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charts/chart6.xml" ContentType="application/vnd.openxmlformats-officedocument.drawingml.chart+xml"/>
  <Override PartName="/xl/drawings/drawing12.xml" ContentType="application/vnd.openxmlformats-officedocument.drawingml.chartshapes+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10.xml" ContentType="application/vnd.openxmlformats-officedocument.drawingml.chart+xml"/>
  <Override PartName="/xl/drawings/drawing20.xml" ContentType="application/vnd.openxmlformats-officedocument.drawingml.chartshapes+xml"/>
  <Override PartName="/xl/charts/chart1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2.xml" ContentType="application/vnd.openxmlformats-officedocument.drawingml.chart+xml"/>
  <Override PartName="/xl/drawings/drawing23.xml" ContentType="application/vnd.openxmlformats-officedocument.drawingml.chartshapes+xml"/>
  <Override PartName="/xl/charts/chart13.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6.xml" ContentType="application/vnd.openxmlformats-officedocument.drawingml.chartshapes+xml"/>
  <Override PartName="/xl/charts/chart1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charts/chart16.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17.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omments1.xml" ContentType="application/vnd.openxmlformats-officedocument.spreadsheetml.comments+xml"/>
  <Override PartName="/xl/charts/chart18.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19.xml" ContentType="application/vnd.openxmlformats-officedocument.drawingml.chart+xml"/>
  <Override PartName="/xl/drawings/drawing35.xml" ContentType="application/vnd.openxmlformats-officedocument.drawingml.chartshapes+xml"/>
  <Override PartName="/xl/charts/chart20.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21.xml" ContentType="application/vnd.openxmlformats-officedocument.drawingml.chart+xml"/>
  <Override PartName="/xl/drawings/drawing38.xml" ContentType="application/vnd.openxmlformats-officedocument.drawingml.chartshapes+xml"/>
  <Override PartName="/xl/charts/chart22.xml" ContentType="application/vnd.openxmlformats-officedocument.drawingml.chart+xml"/>
  <Override PartName="/xl/drawings/drawing39.xml" ContentType="application/vnd.openxmlformats-officedocument.drawingml.chartshapes+xml"/>
  <Override PartName="/xl/drawings/drawing40.xml" ContentType="application/vnd.openxmlformats-officedocument.drawing+xml"/>
  <Override PartName="/xl/charts/chart23.xml" ContentType="application/vnd.openxmlformats-officedocument.drawingml.chart+xml"/>
  <Override PartName="/xl/drawings/drawing41.xml" ContentType="application/vnd.openxmlformats-officedocument.drawingml.chartshapes+xml"/>
  <Override PartName="/xl/charts/chart24.xml" ContentType="application/vnd.openxmlformats-officedocument.drawingml.chart+xml"/>
  <Override PartName="/xl/drawings/drawing42.xml" ContentType="application/vnd.openxmlformats-officedocument.drawingml.chartshapes+xml"/>
  <Override PartName="/xl/drawings/drawing43.xml" ContentType="application/vnd.openxmlformats-officedocument.drawing+xml"/>
  <Override PartName="/xl/charts/chart2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4.xml" ContentType="application/vnd.openxmlformats-officedocument.drawingml.chartshapes+xml"/>
  <Override PartName="/xl/drawings/drawing45.xml" ContentType="application/vnd.openxmlformats-officedocument.drawing+xml"/>
  <Override PartName="/xl/charts/chart26.xml" ContentType="application/vnd.openxmlformats-officedocument.drawingml.chart+xml"/>
  <Override PartName="/xl/drawings/drawing46.xml" ContentType="application/vnd.openxmlformats-officedocument.drawingml.chartshapes+xml"/>
  <Override PartName="/xl/drawings/drawing47.xml" ContentType="application/vnd.openxmlformats-officedocument.drawing+xml"/>
  <Override PartName="/xl/charts/chart27.xml" ContentType="application/vnd.openxmlformats-officedocument.drawingml.chart+xml"/>
  <Override PartName="/xl/drawings/drawing48.xml" ContentType="application/vnd.openxmlformats-officedocument.drawingml.chartshapes+xml"/>
  <Override PartName="/xl/charts/chart28.xml" ContentType="application/vnd.openxmlformats-officedocument.drawingml.chart+xml"/>
  <Override PartName="/xl/drawings/drawing49.xml" ContentType="application/vnd.openxmlformats-officedocument.drawingml.chartshapes+xml"/>
  <Override PartName="/xl/charts/chart29.xml" ContentType="application/vnd.openxmlformats-officedocument.drawingml.chart+xml"/>
  <Override PartName="/xl/drawings/drawing50.xml" ContentType="application/vnd.openxmlformats-officedocument.drawingml.chartshapes+xml"/>
  <Override PartName="/xl/charts/chart30.xml" ContentType="application/vnd.openxmlformats-officedocument.drawingml.chart+xml"/>
  <Override PartName="/xl/drawings/drawing51.xml" ContentType="application/vnd.openxmlformats-officedocument.drawingml.chartshapes+xml"/>
  <Override PartName="/xl/charts/chart31.xml" ContentType="application/vnd.openxmlformats-officedocument.drawingml.chart+xml"/>
  <Override PartName="/xl/drawings/drawing52.xml" ContentType="application/vnd.openxmlformats-officedocument.drawingml.chartshapes+xml"/>
  <Override PartName="/xl/charts/chart3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3.xml" ContentType="application/vnd.openxmlformats-officedocument.drawing+xml"/>
  <Override PartName="/xl/charts/chart33.xml" ContentType="application/vnd.openxmlformats-officedocument.drawingml.chart+xml"/>
  <Override PartName="/xl/drawings/drawing54.xml" ContentType="application/vnd.openxmlformats-officedocument.drawingml.chartshapes+xml"/>
  <Override PartName="/xl/drawings/drawing55.xml" ContentType="application/vnd.openxmlformats-officedocument.drawing+xml"/>
  <Override PartName="/xl/charts/chart34.xml" ContentType="application/vnd.openxmlformats-officedocument.drawingml.chart+xml"/>
  <Override PartName="/xl/drawings/drawing56.xml" ContentType="application/vnd.openxmlformats-officedocument.drawingml.chartshapes+xml"/>
  <Override PartName="/xl/charts/chart35.xml" ContentType="application/vnd.openxmlformats-officedocument.drawingml.chart+xml"/>
  <Override PartName="/xl/drawings/drawing57.xml" ContentType="application/vnd.openxmlformats-officedocument.drawingml.chartshapes+xml"/>
  <Override PartName="/xl/drawings/drawing58.xml" ContentType="application/vnd.openxmlformats-officedocument.drawing+xml"/>
  <Override PartName="/xl/charts/chart3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9.xml" ContentType="application/vnd.openxmlformats-officedocument.drawingml.chartshapes+xml"/>
  <Override PartName="/xl/comments2.xml" ContentType="application/vnd.openxmlformats-officedocument.spreadsheetml.comments+xml"/>
  <Override PartName="/xl/drawings/drawing60.xml" ContentType="application/vnd.openxmlformats-officedocument.drawing+xml"/>
  <Override PartName="/xl/comments3.xml" ContentType="application/vnd.openxmlformats-officedocument.spreadsheetml.comments+xml"/>
  <Override PartName="/xl/charts/chart37.xml" ContentType="application/vnd.openxmlformats-officedocument.drawingml.chart+xml"/>
  <Override PartName="/xl/drawings/drawing61.xml" ContentType="application/vnd.openxmlformats-officedocument.drawingml.chartshapes+xml"/>
  <Override PartName="/xl/charts/chart38.xml" ContentType="application/vnd.openxmlformats-officedocument.drawingml.chart+xml"/>
  <Override PartName="/xl/drawings/drawing62.xml" ContentType="application/vnd.openxmlformats-officedocument.drawingml.chartshapes+xml"/>
  <Override PartName="/xl/charts/chart39.xml" ContentType="application/vnd.openxmlformats-officedocument.drawingml.chart+xml"/>
  <Override PartName="/xl/drawings/drawing63.xml" ContentType="application/vnd.openxmlformats-officedocument.drawingml.chartshapes+xml"/>
  <Override PartName="/xl/charts/chart4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4.xml" ContentType="application/vnd.openxmlformats-officedocument.drawingml.chartshapes+xml"/>
  <Override PartName="/xl/charts/chart4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5.xml" ContentType="application/vnd.openxmlformats-officedocument.drawingml.chartshapes+xml"/>
  <Override PartName="/xl/charts/chart4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6.xml" ContentType="application/vnd.openxmlformats-officedocument.drawingml.chartshapes+xml"/>
  <Override PartName="/xl/charts/chart43.xml" ContentType="application/vnd.openxmlformats-officedocument.drawingml.chart+xml"/>
  <Override PartName="/xl/drawings/drawing67.xml" ContentType="application/vnd.openxmlformats-officedocument.drawingml.chartshapes+xml"/>
  <Override PartName="/xl/charts/chart44.xml" ContentType="application/vnd.openxmlformats-officedocument.drawingml.chart+xml"/>
  <Override PartName="/xl/drawings/drawing68.xml" ContentType="application/vnd.openxmlformats-officedocument.drawingml.chartshapes+xml"/>
  <Override PartName="/xl/drawings/drawing69.xml" ContentType="application/vnd.openxmlformats-officedocument.drawing+xml"/>
  <Override PartName="/xl/charts/chart45.xml" ContentType="application/vnd.openxmlformats-officedocument.drawingml.chart+xml"/>
  <Override PartName="/xl/drawings/drawing70.xml" ContentType="application/vnd.openxmlformats-officedocument.drawingml.chartshapes+xml"/>
  <Override PartName="/xl/charts/chart46.xml" ContentType="application/vnd.openxmlformats-officedocument.drawingml.chart+xml"/>
  <Override PartName="/xl/drawings/drawing71.xml" ContentType="application/vnd.openxmlformats-officedocument.drawingml.chartshapes+xml"/>
  <Override PartName="/xl/charts/chart47.xml" ContentType="application/vnd.openxmlformats-officedocument.drawingml.chart+xml"/>
  <Override PartName="/xl/drawings/drawing72.xml" ContentType="application/vnd.openxmlformats-officedocument.drawingml.chartshapes+xml"/>
  <Override PartName="/xl/charts/chart4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3.xml" ContentType="application/vnd.openxmlformats-officedocument.drawingml.chartshapes+xml"/>
  <Override PartName="/xl/drawings/drawing74.xml" ContentType="application/vnd.openxmlformats-officedocument.drawing+xml"/>
  <Override PartName="/xl/charts/chart49.xml" ContentType="application/vnd.openxmlformats-officedocument.drawingml.chart+xml"/>
  <Override PartName="/xl/drawings/drawing75.xml" ContentType="application/vnd.openxmlformats-officedocument.drawingml.chartshapes+xml"/>
  <Override PartName="/xl/charts/chart50.xml" ContentType="application/vnd.openxmlformats-officedocument.drawingml.chart+xml"/>
  <Override PartName="/xl/drawings/drawing76.xml" ContentType="application/vnd.openxmlformats-officedocument.drawingml.chartshapes+xml"/>
  <Override PartName="/xl/charts/chart51.xml" ContentType="application/vnd.openxmlformats-officedocument.drawingml.chart+xml"/>
  <Override PartName="/xl/drawings/drawing77.xml" ContentType="application/vnd.openxmlformats-officedocument.drawingml.chartshapes+xml"/>
  <Override PartName="/xl/drawings/drawing78.xml" ContentType="application/vnd.openxmlformats-officedocument.drawing+xml"/>
  <Override PartName="/xl/charts/chart52.xml" ContentType="application/vnd.openxmlformats-officedocument.drawingml.chart+xml"/>
  <Override PartName="/xl/drawings/drawing79.xml" ContentType="application/vnd.openxmlformats-officedocument.drawingml.chartshapes+xml"/>
  <Override PartName="/xl/charts/chart53.xml" ContentType="application/vnd.openxmlformats-officedocument.drawingml.chart+xml"/>
  <Override PartName="/xl/drawings/drawing80.xml" ContentType="application/vnd.openxmlformats-officedocument.drawingml.chartshapes+xml"/>
  <Override PartName="/xl/charts/chart54.xml" ContentType="application/vnd.openxmlformats-officedocument.drawingml.chart+xml"/>
  <Override PartName="/xl/drawings/drawing81.xml" ContentType="application/vnd.openxmlformats-officedocument.drawingml.chartshapes+xml"/>
  <Override PartName="/xl/charts/chart55.xml" ContentType="application/vnd.openxmlformats-officedocument.drawingml.chart+xml"/>
  <Override PartName="/xl/drawings/drawing82.xml" ContentType="application/vnd.openxmlformats-officedocument.drawingml.chartshapes+xml"/>
  <Override PartName="/xl/drawings/drawing83.xml" ContentType="application/vnd.openxmlformats-officedocument.drawing+xml"/>
  <Override PartName="/xl/charts/chart56.xml" ContentType="application/vnd.openxmlformats-officedocument.drawingml.chart+xml"/>
  <Override PartName="/xl/drawings/drawing84.xml" ContentType="application/vnd.openxmlformats-officedocument.drawingml.chartshapes+xml"/>
  <Override PartName="/xl/drawings/drawing85.xml" ContentType="application/vnd.openxmlformats-officedocument.drawing+xml"/>
  <Override PartName="/xl/charts/chart57.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6.xml" ContentType="application/vnd.openxmlformats-officedocument.drawingml.chartshapes+xml"/>
  <Override PartName="/xl/charts/chart58.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7.xml" ContentType="application/vnd.openxmlformats-officedocument.drawingml.chartshapes+xml"/>
  <Override PartName="/xl/drawings/drawing88.xml" ContentType="application/vnd.openxmlformats-officedocument.drawing+xml"/>
  <Override PartName="/xl/charts/chart59.xml" ContentType="application/vnd.openxmlformats-officedocument.drawingml.chart+xml"/>
  <Override PartName="/xl/drawings/drawing89.xml" ContentType="application/vnd.openxmlformats-officedocument.drawingml.chartshapes+xml"/>
  <Override PartName="/xl/charts/chart60.xml" ContentType="application/vnd.openxmlformats-officedocument.drawingml.chart+xml"/>
  <Override PartName="/xl/drawings/drawing90.xml" ContentType="application/vnd.openxmlformats-officedocument.drawingml.chartshapes+xml"/>
  <Override PartName="/xl/charts/chart61.xml" ContentType="application/vnd.openxmlformats-officedocument.drawingml.chart+xml"/>
  <Override PartName="/xl/drawings/drawing91.xml" ContentType="application/vnd.openxmlformats-officedocument.drawingml.chartshapes+xml"/>
  <Override PartName="/xl/drawings/drawing92.xml" ContentType="application/vnd.openxmlformats-officedocument.drawing+xml"/>
  <Override PartName="/xl/charts/chart62.xml" ContentType="application/vnd.openxmlformats-officedocument.drawingml.chart+xml"/>
  <Override PartName="/xl/drawings/drawing93.xml" ContentType="application/vnd.openxmlformats-officedocument.drawingml.chartshapes+xml"/>
  <Override PartName="/xl/drawings/drawing94.xml" ContentType="application/vnd.openxmlformats-officedocument.drawing+xml"/>
  <Override PartName="/xl/charts/chart63.xml" ContentType="application/vnd.openxmlformats-officedocument.drawingml.chart+xml"/>
  <Override PartName="/xl/drawings/drawing95.xml" ContentType="application/vnd.openxmlformats-officedocument.drawingml.chartshapes+xml"/>
  <Override PartName="/xl/charts/chart64.xml" ContentType="application/vnd.openxmlformats-officedocument.drawingml.chart+xml"/>
  <Override PartName="/xl/drawings/drawing96.xml" ContentType="application/vnd.openxmlformats-officedocument.drawingml.chartshapes+xml"/>
  <Override PartName="/xl/charts/chart65.xml" ContentType="application/vnd.openxmlformats-officedocument.drawingml.chart+xml"/>
  <Override PartName="/xl/drawings/drawing97.xml" ContentType="application/vnd.openxmlformats-officedocument.drawingml.chartshapes+xml"/>
  <Override PartName="/xl/drawings/drawing98.xml" ContentType="application/vnd.openxmlformats-officedocument.drawing+xml"/>
  <Override PartName="/xl/charts/chart6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9.xml" ContentType="application/vnd.openxmlformats-officedocument.drawingml.chartshapes+xml"/>
  <Override PartName="/xl/charts/chart6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0.xml" ContentType="application/vnd.openxmlformats-officedocument.drawingml.chartshapes+xml"/>
  <Override PartName="/xl/drawings/drawing101.xml" ContentType="application/vnd.openxmlformats-officedocument.drawing+xml"/>
  <Override PartName="/xl/charts/chart68.xml" ContentType="application/vnd.openxmlformats-officedocument.drawingml.chart+xml"/>
  <Override PartName="/xl/drawings/drawing102.xml" ContentType="application/vnd.openxmlformats-officedocument.drawingml.chartshapes+xml"/>
  <Override PartName="/xl/drawings/drawing103.xml" ContentType="application/vnd.openxmlformats-officedocument.drawing+xml"/>
  <Override PartName="/xl/charts/chart69.xml" ContentType="application/vnd.openxmlformats-officedocument.drawingml.chart+xml"/>
  <Override PartName="/xl/drawings/drawing104.xml" ContentType="application/vnd.openxmlformats-officedocument.drawingml.chartshapes+xml"/>
  <Override PartName="/xl/drawings/drawing105.xml" ContentType="application/vnd.openxmlformats-officedocument.drawing+xml"/>
  <Override PartName="/xl/charts/chart70.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xml" ContentType="application/vnd.openxmlformats-officedocument.themeOverride+xml"/>
  <Override PartName="/xl/drawings/drawing106.xml" ContentType="application/vnd.openxmlformats-officedocument.drawingml.chartshapes+xml"/>
  <Override PartName="/xl/charts/chart71.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2.xml" ContentType="application/vnd.openxmlformats-officedocument.themeOverride+xml"/>
  <Override PartName="/xl/charts/chart72.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3.xml" ContentType="application/vnd.openxmlformats-officedocument.themeOverride+xml"/>
  <Override PartName="/xl/drawings/drawing107.xml" ContentType="application/vnd.openxmlformats-officedocument.drawing+xml"/>
  <Override PartName="/xl/charts/chart73.xml" ContentType="application/vnd.openxmlformats-officedocument.drawingml.chart+xml"/>
  <Override PartName="/xl/charts/style17.xml" ContentType="application/vnd.ms-office.chartstyle+xml"/>
  <Override PartName="/xl/charts/colors17.xml" ContentType="application/vnd.ms-office.chartcolorstyle+xml"/>
  <Override PartName="/xl/charts/chart74.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G:\My Drive\projects\Utility-Scale Solar\2021 Edition Analysis\Datafiles for Website\"/>
    </mc:Choice>
  </mc:AlternateContent>
  <bookViews>
    <workbookView xWindow="0" yWindow="0" windowWidth="23040" windowHeight="8235" tabRatio="834" firstSheet="12" activeTab="13"/>
  </bookViews>
  <sheets>
    <sheet name="Introduction" sheetId="183" r:id="rId1"/>
    <sheet name="Table of Contents" sheetId="291" r:id="rId2"/>
    <sheet name="Regional Definitions" sheetId="155" r:id="rId3"/>
    <sheet name="PV Capacity by Sector" sheetId="269" r:id="rId4"/>
    <sheet name="Capacity Additions by Gen Type" sheetId="125" r:id="rId5"/>
    <sheet name="State Solar Market Penetration" sheetId="206" r:id="rId6"/>
    <sheet name="PV Capacity by Region" sheetId="270" r:id="rId7"/>
    <sheet name="PV Capacity by Technology" sheetId="271" r:id="rId8"/>
    <sheet name="PV Irradiance" sheetId="272" r:id="rId9"/>
    <sheet name="PV ILR" sheetId="273" r:id="rId10"/>
    <sheet name="CapEx Trend (PV-only)" sheetId="274" r:id="rId11"/>
    <sheet name="CapEx by Size (PV-only)" sheetId="275" r:id="rId12"/>
    <sheet name="CapEx Trend by Mount Type (PV)" sheetId="276" r:id="rId13"/>
    <sheet name="CapEx Trend by Region (PV only)" sheetId="277" r:id="rId14"/>
    <sheet name="CapEx Trend by State (PV only)" sheetId="278" r:id="rId15"/>
    <sheet name="Storage CapEx" sheetId="290" r:id="rId16"/>
    <sheet name="CSP CapEx" sheetId="279" r:id="rId17"/>
    <sheet name="O&amp;M Cost Time Trend" sheetId="284" r:id="rId18"/>
    <sheet name="CF by GHI, Mount, ILR" sheetId="148" r:id="rId19"/>
    <sheet name="CF by Region" sheetId="149" r:id="rId20"/>
    <sheet name="CF by Project Vintage" sheetId="150" r:id="rId21"/>
    <sheet name="CF by Project Age" sheetId="151" r:id="rId22"/>
    <sheet name="Inter-Annual Variability" sheetId="191" r:id="rId23"/>
    <sheet name="CF for CSP Plants" sheetId="209" r:id="rId24"/>
    <sheet name="PPA Price by Project (PV only)" sheetId="260" r:id="rId25"/>
    <sheet name="PPA Price for CSP Plants" sheetId="210" r:id="rId26"/>
    <sheet name="Annual Average PPA Price" sheetId="268" r:id="rId27"/>
    <sheet name="LevelTen Solar PPA Prices" sheetId="205" r:id="rId28"/>
    <sheet name="PV+Battery Hybrid Project Specs" sheetId="267" r:id="rId29"/>
    <sheet name="PV+Battery Hybrid PPA Price" sheetId="201" r:id="rId30"/>
    <sheet name="LCOE of Utility-Scale PV" sheetId="192" r:id="rId31"/>
    <sheet name="LCOE vs. PPA Price" sheetId="211" r:id="rId32"/>
    <sheet name="PV &amp; Wind PPAs vs. Gas" sheetId="246" r:id="rId33"/>
    <sheet name="Recent PV PPAs vs. Gas Forecast" sheetId="171" r:id="rId34"/>
    <sheet name="PV Curtailment" sheetId="254" r:id="rId35"/>
    <sheet name="Energy and Capacity Value" sheetId="280" r:id="rId36"/>
    <sheet name="Solar Value vs. PPA Prices" sheetId="281" r:id="rId37"/>
    <sheet name="Value Factor vs. Penetration" sheetId="282" r:id="rId38"/>
    <sheet name="Value Difference vs. Flat Block" sheetId="283" r:id="rId39"/>
    <sheet name="All Capacity in Queues" sheetId="258" r:id="rId40"/>
    <sheet name="Solar GW in Queues by Region" sheetId="263" r:id="rId41"/>
    <sheet name="All Hybrid Capacity in Queues" sheetId="264" r:id="rId42"/>
    <sheet name="Gen+Storage Hybrids in Queues" sheetId="265" r:id="rId43"/>
    <sheet name="Individual_Project_Data" sheetId="286" r:id="rId44"/>
  </sheets>
  <functionGroups builtInGroupCount="18"/>
  <externalReferences>
    <externalReference r:id="rId45"/>
    <externalReference r:id="rId46"/>
  </externalReferences>
  <definedNames>
    <definedName name="_xlnm._FilterDatabase" localSheetId="43" hidden="1">Individual_Project_Data!$A$1:$AN$984</definedName>
    <definedName name="_xlnm._FilterDatabase" localSheetId="1" hidden="1">'Table of Contents'!$B$4:$C$47</definedName>
    <definedName name="HTML_1" localSheetId="26">[1]imports_windrelated_real!#REF!</definedName>
    <definedName name="HTML_1" localSheetId="28">[1]imports_windrelated_real!#REF!</definedName>
    <definedName name="HTML_1" localSheetId="15">[1]imports_windrelated_real!#REF!</definedName>
    <definedName name="HTML_1">[1]imports_windrelated_real!#REF!</definedName>
    <definedName name="HTML_1_v2" localSheetId="26">[2]imports_windrelated_real!#REF!</definedName>
    <definedName name="HTML_1_v2" localSheetId="28">[2]imports_windrelated_real!#REF!</definedName>
    <definedName name="HTML_1_v2" localSheetId="15">[2]imports_windrelated_real!#REF!</definedName>
    <definedName name="HTML_1_v2">[2]imports_windrelated_real!#REF!</definedName>
    <definedName name="HTML_10" localSheetId="26">[1]imports_windrelated_real!#REF!</definedName>
    <definedName name="HTML_10" localSheetId="28">[1]imports_windrelated_real!#REF!</definedName>
    <definedName name="HTML_10" localSheetId="15">[1]imports_windrelated_real!#REF!</definedName>
    <definedName name="HTML_10">[1]imports_windrelated_real!#REF!</definedName>
    <definedName name="HTML_10_v2" localSheetId="26">[2]imports_windrelated_real!#REF!</definedName>
    <definedName name="HTML_10_v2" localSheetId="28">[2]imports_windrelated_real!#REF!</definedName>
    <definedName name="HTML_10_v2" localSheetId="15">[2]imports_windrelated_real!#REF!</definedName>
    <definedName name="HTML_10_v2">[2]imports_windrelated_real!#REF!</definedName>
    <definedName name="HTML_11" localSheetId="26">[1]imports_windrelated_real!#REF!</definedName>
    <definedName name="HTML_11" localSheetId="28">[1]imports_windrelated_real!#REF!</definedName>
    <definedName name="HTML_11" localSheetId="15">[1]imports_windrelated_real!#REF!</definedName>
    <definedName name="HTML_11">[1]imports_windrelated_real!#REF!</definedName>
    <definedName name="HTML_11_v2" localSheetId="26">[2]imports_windrelated_real!#REF!</definedName>
    <definedName name="HTML_11_v2" localSheetId="28">[2]imports_windrelated_real!#REF!</definedName>
    <definedName name="HTML_11_v2" localSheetId="15">[2]imports_windrelated_real!#REF!</definedName>
    <definedName name="HTML_11_v2">[2]imports_windrelated_real!#REF!</definedName>
    <definedName name="HTML_12" localSheetId="26">[1]imports_windrelated_real!#REF!</definedName>
    <definedName name="HTML_12" localSheetId="28">[1]imports_windrelated_real!#REF!</definedName>
    <definedName name="HTML_12" localSheetId="15">[1]imports_windrelated_real!#REF!</definedName>
    <definedName name="HTML_12">[1]imports_windrelated_real!#REF!</definedName>
    <definedName name="HTML_12_v2" localSheetId="26">[2]imports_windrelated_real!#REF!</definedName>
    <definedName name="HTML_12_v2" localSheetId="28">[2]imports_windrelated_real!#REF!</definedName>
    <definedName name="HTML_12_v2" localSheetId="15">[2]imports_windrelated_real!#REF!</definedName>
    <definedName name="HTML_12_v2">[2]imports_windrelated_real!#REF!</definedName>
    <definedName name="HTML_13" localSheetId="26">[1]imports_windrelated_real!#REF!</definedName>
    <definedName name="HTML_13" localSheetId="28">[1]imports_windrelated_real!#REF!</definedName>
    <definedName name="HTML_13" localSheetId="15">[1]imports_windrelated_real!#REF!</definedName>
    <definedName name="HTML_13">[1]imports_windrelated_real!#REF!</definedName>
    <definedName name="HTML_13_v2" localSheetId="26">[2]imports_windrelated_real!#REF!</definedName>
    <definedName name="HTML_13_v2" localSheetId="28">[2]imports_windrelated_real!#REF!</definedName>
    <definedName name="HTML_13_v2" localSheetId="15">[2]imports_windrelated_real!#REF!</definedName>
    <definedName name="HTML_13_v2">[2]imports_windrelated_real!#REF!</definedName>
    <definedName name="HTML_14" localSheetId="26">[1]imports_windrelated_real!#REF!</definedName>
    <definedName name="HTML_14" localSheetId="28">[1]imports_windrelated_real!#REF!</definedName>
    <definedName name="HTML_14" localSheetId="15">[1]imports_windrelated_real!#REF!</definedName>
    <definedName name="HTML_14">[1]imports_windrelated_real!#REF!</definedName>
    <definedName name="HTML_14_v2" localSheetId="26">[2]imports_windrelated_real!#REF!</definedName>
    <definedName name="HTML_14_v2" localSheetId="28">[2]imports_windrelated_real!#REF!</definedName>
    <definedName name="HTML_14_v2" localSheetId="15">[2]imports_windrelated_real!#REF!</definedName>
    <definedName name="HTML_14_v2">[2]imports_windrelated_real!#REF!</definedName>
    <definedName name="HTML_15" localSheetId="26">[1]imports_windrelated_real!#REF!</definedName>
    <definedName name="HTML_15" localSheetId="28">[1]imports_windrelated_real!#REF!</definedName>
    <definedName name="HTML_15" localSheetId="15">[1]imports_windrelated_real!#REF!</definedName>
    <definedName name="HTML_15">[1]imports_windrelated_real!#REF!</definedName>
    <definedName name="HTML_15_v2" localSheetId="26">[2]imports_windrelated_real!#REF!</definedName>
    <definedName name="HTML_15_v2" localSheetId="28">[2]imports_windrelated_real!#REF!</definedName>
    <definedName name="HTML_15_v2" localSheetId="15">[2]imports_windrelated_real!#REF!</definedName>
    <definedName name="HTML_15_v2">[2]imports_windrelated_real!#REF!</definedName>
    <definedName name="HTML_16" localSheetId="26">[1]imports_windrelated_real!#REF!</definedName>
    <definedName name="HTML_16" localSheetId="28">[1]imports_windrelated_real!#REF!</definedName>
    <definedName name="HTML_16" localSheetId="15">[1]imports_windrelated_real!#REF!</definedName>
    <definedName name="HTML_16">[1]imports_windrelated_real!#REF!</definedName>
    <definedName name="HTML_16_v2" localSheetId="26">[2]imports_windrelated_real!#REF!</definedName>
    <definedName name="HTML_16_v2" localSheetId="28">[2]imports_windrelated_real!#REF!</definedName>
    <definedName name="HTML_16_v2" localSheetId="15">[2]imports_windrelated_real!#REF!</definedName>
    <definedName name="HTML_16_v2">[2]imports_windrelated_real!#REF!</definedName>
    <definedName name="HTML_17" localSheetId="26">[1]imports_windrelated_real!#REF!</definedName>
    <definedName name="HTML_17" localSheetId="28">[1]imports_windrelated_real!#REF!</definedName>
    <definedName name="HTML_17" localSheetId="15">[1]imports_windrelated_real!#REF!</definedName>
    <definedName name="HTML_17">[1]imports_windrelated_real!#REF!</definedName>
    <definedName name="HTML_17_v2" localSheetId="26">[2]imports_windrelated_real!#REF!</definedName>
    <definedName name="HTML_17_v2" localSheetId="28">[2]imports_windrelated_real!#REF!</definedName>
    <definedName name="HTML_17_v2" localSheetId="15">[2]imports_windrelated_real!#REF!</definedName>
    <definedName name="HTML_17_v2">[2]imports_windrelated_real!#REF!</definedName>
    <definedName name="HTML_18" localSheetId="26">[1]imports_windrelated_real!#REF!</definedName>
    <definedName name="HTML_18" localSheetId="28">[1]imports_windrelated_real!#REF!</definedName>
    <definedName name="HTML_18" localSheetId="15">[1]imports_windrelated_real!#REF!</definedName>
    <definedName name="HTML_18">[1]imports_windrelated_real!#REF!</definedName>
    <definedName name="HTML_18_v2" localSheetId="26">[2]imports_windrelated_real!#REF!</definedName>
    <definedName name="HTML_18_v2" localSheetId="28">[2]imports_windrelated_real!#REF!</definedName>
    <definedName name="HTML_18_v2" localSheetId="15">[2]imports_windrelated_real!#REF!</definedName>
    <definedName name="HTML_18_v2">[2]imports_windrelated_real!#REF!</definedName>
    <definedName name="HTML_19" localSheetId="26">[1]imports_windrelated_real!#REF!</definedName>
    <definedName name="HTML_19" localSheetId="28">[1]imports_windrelated_real!#REF!</definedName>
    <definedName name="HTML_19" localSheetId="15">[1]imports_windrelated_real!#REF!</definedName>
    <definedName name="HTML_19">[1]imports_windrelated_real!#REF!</definedName>
    <definedName name="HTML_19_v2" localSheetId="26">[2]imports_windrelated_real!#REF!</definedName>
    <definedName name="HTML_19_v2" localSheetId="28">[2]imports_windrelated_real!#REF!</definedName>
    <definedName name="HTML_19_v2" localSheetId="15">[2]imports_windrelated_real!#REF!</definedName>
    <definedName name="HTML_19_v2">[2]imports_windrelated_real!#REF!</definedName>
    <definedName name="HTML_2" localSheetId="26">[1]imports_windrelated_real!#REF!</definedName>
    <definedName name="HTML_2" localSheetId="28">[1]imports_windrelated_real!#REF!</definedName>
    <definedName name="HTML_2" localSheetId="15">[1]imports_windrelated_real!#REF!</definedName>
    <definedName name="HTML_2">[1]imports_windrelated_real!#REF!</definedName>
    <definedName name="HTML_2_v2" localSheetId="26">[2]imports_windrelated_real!#REF!</definedName>
    <definedName name="HTML_2_v2" localSheetId="28">[2]imports_windrelated_real!#REF!</definedName>
    <definedName name="HTML_2_v2" localSheetId="15">[2]imports_windrelated_real!#REF!</definedName>
    <definedName name="HTML_2_v2">[2]imports_windrelated_real!#REF!</definedName>
    <definedName name="HTML_20" localSheetId="26">[1]imports_windrelated_real!#REF!</definedName>
    <definedName name="HTML_20" localSheetId="28">[1]imports_windrelated_real!#REF!</definedName>
    <definedName name="HTML_20" localSheetId="15">[1]imports_windrelated_real!#REF!</definedName>
    <definedName name="HTML_20">[1]imports_windrelated_real!#REF!</definedName>
    <definedName name="HTML_20_v2" localSheetId="26">[2]imports_windrelated_real!#REF!</definedName>
    <definedName name="HTML_20_v2" localSheetId="28">[2]imports_windrelated_real!#REF!</definedName>
    <definedName name="HTML_20_v2" localSheetId="15">[2]imports_windrelated_real!#REF!</definedName>
    <definedName name="HTML_20_v2">[2]imports_windrelated_real!#REF!</definedName>
    <definedName name="HTML_3" localSheetId="26">[1]imports_windrelated_real!#REF!</definedName>
    <definedName name="HTML_3" localSheetId="28">[1]imports_windrelated_real!#REF!</definedName>
    <definedName name="HTML_3" localSheetId="15">[1]imports_windrelated_real!#REF!</definedName>
    <definedName name="HTML_3">[1]imports_windrelated_real!#REF!</definedName>
    <definedName name="HTML_3_v2" localSheetId="26">[2]imports_windrelated_real!#REF!</definedName>
    <definedName name="HTML_3_v2" localSheetId="28">[2]imports_windrelated_real!#REF!</definedName>
    <definedName name="HTML_3_v2" localSheetId="15">[2]imports_windrelated_real!#REF!</definedName>
    <definedName name="HTML_3_v2">[2]imports_windrelated_real!#REF!</definedName>
    <definedName name="HTML_4" localSheetId="26">[1]imports_windrelated_real!#REF!</definedName>
    <definedName name="HTML_4" localSheetId="28">[1]imports_windrelated_real!#REF!</definedName>
    <definedName name="HTML_4" localSheetId="15">[1]imports_windrelated_real!#REF!</definedName>
    <definedName name="HTML_4">[1]imports_windrelated_real!#REF!</definedName>
    <definedName name="HTML_4_v2" localSheetId="26">[2]imports_windrelated_real!#REF!</definedName>
    <definedName name="HTML_4_v2" localSheetId="28">[2]imports_windrelated_real!#REF!</definedName>
    <definedName name="HTML_4_v2" localSheetId="15">[2]imports_windrelated_real!#REF!</definedName>
    <definedName name="HTML_4_v2">[2]imports_windrelated_real!#REF!</definedName>
    <definedName name="HTML_5" localSheetId="26">[1]imports_windrelated_real!#REF!</definedName>
    <definedName name="HTML_5" localSheetId="28">[1]imports_windrelated_real!#REF!</definedName>
    <definedName name="HTML_5" localSheetId="15">[1]imports_windrelated_real!#REF!</definedName>
    <definedName name="HTML_5">[1]imports_windrelated_real!#REF!</definedName>
    <definedName name="HTML_5_v2" localSheetId="26">[2]imports_windrelated_real!#REF!</definedName>
    <definedName name="HTML_5_v2" localSheetId="28">[2]imports_windrelated_real!#REF!</definedName>
    <definedName name="HTML_5_v2" localSheetId="15">[2]imports_windrelated_real!#REF!</definedName>
    <definedName name="HTML_5_v2">[2]imports_windrelated_real!#REF!</definedName>
    <definedName name="HTML_6" localSheetId="26">[1]imports_windrelated_real!#REF!</definedName>
    <definedName name="HTML_6" localSheetId="28">[1]imports_windrelated_real!#REF!</definedName>
    <definedName name="HTML_6" localSheetId="15">[1]imports_windrelated_real!#REF!</definedName>
    <definedName name="HTML_6">[1]imports_windrelated_real!#REF!</definedName>
    <definedName name="HTML_6_v2" localSheetId="26">[2]imports_windrelated_real!#REF!</definedName>
    <definedName name="HTML_6_v2" localSheetId="28">[2]imports_windrelated_real!#REF!</definedName>
    <definedName name="HTML_6_v2" localSheetId="15">[2]imports_windrelated_real!#REF!</definedName>
    <definedName name="HTML_6_v2">[2]imports_windrelated_real!#REF!</definedName>
    <definedName name="HTML_7" localSheetId="26">[1]imports_windrelated_real!#REF!</definedName>
    <definedName name="HTML_7" localSheetId="28">[1]imports_windrelated_real!#REF!</definedName>
    <definedName name="HTML_7" localSheetId="15">[1]imports_windrelated_real!#REF!</definedName>
    <definedName name="HTML_7">[1]imports_windrelated_real!#REF!</definedName>
    <definedName name="HTML_7_v2" localSheetId="26">[2]imports_windrelated_real!#REF!</definedName>
    <definedName name="HTML_7_v2" localSheetId="28">[2]imports_windrelated_real!#REF!</definedName>
    <definedName name="HTML_7_v2" localSheetId="15">[2]imports_windrelated_real!#REF!</definedName>
    <definedName name="HTML_7_v2">[2]imports_windrelated_real!#REF!</definedName>
    <definedName name="HTML_8" localSheetId="26">[1]imports_windrelated_real!#REF!</definedName>
    <definedName name="HTML_8" localSheetId="28">[1]imports_windrelated_real!#REF!</definedName>
    <definedName name="HTML_8" localSheetId="15">[1]imports_windrelated_real!#REF!</definedName>
    <definedName name="HTML_8">[1]imports_windrelated_real!#REF!</definedName>
    <definedName name="HTML_8_v2" localSheetId="26">[2]imports_windrelated_real!#REF!</definedName>
    <definedName name="HTML_8_v2" localSheetId="28">[2]imports_windrelated_real!#REF!</definedName>
    <definedName name="HTML_8_v2" localSheetId="15">[2]imports_windrelated_real!#REF!</definedName>
    <definedName name="HTML_8_v2">[2]imports_windrelated_real!#REF!</definedName>
    <definedName name="HTML_9" localSheetId="26">[1]imports_windrelated_real!#REF!</definedName>
    <definedName name="HTML_9" localSheetId="28">[1]imports_windrelated_real!#REF!</definedName>
    <definedName name="HTML_9" localSheetId="15">[1]imports_windrelated_real!#REF!</definedName>
    <definedName name="HTML_9">[1]imports_windrelated_real!#REF!</definedName>
    <definedName name="HTML_9_v2" localSheetId="26">[2]imports_windrelated_real!#REF!</definedName>
    <definedName name="HTML_9_v2" localSheetId="28">[2]imports_windrelated_real!#REF!</definedName>
    <definedName name="HTML_9_v2" localSheetId="15">[2]imports_windrelated_real!#REF!</definedName>
    <definedName name="HTML_9_v2">[2]imports_windrelated_real!#REF!</definedName>
    <definedName name="HTML_all" localSheetId="26">[1]imports_windrelated_real!#REF!</definedName>
    <definedName name="HTML_all" localSheetId="28">[1]imports_windrelated_real!#REF!</definedName>
    <definedName name="HTML_all" localSheetId="15">[1]imports_windrelated_real!#REF!</definedName>
    <definedName name="HTML_all">[1]imports_windrelated_real!#REF!</definedName>
    <definedName name="HTML_all_v2" localSheetId="26">[2]imports_windrelated_real!#REF!</definedName>
    <definedName name="HTML_all_v2" localSheetId="28">[2]imports_windrelated_real!#REF!</definedName>
    <definedName name="HTML_all_v2" localSheetId="15">[2]imports_windrelated_real!#REF!</definedName>
    <definedName name="HTML_all_v2">[2]imports_windrelated_real!#REF!</definedName>
    <definedName name="HTML_tables" localSheetId="26">[1]imports_windrelated_real!#REF!</definedName>
    <definedName name="HTML_tables" localSheetId="28">[1]imports_windrelated_real!#REF!</definedName>
    <definedName name="HTML_tables" localSheetId="15">[1]imports_windrelated_real!#REF!</definedName>
    <definedName name="HTML_tables">[1]imports_windrelated_real!#REF!</definedName>
    <definedName name="HTML_tables_v2" localSheetId="26">[2]imports_windrelated_real!#REF!</definedName>
    <definedName name="HTML_tables_v2" localSheetId="28">[2]imports_windrelated_real!#REF!</definedName>
    <definedName name="HTML_tables_v2" localSheetId="15">[2]imports_windrelated_real!#REF!</definedName>
    <definedName name="HTML_tables_v2">[2]imports_windrelated_real!#REF!</definedName>
    <definedName name="new" localSheetId="26">[1]imports_windrelated_real!#REF!</definedName>
    <definedName name="new" localSheetId="28">[1]imports_windrelated_real!#REF!</definedName>
    <definedName name="new" localSheetId="15">[1]imports_windrelated_real!#REF!</definedName>
    <definedName name="new">[1]imports_windrelated_real!#REF!</definedName>
    <definedName name="New_HTML_1" localSheetId="26">[1]imports_windrelated_real!#REF!</definedName>
    <definedName name="New_HTML_1" localSheetId="28">[1]imports_windrelated_real!#REF!</definedName>
    <definedName name="New_HTML_1" localSheetId="15">[1]imports_windrelated_real!#REF!</definedName>
    <definedName name="New_HTML_1">[1]imports_windrelated_real!#REF!</definedName>
    <definedName name="New_HTML_1_v2" localSheetId="26">[2]imports_windrelated_real!#REF!</definedName>
    <definedName name="New_HTML_1_v2" localSheetId="28">[2]imports_windrelated_real!#REF!</definedName>
    <definedName name="New_HTML_1_v2" localSheetId="15">[2]imports_windrelated_real!#REF!</definedName>
    <definedName name="New_HTML_1_v2">[2]imports_windrelated_real!#REF!</definedName>
    <definedName name="new_v2" localSheetId="26">[2]imports_windrelated_real!#REF!</definedName>
    <definedName name="new_v2" localSheetId="28">[2]imports_windrelated_real!#REF!</definedName>
    <definedName name="new_v2" localSheetId="15">[2]imports_windrelated_real!#REF!</definedName>
    <definedName name="new_v2">[2]imports_windrelated_real!#REF!</definedName>
    <definedName name="Nominal_Discount_Rate" localSheetId="39">#REF!</definedName>
    <definedName name="Nominal_Discount_Rate" localSheetId="41">#REF!</definedName>
    <definedName name="Nominal_Discount_Rate" localSheetId="26">#REF!</definedName>
    <definedName name="Nominal_Discount_Rate" localSheetId="23">#REF!</definedName>
    <definedName name="Nominal_Discount_Rate" localSheetId="42">#REF!</definedName>
    <definedName name="Nominal_Discount_Rate" localSheetId="22">#REF!</definedName>
    <definedName name="Nominal_Discount_Rate" localSheetId="30">#REF!</definedName>
    <definedName name="Nominal_Discount_Rate" localSheetId="31">#REF!</definedName>
    <definedName name="Nominal_Discount_Rate" localSheetId="27">#REF!</definedName>
    <definedName name="Nominal_Discount_Rate" localSheetId="24">#REF!</definedName>
    <definedName name="Nominal_Discount_Rate" localSheetId="25">#REF!</definedName>
    <definedName name="Nominal_Discount_Rate" localSheetId="32">#REF!</definedName>
    <definedName name="Nominal_Discount_Rate" localSheetId="34">#REF!</definedName>
    <definedName name="Nominal_Discount_Rate" localSheetId="28">#REF!</definedName>
    <definedName name="Nominal_Discount_Rate" localSheetId="40">#REF!</definedName>
    <definedName name="Nominal_Discount_Rate" localSheetId="5">#REF!</definedName>
    <definedName name="Nominal_Discount_Rate" localSheetId="15">#REF!</definedName>
    <definedName name="Nominal_Discount_Rate">#REF!</definedName>
    <definedName name="Real_Discount_Rate" localSheetId="39">#REF!</definedName>
    <definedName name="Real_Discount_Rate" localSheetId="41">#REF!</definedName>
    <definedName name="Real_Discount_Rate" localSheetId="26">#REF!</definedName>
    <definedName name="Real_Discount_Rate" localSheetId="23">#REF!</definedName>
    <definedName name="Real_Discount_Rate" localSheetId="42">#REF!</definedName>
    <definedName name="Real_Discount_Rate" localSheetId="22">#REF!</definedName>
    <definedName name="Real_Discount_Rate" localSheetId="30">#REF!</definedName>
    <definedName name="Real_Discount_Rate" localSheetId="31">#REF!</definedName>
    <definedName name="Real_Discount_Rate" localSheetId="27">#REF!</definedName>
    <definedName name="Real_Discount_Rate" localSheetId="24">#REF!</definedName>
    <definedName name="Real_Discount_Rate" localSheetId="25">#REF!</definedName>
    <definedName name="Real_Discount_Rate" localSheetId="32">#REF!</definedName>
    <definedName name="Real_Discount_Rate" localSheetId="34">#REF!</definedName>
    <definedName name="Real_Discount_Rate" localSheetId="28">#REF!</definedName>
    <definedName name="Real_Discount_Rate" localSheetId="40">#REF!</definedName>
    <definedName name="Real_Discount_Rate" localSheetId="5">#REF!</definedName>
    <definedName name="Real_Discount_Rate" localSheetId="15">#REF!</definedName>
    <definedName name="Real_Discount_Rate">#REF!</definedName>
    <definedName name="Real_Rate_25_Yr" localSheetId="39">#REF!</definedName>
    <definedName name="Real_Rate_25_Yr" localSheetId="41">#REF!</definedName>
    <definedName name="Real_Rate_25_Yr" localSheetId="26">#REF!</definedName>
    <definedName name="Real_Rate_25_Yr" localSheetId="23">#REF!</definedName>
    <definedName name="Real_Rate_25_Yr" localSheetId="42">#REF!</definedName>
    <definedName name="Real_Rate_25_Yr" localSheetId="22">#REF!</definedName>
    <definedName name="Real_Rate_25_Yr" localSheetId="30">#REF!</definedName>
    <definedName name="Real_Rate_25_Yr" localSheetId="31">#REF!</definedName>
    <definedName name="Real_Rate_25_Yr" localSheetId="27">#REF!</definedName>
    <definedName name="Real_Rate_25_Yr" localSheetId="24">#REF!</definedName>
    <definedName name="Real_Rate_25_Yr" localSheetId="25">#REF!</definedName>
    <definedName name="Real_Rate_25_Yr" localSheetId="32">#REF!</definedName>
    <definedName name="Real_Rate_25_Yr" localSheetId="34">#REF!</definedName>
    <definedName name="Real_Rate_25_Yr" localSheetId="28">#REF!</definedName>
    <definedName name="Real_Rate_25_Yr" localSheetId="40">#REF!</definedName>
    <definedName name="Real_Rate_25_Yr" localSheetId="5">#REF!</definedName>
    <definedName name="Real_Rate_25_Yr" localSheetId="15">#REF!</definedName>
    <definedName name="Real_Rate_25_Yr">#REF!</definedName>
    <definedName name="Real_Rate_Actual" localSheetId="39">#REF!</definedName>
    <definedName name="Real_Rate_Actual" localSheetId="41">#REF!</definedName>
    <definedName name="Real_Rate_Actual" localSheetId="26">#REF!</definedName>
    <definedName name="Real_Rate_Actual" localSheetId="23">#REF!</definedName>
    <definedName name="Real_Rate_Actual" localSheetId="42">#REF!</definedName>
    <definedName name="Real_Rate_Actual" localSheetId="22">#REF!</definedName>
    <definedName name="Real_Rate_Actual" localSheetId="30">#REF!</definedName>
    <definedName name="Real_Rate_Actual" localSheetId="31">#REF!</definedName>
    <definedName name="Real_Rate_Actual" localSheetId="27">#REF!</definedName>
    <definedName name="Real_Rate_Actual" localSheetId="24">#REF!</definedName>
    <definedName name="Real_Rate_Actual" localSheetId="25">#REF!</definedName>
    <definedName name="Real_Rate_Actual" localSheetId="32">#REF!</definedName>
    <definedName name="Real_Rate_Actual" localSheetId="34">#REF!</definedName>
    <definedName name="Real_Rate_Actual" localSheetId="28">#REF!</definedName>
    <definedName name="Real_Rate_Actual" localSheetId="40">#REF!</definedName>
    <definedName name="Real_Rate_Actual" localSheetId="5">#REF!</definedName>
    <definedName name="Real_Rate_Actual" localSheetId="15">#REF!</definedName>
    <definedName name="Real_Rate_Actual">#REF!</definedName>
    <definedName name="sa" localSheetId="26">[1]imports_windrelated_real!#REF!</definedName>
    <definedName name="sa" localSheetId="28">[1]imports_windrelated_real!#REF!</definedName>
    <definedName name="sa" localSheetId="15">[1]imports_windrelated_real!#REF!</definedName>
    <definedName name="sa">[1]imports_windrelated_real!#REF!</definedName>
    <definedName name="sa_v2" localSheetId="26">[2]imports_windrelated_real!#REF!</definedName>
    <definedName name="sa_v2" localSheetId="28">[2]imports_windrelated_real!#REF!</definedName>
    <definedName name="sa_v2" localSheetId="15">[2]imports_windrelated_real!#REF!</definedName>
    <definedName name="sa_v2">[2]imports_windrelated_real!#REF!</definedName>
  </definedNames>
  <calcPr calcId="162913"/>
</workbook>
</file>

<file path=xl/calcChain.xml><?xml version="1.0" encoding="utf-8"?>
<calcChain xmlns="http://schemas.openxmlformats.org/spreadsheetml/2006/main">
  <c r="K52" i="268" l="1"/>
  <c r="K34" i="274"/>
  <c r="K51" i="268" l="1"/>
  <c r="J51" i="268"/>
  <c r="J52" i="268"/>
  <c r="J53" i="268"/>
  <c r="J54" i="268"/>
  <c r="J55" i="268"/>
  <c r="J56" i="268"/>
  <c r="J57" i="268"/>
  <c r="J58" i="268"/>
  <c r="J59" i="268"/>
  <c r="J60" i="268"/>
  <c r="J61" i="268"/>
  <c r="J62" i="268"/>
  <c r="J63" i="268"/>
  <c r="J60" i="274"/>
  <c r="J59" i="274"/>
  <c r="J58" i="274"/>
  <c r="J57" i="274"/>
  <c r="J56" i="274"/>
  <c r="J55" i="274"/>
  <c r="J54" i="274"/>
  <c r="J53" i="274"/>
  <c r="J52" i="274"/>
  <c r="K51" i="274"/>
  <c r="J51" i="274"/>
  <c r="K33" i="274"/>
  <c r="J34" i="274"/>
  <c r="J35" i="274"/>
  <c r="J36" i="274"/>
  <c r="J37" i="274"/>
  <c r="J38" i="274"/>
  <c r="J39" i="274"/>
  <c r="J40" i="274"/>
  <c r="J41" i="274"/>
  <c r="J42" i="274"/>
  <c r="J33" i="274"/>
  <c r="AD27" i="271" l="1"/>
  <c r="AE27" i="271"/>
  <c r="AF27" i="271"/>
  <c r="AG27" i="271"/>
  <c r="AD28" i="271"/>
  <c r="AE28" i="271"/>
  <c r="AF28" i="271"/>
  <c r="AG28" i="271"/>
  <c r="AD29" i="271"/>
  <c r="AE29" i="271"/>
  <c r="AF29" i="271"/>
  <c r="AG29" i="271"/>
  <c r="AD30" i="271"/>
  <c r="AE30" i="271"/>
  <c r="AF30" i="271"/>
  <c r="AG30" i="271"/>
  <c r="AD31" i="271"/>
  <c r="AE31" i="271"/>
  <c r="AF31" i="271"/>
  <c r="AG31" i="271"/>
  <c r="AD32" i="271"/>
  <c r="AE32" i="271"/>
  <c r="AF32" i="271"/>
  <c r="AG32" i="271"/>
  <c r="AD33" i="271"/>
  <c r="AE33" i="271"/>
  <c r="AF33" i="271"/>
  <c r="AG33" i="271"/>
  <c r="AD34" i="271"/>
  <c r="AE34" i="271"/>
  <c r="AF34" i="271"/>
  <c r="AG34" i="271"/>
  <c r="AD35" i="271"/>
  <c r="AE35" i="271"/>
  <c r="AF35" i="271"/>
  <c r="AG35" i="271"/>
  <c r="AD36" i="271"/>
  <c r="AE36" i="271"/>
  <c r="AF36" i="271"/>
  <c r="AG36" i="271"/>
  <c r="AD37" i="271"/>
  <c r="AE37" i="271"/>
  <c r="AF37" i="271"/>
  <c r="AG37" i="271"/>
  <c r="AD38" i="271"/>
  <c r="AE38" i="271"/>
  <c r="AF38" i="271"/>
  <c r="AG38" i="271"/>
  <c r="AD39" i="271"/>
  <c r="AE39" i="271"/>
  <c r="AF39" i="271"/>
  <c r="AG39" i="271"/>
  <c r="AG26" i="271"/>
  <c r="AF26" i="271"/>
  <c r="AE26" i="271"/>
  <c r="AD26" i="271"/>
  <c r="AC26" i="271"/>
  <c r="AB26" i="271"/>
  <c r="AA26" i="271"/>
  <c r="Z26" i="271"/>
  <c r="AC27" i="271"/>
  <c r="AB27" i="271"/>
  <c r="AA27" i="271"/>
  <c r="Z27" i="271"/>
  <c r="AC28" i="271"/>
  <c r="AB28" i="271"/>
  <c r="AA28" i="271"/>
  <c r="Z28" i="271"/>
  <c r="Z30" i="271"/>
  <c r="AA30" i="271"/>
  <c r="Z31" i="271"/>
  <c r="AA31" i="271"/>
  <c r="Z32" i="271"/>
  <c r="AA32" i="271"/>
  <c r="Z33" i="271"/>
  <c r="AA33" i="271"/>
  <c r="Z34" i="271"/>
  <c r="AA34" i="271"/>
  <c r="Z35" i="271"/>
  <c r="AA35" i="271"/>
  <c r="Z36" i="271"/>
  <c r="AA36" i="271"/>
  <c r="Z37" i="271"/>
  <c r="AA37" i="271"/>
  <c r="Z38" i="271"/>
  <c r="AA38" i="271"/>
  <c r="Z39" i="271"/>
  <c r="AA39" i="271"/>
  <c r="AA29" i="271"/>
  <c r="Z29" i="271"/>
  <c r="AB30" i="271"/>
  <c r="AC30" i="271"/>
  <c r="AB31" i="271"/>
  <c r="AC31" i="271"/>
  <c r="AB32" i="271"/>
  <c r="AC32" i="271"/>
  <c r="AB33" i="271"/>
  <c r="AC33" i="271"/>
  <c r="AB34" i="271"/>
  <c r="AC34" i="271"/>
  <c r="AB35" i="271"/>
  <c r="AC35" i="271"/>
  <c r="AB36" i="271"/>
  <c r="AC36" i="271"/>
  <c r="AB37" i="271"/>
  <c r="AC37" i="271"/>
  <c r="AB38" i="271"/>
  <c r="AC38" i="271"/>
  <c r="AB39" i="271"/>
  <c r="AC39" i="271"/>
  <c r="AC29" i="271"/>
  <c r="AB29" i="271"/>
  <c r="G49" i="284" l="1"/>
  <c r="F49" i="284"/>
  <c r="D49" i="284"/>
  <c r="C49" i="284"/>
  <c r="G48" i="284"/>
  <c r="F48" i="284"/>
  <c r="D48" i="284"/>
  <c r="C48" i="284"/>
  <c r="G47" i="284"/>
  <c r="F47" i="284"/>
  <c r="D47" i="284"/>
  <c r="C47" i="284"/>
  <c r="G46" i="284"/>
  <c r="F46" i="284"/>
  <c r="D46" i="284"/>
  <c r="C46" i="284"/>
  <c r="G45" i="284"/>
  <c r="F45" i="284"/>
  <c r="D45" i="284"/>
  <c r="C45" i="284"/>
  <c r="G44" i="284"/>
  <c r="F44" i="284"/>
  <c r="D44" i="284"/>
  <c r="C44" i="284"/>
  <c r="G43" i="284"/>
  <c r="F43" i="284"/>
  <c r="D43" i="284"/>
  <c r="C43" i="284"/>
  <c r="G42" i="284"/>
  <c r="F42" i="284"/>
  <c r="D42" i="284"/>
  <c r="C42" i="284"/>
  <c r="H41" i="284"/>
  <c r="H42" i="284" s="1"/>
  <c r="H43" i="284" s="1"/>
  <c r="H44" i="284" s="1"/>
  <c r="H45" i="284" s="1"/>
  <c r="H46" i="284" s="1"/>
  <c r="H47" i="284" s="1"/>
  <c r="H48" i="284" s="1"/>
  <c r="H49" i="284" s="1"/>
  <c r="G41" i="284"/>
  <c r="F41" i="284"/>
  <c r="D41" i="284"/>
  <c r="C41" i="284"/>
  <c r="G40" i="284"/>
  <c r="F40" i="284"/>
  <c r="D40" i="284"/>
  <c r="C40" i="284"/>
  <c r="Q54" i="265" l="1"/>
  <c r="Q52" i="265"/>
  <c r="Q50" i="265"/>
  <c r="Q49" i="265"/>
  <c r="Q48" i="265"/>
  <c r="Q47" i="265"/>
  <c r="Q46" i="265"/>
  <c r="Q44" i="265"/>
  <c r="Q42" i="265"/>
  <c r="Q41" i="265"/>
  <c r="Q40" i="265"/>
  <c r="Z39" i="265"/>
  <c r="Y39" i="265"/>
  <c r="X39" i="265"/>
  <c r="W39" i="265"/>
  <c r="Q39" i="265"/>
  <c r="Z38" i="265"/>
  <c r="Y38" i="265"/>
  <c r="X38" i="265"/>
  <c r="W38" i="265"/>
  <c r="Z37" i="265"/>
  <c r="Y37" i="265"/>
  <c r="X37" i="265"/>
  <c r="W37" i="265"/>
  <c r="D36" i="265"/>
  <c r="C36" i="265"/>
  <c r="B36" i="265"/>
  <c r="Q35" i="265"/>
  <c r="J56" i="264"/>
  <c r="I56" i="264"/>
  <c r="H56" i="264"/>
  <c r="G56" i="264"/>
  <c r="F56" i="264"/>
  <c r="D56" i="264"/>
  <c r="C56" i="264"/>
  <c r="B56" i="264"/>
  <c r="S41" i="264"/>
  <c r="R41" i="264"/>
  <c r="Q41" i="264"/>
  <c r="P41" i="264"/>
  <c r="O41" i="264"/>
  <c r="N41" i="264"/>
  <c r="M41" i="264"/>
  <c r="L41" i="264"/>
  <c r="K41" i="264"/>
  <c r="J41" i="264"/>
  <c r="I41" i="264"/>
  <c r="H41" i="264"/>
  <c r="G41" i="264"/>
  <c r="D36" i="264"/>
  <c r="D35" i="264"/>
  <c r="D34" i="264"/>
  <c r="D33" i="264"/>
  <c r="D32" i="264"/>
  <c r="P17" i="264"/>
  <c r="O17" i="264"/>
  <c r="N17" i="264"/>
  <c r="P16" i="264"/>
  <c r="O16" i="264"/>
  <c r="N16" i="264"/>
  <c r="P15" i="264"/>
  <c r="O15" i="264"/>
  <c r="N15" i="264"/>
  <c r="P14" i="264"/>
  <c r="O14" i="264"/>
  <c r="N14" i="264"/>
  <c r="Q13" i="264"/>
  <c r="P13" i="264"/>
  <c r="O13" i="264"/>
  <c r="N13" i="264"/>
  <c r="P12" i="264"/>
  <c r="O12" i="264"/>
  <c r="N12" i="264"/>
  <c r="P11" i="264"/>
  <c r="O11" i="264"/>
  <c r="N11" i="264"/>
  <c r="Q10" i="264"/>
  <c r="P10" i="264"/>
  <c r="O10" i="264"/>
  <c r="N10" i="264"/>
  <c r="Q9" i="264"/>
  <c r="P9" i="264"/>
  <c r="O9" i="264"/>
  <c r="N9" i="264"/>
  <c r="Q8" i="264"/>
  <c r="P8" i="264"/>
  <c r="O8" i="264"/>
  <c r="N8" i="264"/>
  <c r="H97" i="263"/>
  <c r="H96" i="263"/>
  <c r="H95" i="263"/>
  <c r="H94" i="263"/>
  <c r="H93" i="263"/>
  <c r="H92" i="263"/>
  <c r="H91" i="263"/>
  <c r="A91" i="263"/>
  <c r="H89" i="263"/>
  <c r="H88" i="263"/>
  <c r="H87" i="263"/>
  <c r="H86" i="263"/>
  <c r="H85" i="263"/>
  <c r="H84" i="263"/>
  <c r="H83" i="263"/>
  <c r="H81" i="263"/>
  <c r="H80" i="263"/>
  <c r="H79" i="263"/>
  <c r="H78" i="263"/>
  <c r="H77" i="263"/>
  <c r="H76" i="263"/>
  <c r="H75" i="263"/>
  <c r="H73" i="263"/>
  <c r="H72" i="263"/>
  <c r="H71" i="263"/>
  <c r="H70" i="263"/>
  <c r="H69" i="263"/>
  <c r="H68" i="263"/>
  <c r="H67" i="263"/>
  <c r="H65" i="263"/>
  <c r="H64" i="263"/>
  <c r="H63" i="263"/>
  <c r="H62" i="263"/>
  <c r="H61" i="263"/>
  <c r="H60" i="263"/>
  <c r="H59" i="263"/>
  <c r="H57" i="263"/>
  <c r="H56" i="263"/>
  <c r="H55" i="263"/>
  <c r="H54" i="263"/>
  <c r="H53" i="263"/>
  <c r="H52" i="263"/>
  <c r="H51" i="263"/>
  <c r="H49" i="263"/>
  <c r="H48" i="263"/>
  <c r="H47" i="263"/>
  <c r="H46" i="263"/>
  <c r="H45" i="263"/>
  <c r="H44" i="263"/>
  <c r="H43" i="263"/>
  <c r="H41" i="263"/>
  <c r="H40" i="263"/>
  <c r="H39" i="263"/>
  <c r="H38" i="263"/>
  <c r="H37" i="263"/>
  <c r="H36" i="263"/>
  <c r="H35" i="263"/>
  <c r="H33" i="263"/>
  <c r="H32" i="263"/>
  <c r="H31" i="263"/>
  <c r="H30" i="263"/>
  <c r="H29" i="263"/>
  <c r="H28" i="263"/>
  <c r="H27" i="263"/>
  <c r="F43" i="283"/>
  <c r="L39" i="254"/>
  <c r="G39" i="254"/>
  <c r="L38" i="254"/>
  <c r="G38" i="254"/>
  <c r="L37" i="254"/>
  <c r="G37" i="254"/>
  <c r="L36" i="254"/>
  <c r="G36" i="254"/>
  <c r="L35" i="254"/>
  <c r="G35" i="254"/>
  <c r="L34" i="254"/>
  <c r="L32" i="254"/>
  <c r="G32" i="254"/>
  <c r="L31" i="254"/>
  <c r="G31" i="254"/>
  <c r="L30" i="254"/>
  <c r="G30" i="254"/>
  <c r="L29" i="254"/>
  <c r="G29" i="254"/>
  <c r="L28" i="254"/>
  <c r="G28" i="254"/>
  <c r="L27" i="254"/>
  <c r="AF35" i="171"/>
  <c r="AE35" i="171"/>
  <c r="AD35" i="171"/>
  <c r="AC35" i="171"/>
  <c r="AB35" i="171"/>
  <c r="AA35" i="171"/>
  <c r="Z35" i="171"/>
  <c r="Y35" i="171"/>
  <c r="X35" i="171"/>
  <c r="W35" i="171"/>
  <c r="V35" i="171"/>
  <c r="U35" i="171"/>
  <c r="T35" i="171"/>
  <c r="S35" i="171"/>
  <c r="R35" i="171"/>
  <c r="Q35" i="171"/>
  <c r="P35" i="171"/>
  <c r="O35" i="171"/>
  <c r="N35" i="171"/>
  <c r="M35" i="171"/>
  <c r="L35" i="171"/>
  <c r="K35" i="171"/>
  <c r="J35" i="171"/>
  <c r="I35" i="171"/>
  <c r="H35" i="171"/>
  <c r="G35" i="171"/>
  <c r="F35" i="171"/>
  <c r="E35" i="171"/>
  <c r="D35" i="171"/>
  <c r="C35" i="171"/>
  <c r="AF30" i="171"/>
  <c r="AE30" i="171"/>
  <c r="AD30" i="171"/>
  <c r="AC30" i="171"/>
  <c r="AB30" i="171"/>
  <c r="AA30" i="171"/>
  <c r="Z30" i="171"/>
  <c r="Y30" i="171"/>
  <c r="X30" i="171"/>
  <c r="W30" i="171"/>
  <c r="V30" i="171"/>
  <c r="U30" i="171"/>
  <c r="T30" i="171"/>
  <c r="S30" i="171"/>
  <c r="R30" i="171"/>
  <c r="Q30" i="171"/>
  <c r="P30" i="171"/>
  <c r="O30" i="171"/>
  <c r="N30" i="171"/>
  <c r="M30" i="171"/>
  <c r="L30" i="171"/>
  <c r="K30" i="171"/>
  <c r="J30" i="171"/>
  <c r="I30" i="171"/>
  <c r="H30" i="171"/>
  <c r="G30" i="171"/>
  <c r="F30" i="171"/>
  <c r="E30" i="171"/>
  <c r="D30" i="171"/>
  <c r="C30" i="171"/>
  <c r="AF24" i="171"/>
  <c r="AE24" i="171"/>
  <c r="AD24" i="171"/>
  <c r="AC24" i="171"/>
  <c r="AB24" i="171"/>
  <c r="AA24" i="171"/>
  <c r="Z24" i="171"/>
  <c r="Y24" i="171"/>
  <c r="X24" i="171"/>
  <c r="W24" i="171"/>
  <c r="V24" i="171"/>
  <c r="U24" i="171"/>
  <c r="T24" i="171"/>
  <c r="S24" i="171"/>
  <c r="R24" i="171"/>
  <c r="Q24" i="171"/>
  <c r="P24" i="171"/>
  <c r="O24" i="171"/>
  <c r="N24" i="171"/>
  <c r="M24" i="171"/>
  <c r="L24" i="171"/>
  <c r="K24" i="171"/>
  <c r="J24" i="171"/>
  <c r="I24" i="171"/>
  <c r="H24" i="171"/>
  <c r="G24" i="171"/>
  <c r="F24" i="171"/>
  <c r="E24" i="171"/>
  <c r="D24" i="171"/>
  <c r="C41" i="211"/>
  <c r="C40" i="211"/>
  <c r="C39" i="211"/>
  <c r="C38" i="211"/>
  <c r="C37" i="211"/>
  <c r="C36" i="211"/>
  <c r="C35" i="211"/>
  <c r="C34" i="211"/>
  <c r="C33" i="211"/>
  <c r="C32" i="211"/>
  <c r="C31" i="211"/>
  <c r="T72" i="201"/>
  <c r="S72" i="201"/>
  <c r="R72" i="201"/>
  <c r="Q72" i="201"/>
  <c r="P72" i="201"/>
  <c r="O72" i="201"/>
  <c r="N72" i="201"/>
  <c r="M72" i="201"/>
  <c r="L72" i="201"/>
  <c r="I72" i="201"/>
  <c r="E72" i="201"/>
  <c r="T71" i="201"/>
  <c r="S71" i="201"/>
  <c r="R71" i="201"/>
  <c r="Q71" i="201"/>
  <c r="P71" i="201"/>
  <c r="O71" i="201"/>
  <c r="N71" i="201"/>
  <c r="M71" i="201"/>
  <c r="L71" i="201"/>
  <c r="I71" i="201"/>
  <c r="E71" i="201"/>
  <c r="T70" i="201"/>
  <c r="S70" i="201"/>
  <c r="R70" i="201"/>
  <c r="Q70" i="201"/>
  <c r="P70" i="201"/>
  <c r="O70" i="201"/>
  <c r="N70" i="201"/>
  <c r="M70" i="201"/>
  <c r="L70" i="201"/>
  <c r="I70" i="201"/>
  <c r="E70" i="201"/>
  <c r="T69" i="201"/>
  <c r="S69" i="201"/>
  <c r="R69" i="201"/>
  <c r="Q69" i="201"/>
  <c r="P69" i="201"/>
  <c r="O69" i="201"/>
  <c r="N69" i="201"/>
  <c r="M69" i="201"/>
  <c r="L69" i="201"/>
  <c r="I69" i="201"/>
  <c r="E69" i="201"/>
  <c r="T68" i="201"/>
  <c r="S68" i="201"/>
  <c r="R68" i="201"/>
  <c r="Q68" i="201"/>
  <c r="P68" i="201"/>
  <c r="O68" i="201"/>
  <c r="N68" i="201"/>
  <c r="M68" i="201"/>
  <c r="L68" i="201"/>
  <c r="E68" i="201"/>
  <c r="T67" i="201"/>
  <c r="S67" i="201"/>
  <c r="R67" i="201"/>
  <c r="Q67" i="201"/>
  <c r="P67" i="201"/>
  <c r="O67" i="201"/>
  <c r="N67" i="201"/>
  <c r="M67" i="201"/>
  <c r="L67" i="201"/>
  <c r="E67" i="201"/>
  <c r="T66" i="201"/>
  <c r="S66" i="201"/>
  <c r="R66" i="201"/>
  <c r="Q66" i="201"/>
  <c r="P66" i="201"/>
  <c r="O66" i="201"/>
  <c r="N66" i="201"/>
  <c r="M66" i="201"/>
  <c r="L66" i="201"/>
  <c r="E66" i="201"/>
  <c r="T65" i="201"/>
  <c r="S65" i="201"/>
  <c r="R65" i="201"/>
  <c r="Q65" i="201"/>
  <c r="P65" i="201"/>
  <c r="O65" i="201"/>
  <c r="N65" i="201"/>
  <c r="M65" i="201"/>
  <c r="L65" i="201"/>
  <c r="I65" i="201"/>
  <c r="E65" i="201"/>
  <c r="T64" i="201"/>
  <c r="S64" i="201"/>
  <c r="R64" i="201"/>
  <c r="Q64" i="201"/>
  <c r="P64" i="201"/>
  <c r="O64" i="201"/>
  <c r="N64" i="201"/>
  <c r="M64" i="201"/>
  <c r="L64" i="201"/>
  <c r="I64" i="201"/>
  <c r="E64" i="201"/>
  <c r="T63" i="201"/>
  <c r="S63" i="201"/>
  <c r="R63" i="201"/>
  <c r="Q63" i="201"/>
  <c r="P63" i="201"/>
  <c r="O63" i="201"/>
  <c r="N63" i="201"/>
  <c r="M63" i="201"/>
  <c r="L63" i="201"/>
  <c r="I63" i="201"/>
  <c r="E63" i="201"/>
  <c r="T62" i="201"/>
  <c r="S62" i="201"/>
  <c r="R62" i="201"/>
  <c r="Q62" i="201"/>
  <c r="P62" i="201"/>
  <c r="O62" i="201"/>
  <c r="N62" i="201"/>
  <c r="M62" i="201"/>
  <c r="L62" i="201"/>
  <c r="E62" i="201"/>
  <c r="T61" i="201"/>
  <c r="S61" i="201"/>
  <c r="R61" i="201"/>
  <c r="Q61" i="201"/>
  <c r="P61" i="201"/>
  <c r="O61" i="201"/>
  <c r="N61" i="201"/>
  <c r="M61" i="201"/>
  <c r="L61" i="201"/>
  <c r="E61" i="201"/>
  <c r="T60" i="201"/>
  <c r="S60" i="201"/>
  <c r="R60" i="201"/>
  <c r="Q60" i="201"/>
  <c r="P60" i="201"/>
  <c r="O60" i="201"/>
  <c r="N60" i="201"/>
  <c r="M60" i="201"/>
  <c r="L60" i="201"/>
  <c r="I60" i="201"/>
  <c r="E60" i="201"/>
  <c r="T59" i="201"/>
  <c r="S59" i="201"/>
  <c r="R59" i="201"/>
  <c r="Q59" i="201"/>
  <c r="P59" i="201"/>
  <c r="O59" i="201"/>
  <c r="N59" i="201"/>
  <c r="M59" i="201"/>
  <c r="L59" i="201"/>
  <c r="I59" i="201"/>
  <c r="E59" i="201"/>
  <c r="T58" i="201"/>
  <c r="S58" i="201"/>
  <c r="R58" i="201"/>
  <c r="Q58" i="201"/>
  <c r="P58" i="201"/>
  <c r="O58" i="201"/>
  <c r="N58" i="201"/>
  <c r="M58" i="201"/>
  <c r="L58" i="201"/>
  <c r="I58" i="201"/>
  <c r="E58" i="201"/>
  <c r="T57" i="201"/>
  <c r="S57" i="201"/>
  <c r="R57" i="201"/>
  <c r="Q57" i="201"/>
  <c r="P57" i="201"/>
  <c r="O57" i="201"/>
  <c r="N57" i="201"/>
  <c r="M57" i="201"/>
  <c r="L57" i="201"/>
  <c r="I57" i="201"/>
  <c r="E57" i="201"/>
  <c r="T56" i="201"/>
  <c r="S56" i="201"/>
  <c r="R56" i="201"/>
  <c r="Q56" i="201"/>
  <c r="P56" i="201"/>
  <c r="O56" i="201"/>
  <c r="N56" i="201"/>
  <c r="M56" i="201"/>
  <c r="L56" i="201"/>
  <c r="I56" i="201"/>
  <c r="E56" i="201"/>
  <c r="T55" i="201"/>
  <c r="S55" i="201"/>
  <c r="R55" i="201"/>
  <c r="Q55" i="201"/>
  <c r="P55" i="201"/>
  <c r="O55" i="201"/>
  <c r="N55" i="201"/>
  <c r="M55" i="201"/>
  <c r="L55" i="201"/>
  <c r="E55" i="201"/>
  <c r="T54" i="201"/>
  <c r="S54" i="201"/>
  <c r="R54" i="201"/>
  <c r="Q54" i="201"/>
  <c r="P54" i="201"/>
  <c r="O54" i="201"/>
  <c r="N54" i="201"/>
  <c r="M54" i="201"/>
  <c r="L54" i="201"/>
  <c r="E54" i="201"/>
  <c r="T53" i="201"/>
  <c r="S53" i="201"/>
  <c r="R53" i="201"/>
  <c r="Q53" i="201"/>
  <c r="P53" i="201"/>
  <c r="O53" i="201"/>
  <c r="N53" i="201"/>
  <c r="M53" i="201"/>
  <c r="L53" i="201"/>
  <c r="E53" i="201"/>
  <c r="T52" i="201"/>
  <c r="S52" i="201"/>
  <c r="R52" i="201"/>
  <c r="Q52" i="201"/>
  <c r="P52" i="201"/>
  <c r="O52" i="201"/>
  <c r="N52" i="201"/>
  <c r="M52" i="201"/>
  <c r="L52" i="201"/>
  <c r="E52" i="201"/>
  <c r="T51" i="201"/>
  <c r="S51" i="201"/>
  <c r="R51" i="201"/>
  <c r="Q51" i="201"/>
  <c r="P51" i="201"/>
  <c r="O51" i="201"/>
  <c r="N51" i="201"/>
  <c r="M51" i="201"/>
  <c r="L51" i="201"/>
  <c r="E51" i="201"/>
  <c r="T50" i="201"/>
  <c r="S50" i="201"/>
  <c r="R50" i="201"/>
  <c r="Q50" i="201"/>
  <c r="P50" i="201"/>
  <c r="O50" i="201"/>
  <c r="N50" i="201"/>
  <c r="M50" i="201"/>
  <c r="L50" i="201"/>
  <c r="E50" i="201"/>
  <c r="T49" i="201"/>
  <c r="S49" i="201"/>
  <c r="R49" i="201"/>
  <c r="Q49" i="201"/>
  <c r="P49" i="201"/>
  <c r="O49" i="201"/>
  <c r="N49" i="201"/>
  <c r="M49" i="201"/>
  <c r="L49" i="201"/>
  <c r="E49" i="201"/>
  <c r="T48" i="201"/>
  <c r="S48" i="201"/>
  <c r="R48" i="201"/>
  <c r="Q48" i="201"/>
  <c r="P48" i="201"/>
  <c r="O48" i="201"/>
  <c r="N48" i="201"/>
  <c r="M48" i="201"/>
  <c r="L48" i="201"/>
  <c r="E48" i="201"/>
  <c r="T47" i="201"/>
  <c r="S47" i="201"/>
  <c r="R47" i="201"/>
  <c r="Q47" i="201"/>
  <c r="P47" i="201"/>
  <c r="O47" i="201"/>
  <c r="N47" i="201"/>
  <c r="M47" i="201"/>
  <c r="L47" i="201"/>
  <c r="E47" i="201"/>
  <c r="T46" i="201"/>
  <c r="S46" i="201"/>
  <c r="R46" i="201"/>
  <c r="Q46" i="201"/>
  <c r="P46" i="201"/>
  <c r="O46" i="201"/>
  <c r="N46" i="201"/>
  <c r="M46" i="201"/>
  <c r="L46" i="201"/>
  <c r="E46" i="201"/>
  <c r="T45" i="201"/>
  <c r="S45" i="201"/>
  <c r="R45" i="201"/>
  <c r="Q45" i="201"/>
  <c r="P45" i="201"/>
  <c r="O45" i="201"/>
  <c r="N45" i="201"/>
  <c r="M45" i="201"/>
  <c r="L45" i="201"/>
  <c r="E45" i="201"/>
  <c r="T44" i="201"/>
  <c r="S44" i="201"/>
  <c r="R44" i="201"/>
  <c r="Q44" i="201"/>
  <c r="P44" i="201"/>
  <c r="O44" i="201"/>
  <c r="N44" i="201"/>
  <c r="M44" i="201"/>
  <c r="L44" i="201"/>
  <c r="E44" i="201"/>
  <c r="T43" i="201"/>
  <c r="S43" i="201"/>
  <c r="R43" i="201"/>
  <c r="Q43" i="201"/>
  <c r="P43" i="201"/>
  <c r="O43" i="201"/>
  <c r="N43" i="201"/>
  <c r="M43" i="201"/>
  <c r="L43" i="201"/>
  <c r="E43" i="201"/>
  <c r="T42" i="201"/>
  <c r="S42" i="201"/>
  <c r="R42" i="201"/>
  <c r="Q42" i="201"/>
  <c r="P42" i="201"/>
  <c r="O42" i="201"/>
  <c r="N42" i="201"/>
  <c r="M42" i="201"/>
  <c r="L42" i="201"/>
  <c r="E42" i="201"/>
  <c r="T41" i="201"/>
  <c r="S41" i="201"/>
  <c r="R41" i="201"/>
  <c r="Q41" i="201"/>
  <c r="P41" i="201"/>
  <c r="O41" i="201"/>
  <c r="N41" i="201"/>
  <c r="M41" i="201"/>
  <c r="L41" i="201"/>
  <c r="E41" i="201"/>
  <c r="T40" i="201"/>
  <c r="S40" i="201"/>
  <c r="R40" i="201"/>
  <c r="Q40" i="201"/>
  <c r="P40" i="201"/>
  <c r="O40" i="201"/>
  <c r="N40" i="201"/>
  <c r="M40" i="201"/>
  <c r="L40" i="201"/>
  <c r="E40" i="201"/>
  <c r="T39" i="201"/>
  <c r="S39" i="201"/>
  <c r="R39" i="201"/>
  <c r="Q39" i="201"/>
  <c r="P39" i="201"/>
  <c r="O39" i="201"/>
  <c r="N39" i="201"/>
  <c r="M39" i="201"/>
  <c r="L39" i="201"/>
  <c r="E39" i="201"/>
  <c r="T38" i="201"/>
  <c r="S38" i="201"/>
  <c r="R38" i="201"/>
  <c r="Q38" i="201"/>
  <c r="P38" i="201"/>
  <c r="O38" i="201"/>
  <c r="N38" i="201"/>
  <c r="M38" i="201"/>
  <c r="L38" i="201"/>
  <c r="E38" i="201"/>
  <c r="T37" i="201"/>
  <c r="S37" i="201"/>
  <c r="R37" i="201"/>
  <c r="Q37" i="201"/>
  <c r="P37" i="201"/>
  <c r="O37" i="201"/>
  <c r="N37" i="201"/>
  <c r="M37" i="201"/>
  <c r="L37" i="201"/>
  <c r="E37" i="201"/>
  <c r="T36" i="201"/>
  <c r="S36" i="201"/>
  <c r="R36" i="201"/>
  <c r="Q36" i="201"/>
  <c r="P36" i="201"/>
  <c r="O36" i="201"/>
  <c r="N36" i="201"/>
  <c r="M36" i="201"/>
  <c r="L36" i="201"/>
  <c r="E36" i="201"/>
  <c r="T35" i="201"/>
  <c r="S35" i="201"/>
  <c r="R35" i="201"/>
  <c r="Q35" i="201"/>
  <c r="P35" i="201"/>
  <c r="O35" i="201"/>
  <c r="N35" i="201"/>
  <c r="M35" i="201"/>
  <c r="L35" i="201"/>
  <c r="E35" i="201"/>
  <c r="T34" i="201"/>
  <c r="S34" i="201"/>
  <c r="R34" i="201"/>
  <c r="Q34" i="201"/>
  <c r="P34" i="201"/>
  <c r="O34" i="201"/>
  <c r="N34" i="201"/>
  <c r="M34" i="201"/>
  <c r="L34" i="201"/>
  <c r="I34" i="201"/>
  <c r="E34" i="201"/>
  <c r="T33" i="201"/>
  <c r="S33" i="201"/>
  <c r="R33" i="201"/>
  <c r="Q33" i="201"/>
  <c r="P33" i="201"/>
  <c r="O33" i="201"/>
  <c r="N33" i="201"/>
  <c r="M33" i="201"/>
  <c r="L33" i="201"/>
  <c r="I33" i="201"/>
  <c r="E33" i="201"/>
  <c r="T32" i="201"/>
  <c r="S32" i="201"/>
  <c r="R32" i="201"/>
  <c r="Q32" i="201"/>
  <c r="P32" i="201"/>
  <c r="O32" i="201"/>
  <c r="N32" i="201"/>
  <c r="M32" i="201"/>
  <c r="L32" i="201"/>
  <c r="I32" i="201"/>
  <c r="E32" i="201"/>
  <c r="T31" i="201"/>
  <c r="S31" i="201"/>
  <c r="R31" i="201"/>
  <c r="Q31" i="201"/>
  <c r="P31" i="201"/>
  <c r="O31" i="201"/>
  <c r="N31" i="201"/>
  <c r="M31" i="201"/>
  <c r="L31" i="201"/>
  <c r="I31" i="201"/>
  <c r="E31" i="201"/>
  <c r="T30" i="201"/>
  <c r="S30" i="201"/>
  <c r="R30" i="201"/>
  <c r="Q30" i="201"/>
  <c r="P30" i="201"/>
  <c r="O30" i="201"/>
  <c r="N30" i="201"/>
  <c r="M30" i="201"/>
  <c r="L30" i="201"/>
  <c r="E30" i="201"/>
  <c r="T29" i="201"/>
  <c r="S29" i="201"/>
  <c r="R29" i="201"/>
  <c r="Q29" i="201"/>
  <c r="P29" i="201"/>
  <c r="O29" i="201"/>
  <c r="N29" i="201"/>
  <c r="M29" i="201"/>
  <c r="L29" i="201"/>
  <c r="E29" i="201"/>
  <c r="T28" i="201"/>
  <c r="S28" i="201"/>
  <c r="R28" i="201"/>
  <c r="Q28" i="201"/>
  <c r="P28" i="201"/>
  <c r="O28" i="201"/>
  <c r="N28" i="201"/>
  <c r="M28" i="201"/>
  <c r="L28" i="201"/>
  <c r="E28" i="201"/>
  <c r="T27" i="201"/>
  <c r="S27" i="201"/>
  <c r="R27" i="201"/>
  <c r="Q27" i="201"/>
  <c r="P27" i="201"/>
  <c r="O27" i="201"/>
  <c r="N27" i="201"/>
  <c r="M27" i="201"/>
  <c r="L27" i="201"/>
  <c r="I27" i="201"/>
  <c r="E27" i="201"/>
  <c r="T26" i="201"/>
  <c r="S26" i="201"/>
  <c r="R26" i="201"/>
  <c r="Q26" i="201"/>
  <c r="P26" i="201"/>
  <c r="O26" i="201"/>
  <c r="N26" i="201"/>
  <c r="M26" i="201"/>
  <c r="L26" i="201"/>
  <c r="E26" i="201"/>
  <c r="AB24" i="201"/>
  <c r="AA24" i="201"/>
  <c r="Z24" i="201"/>
  <c r="X24" i="201"/>
  <c r="W24" i="201"/>
  <c r="V24" i="201"/>
  <c r="K162" i="267"/>
  <c r="K161" i="267"/>
  <c r="K160" i="267"/>
  <c r="K159" i="267"/>
  <c r="K158" i="267"/>
  <c r="K157" i="267"/>
  <c r="K156" i="267"/>
  <c r="K155" i="267"/>
  <c r="K154" i="267"/>
  <c r="K153" i="267"/>
  <c r="K152" i="267"/>
  <c r="K151" i="267"/>
  <c r="K150" i="267"/>
  <c r="K149" i="267"/>
  <c r="K148" i="267"/>
  <c r="K147" i="267"/>
  <c r="K146" i="267"/>
  <c r="K145" i="267"/>
  <c r="K144" i="267"/>
  <c r="K143" i="267"/>
  <c r="K142" i="267"/>
  <c r="K141" i="267"/>
  <c r="K140" i="267"/>
  <c r="K139" i="267"/>
  <c r="K138" i="267"/>
  <c r="K137" i="267"/>
  <c r="K136" i="267"/>
  <c r="K135" i="267"/>
  <c r="K134" i="267"/>
  <c r="K133" i="267"/>
  <c r="K132" i="267"/>
  <c r="K131" i="267"/>
  <c r="K130" i="267"/>
  <c r="K129" i="267"/>
  <c r="K128" i="267"/>
  <c r="K127" i="267"/>
  <c r="K126" i="267"/>
  <c r="K125" i="267"/>
  <c r="K124" i="267"/>
  <c r="K123" i="267"/>
  <c r="K122" i="267"/>
  <c r="K121" i="267"/>
  <c r="K120" i="267"/>
  <c r="K119" i="267"/>
  <c r="K118" i="267"/>
  <c r="K117" i="267"/>
  <c r="K116" i="267"/>
  <c r="K115" i="267"/>
  <c r="K114" i="267"/>
  <c r="K113" i="267"/>
  <c r="K112" i="267"/>
  <c r="K111" i="267"/>
  <c r="K110" i="267"/>
  <c r="K109" i="267"/>
  <c r="K108" i="267"/>
  <c r="K107" i="267"/>
  <c r="K106" i="267"/>
  <c r="K105" i="267"/>
  <c r="K104" i="267"/>
  <c r="K103" i="267"/>
  <c r="K102" i="267"/>
  <c r="K101" i="267"/>
  <c r="K100" i="267"/>
  <c r="K99" i="267"/>
  <c r="K98" i="267"/>
  <c r="K97" i="267"/>
  <c r="K96" i="267"/>
  <c r="K95" i="267"/>
  <c r="K94" i="267"/>
  <c r="K93" i="267"/>
  <c r="K92" i="267"/>
  <c r="K91" i="267"/>
  <c r="K90" i="267"/>
  <c r="K89" i="267"/>
  <c r="K88" i="267"/>
  <c r="K87" i="267"/>
  <c r="K86" i="267"/>
  <c r="K85" i="267"/>
  <c r="K84" i="267"/>
  <c r="K83" i="267"/>
  <c r="K82" i="267"/>
  <c r="K81" i="267"/>
  <c r="K80" i="267"/>
  <c r="K79" i="267"/>
  <c r="K78" i="267"/>
  <c r="K77" i="267"/>
  <c r="K76" i="267"/>
  <c r="K75" i="267"/>
  <c r="K74" i="267"/>
  <c r="K73" i="267"/>
  <c r="K72" i="267"/>
  <c r="K71" i="267"/>
  <c r="K70" i="267"/>
  <c r="K69" i="267"/>
  <c r="K68" i="267"/>
  <c r="K67" i="267"/>
  <c r="K66" i="267"/>
  <c r="K65" i="267"/>
  <c r="K64" i="267"/>
  <c r="K63" i="267"/>
  <c r="K62" i="267"/>
  <c r="K61" i="267"/>
  <c r="K60" i="267"/>
  <c r="K59" i="267"/>
  <c r="K58" i="267"/>
  <c r="K57" i="267"/>
  <c r="K56" i="267"/>
  <c r="K55" i="267"/>
  <c r="K54" i="267"/>
  <c r="K53" i="267"/>
  <c r="K52" i="267"/>
  <c r="K51" i="267"/>
  <c r="K50" i="267"/>
  <c r="K49" i="267"/>
  <c r="K48" i="267"/>
  <c r="K47" i="267"/>
  <c r="K46" i="267"/>
  <c r="K45" i="267"/>
  <c r="K44" i="267"/>
  <c r="K43" i="267"/>
  <c r="K42" i="267"/>
  <c r="K41" i="267"/>
  <c r="K40" i="267"/>
  <c r="K39" i="267"/>
  <c r="K38" i="267"/>
  <c r="K37" i="267"/>
  <c r="K36" i="267"/>
  <c r="K35" i="267"/>
  <c r="K34" i="267"/>
  <c r="K33" i="267"/>
  <c r="K32" i="267"/>
  <c r="K31" i="267"/>
  <c r="K30" i="267"/>
  <c r="K29" i="267"/>
  <c r="K28" i="267"/>
  <c r="K27" i="267"/>
  <c r="K26" i="267"/>
  <c r="K25" i="267"/>
  <c r="K24" i="267"/>
  <c r="K23" i="267"/>
  <c r="K22" i="267"/>
  <c r="K21" i="267"/>
  <c r="K20" i="267"/>
  <c r="K19" i="267"/>
  <c r="K18" i="267"/>
  <c r="K17" i="267"/>
  <c r="K16" i="267"/>
  <c r="K15" i="267"/>
  <c r="K14" i="267"/>
  <c r="K13" i="267"/>
  <c r="K12" i="267"/>
  <c r="K11" i="267"/>
  <c r="K10" i="267"/>
  <c r="K9" i="267"/>
  <c r="K8" i="267"/>
  <c r="K7" i="267"/>
  <c r="K6" i="267"/>
  <c r="K5" i="267"/>
  <c r="O39" i="205"/>
  <c r="O39" i="205" a="1"/>
  <c r="N39" i="205"/>
  <c r="M39" i="205"/>
  <c r="L39" i="205"/>
  <c r="K39" i="205"/>
  <c r="J39" i="205"/>
  <c r="I39" i="205"/>
  <c r="H39" i="205"/>
  <c r="G39" i="205"/>
  <c r="F39" i="205"/>
  <c r="E39" i="205"/>
  <c r="D39" i="205"/>
  <c r="C39" i="205"/>
  <c r="B39" i="205"/>
  <c r="O38" i="205"/>
  <c r="O38" i="205" a="1"/>
  <c r="N38" i="205"/>
  <c r="M38" i="205"/>
  <c r="L38" i="205"/>
  <c r="K38" i="205"/>
  <c r="J38" i="205"/>
  <c r="I38" i="205"/>
  <c r="H38" i="205"/>
  <c r="G38" i="205"/>
  <c r="F38" i="205"/>
  <c r="E38" i="205"/>
  <c r="D38" i="205"/>
  <c r="C38" i="205"/>
  <c r="B38" i="205"/>
  <c r="O37" i="205"/>
  <c r="O37" i="205" a="1"/>
  <c r="N37" i="205"/>
  <c r="M37" i="205"/>
  <c r="L37" i="205"/>
  <c r="K37" i="205"/>
  <c r="J37" i="205"/>
  <c r="I37" i="205"/>
  <c r="H37" i="205"/>
  <c r="G37" i="205"/>
  <c r="F37" i="205"/>
  <c r="E37" i="205"/>
  <c r="D37" i="205"/>
  <c r="C37" i="205"/>
  <c r="B37" i="205"/>
  <c r="O36" i="205"/>
  <c r="O36" i="205" a="1"/>
  <c r="N36" i="205"/>
  <c r="M36" i="205"/>
  <c r="L36" i="205"/>
  <c r="K36" i="205"/>
  <c r="J36" i="205"/>
  <c r="I36" i="205"/>
  <c r="H36" i="205"/>
  <c r="G36" i="205"/>
  <c r="F36" i="205"/>
  <c r="E36" i="205"/>
  <c r="D36" i="205"/>
  <c r="C36" i="205"/>
  <c r="B36" i="205"/>
  <c r="O35" i="205"/>
  <c r="O35" i="205" a="1"/>
  <c r="N35" i="205"/>
  <c r="M35" i="205"/>
  <c r="L35" i="205"/>
  <c r="K35" i="205"/>
  <c r="J35" i="205"/>
  <c r="I35" i="205"/>
  <c r="H35" i="205"/>
  <c r="G35" i="205"/>
  <c r="F35" i="205"/>
  <c r="E35" i="205"/>
  <c r="D35" i="205"/>
  <c r="C35" i="205"/>
  <c r="B35" i="205"/>
  <c r="O30" i="205"/>
  <c r="O30" i="205" a="1"/>
  <c r="N30" i="205"/>
  <c r="O29" i="205"/>
  <c r="O29" i="205" a="1"/>
  <c r="N29" i="205"/>
  <c r="O28" i="205"/>
  <c r="O28" i="205" a="1"/>
  <c r="N28" i="205"/>
  <c r="O27" i="205"/>
  <c r="O27" i="205" a="1"/>
  <c r="N27" i="205"/>
  <c r="O26" i="205"/>
  <c r="O26" i="205" a="1"/>
  <c r="N26" i="205"/>
  <c r="Z63" i="268"/>
  <c r="Y63" i="268"/>
  <c r="X63" i="268"/>
  <c r="W63" i="268"/>
  <c r="V63" i="268"/>
  <c r="U63" i="268"/>
  <c r="T63" i="268"/>
  <c r="S63" i="268"/>
  <c r="R63" i="268"/>
  <c r="Q63" i="268"/>
  <c r="P63" i="268"/>
  <c r="O63" i="268"/>
  <c r="Z62" i="268"/>
  <c r="Y62" i="268"/>
  <c r="X62" i="268"/>
  <c r="W62" i="268"/>
  <c r="V62" i="268"/>
  <c r="U62" i="268"/>
  <c r="T62" i="268"/>
  <c r="S62" i="268"/>
  <c r="R62" i="268"/>
  <c r="Q62" i="268"/>
  <c r="P62" i="268"/>
  <c r="O62" i="268"/>
  <c r="F62" i="268"/>
  <c r="Z61" i="268"/>
  <c r="Y61" i="268"/>
  <c r="X61" i="268"/>
  <c r="W61" i="268"/>
  <c r="V61" i="268"/>
  <c r="U61" i="268"/>
  <c r="T61" i="268"/>
  <c r="S61" i="268"/>
  <c r="R61" i="268"/>
  <c r="Q61" i="268"/>
  <c r="P61" i="268"/>
  <c r="O61" i="268"/>
  <c r="Z60" i="268"/>
  <c r="Y60" i="268"/>
  <c r="X60" i="268"/>
  <c r="W60" i="268"/>
  <c r="V60" i="268"/>
  <c r="U60" i="268"/>
  <c r="T60" i="268"/>
  <c r="S60" i="268"/>
  <c r="R60" i="268"/>
  <c r="Q60" i="268"/>
  <c r="P60" i="268"/>
  <c r="O60" i="268"/>
  <c r="Z59" i="268"/>
  <c r="Y59" i="268"/>
  <c r="X59" i="268"/>
  <c r="W59" i="268"/>
  <c r="V59" i="268"/>
  <c r="U59" i="268"/>
  <c r="T59" i="268"/>
  <c r="S59" i="268"/>
  <c r="R59" i="268"/>
  <c r="Q59" i="268"/>
  <c r="P59" i="268"/>
  <c r="O59" i="268"/>
  <c r="Z58" i="268"/>
  <c r="Y58" i="268"/>
  <c r="X58" i="268"/>
  <c r="W58" i="268"/>
  <c r="V58" i="268"/>
  <c r="U58" i="268"/>
  <c r="T58" i="268"/>
  <c r="S58" i="268"/>
  <c r="R58" i="268"/>
  <c r="Q58" i="268"/>
  <c r="P58" i="268"/>
  <c r="O58" i="268"/>
  <c r="E58" i="268"/>
  <c r="Z57" i="268"/>
  <c r="Y57" i="268"/>
  <c r="X57" i="268"/>
  <c r="W57" i="268"/>
  <c r="V57" i="268"/>
  <c r="U57" i="268"/>
  <c r="T57" i="268"/>
  <c r="S57" i="268"/>
  <c r="R57" i="268"/>
  <c r="Q57" i="268"/>
  <c r="P57" i="268"/>
  <c r="O57" i="268"/>
  <c r="Z56" i="268"/>
  <c r="Y56" i="268"/>
  <c r="X56" i="268"/>
  <c r="W56" i="268"/>
  <c r="V56" i="268"/>
  <c r="U56" i="268"/>
  <c r="T56" i="268"/>
  <c r="S56" i="268"/>
  <c r="R56" i="268"/>
  <c r="Q56" i="268"/>
  <c r="P56" i="268"/>
  <c r="O56" i="268"/>
  <c r="Z55" i="268"/>
  <c r="Y55" i="268"/>
  <c r="X55" i="268"/>
  <c r="W55" i="268"/>
  <c r="V55" i="268"/>
  <c r="U55" i="268"/>
  <c r="T55" i="268"/>
  <c r="S55" i="268"/>
  <c r="R55" i="268"/>
  <c r="Q55" i="268"/>
  <c r="P55" i="268"/>
  <c r="O55" i="268"/>
  <c r="G55" i="268"/>
  <c r="Z54" i="268"/>
  <c r="Y54" i="268"/>
  <c r="X54" i="268"/>
  <c r="W54" i="268"/>
  <c r="V54" i="268"/>
  <c r="U54" i="268"/>
  <c r="T54" i="268"/>
  <c r="S54" i="268"/>
  <c r="R54" i="268"/>
  <c r="Q54" i="268"/>
  <c r="P54" i="268"/>
  <c r="O54" i="268"/>
  <c r="G54" i="268"/>
  <c r="Z53" i="268"/>
  <c r="Y53" i="268"/>
  <c r="X53" i="268"/>
  <c r="W53" i="268"/>
  <c r="V53" i="268"/>
  <c r="U53" i="268"/>
  <c r="T53" i="268"/>
  <c r="S53" i="268"/>
  <c r="R53" i="268"/>
  <c r="Q53" i="268"/>
  <c r="P53" i="268"/>
  <c r="O53" i="268"/>
  <c r="G53" i="268"/>
  <c r="Z52" i="268"/>
  <c r="Y52" i="268"/>
  <c r="X52" i="268"/>
  <c r="W52" i="268"/>
  <c r="V52" i="268"/>
  <c r="U52" i="268"/>
  <c r="T52" i="268"/>
  <c r="S52" i="268"/>
  <c r="R52" i="268"/>
  <c r="Q52" i="268"/>
  <c r="P52" i="268"/>
  <c r="O52" i="268"/>
  <c r="Z51" i="268"/>
  <c r="Y51" i="268"/>
  <c r="X51" i="268"/>
  <c r="W51" i="268"/>
  <c r="V51" i="268"/>
  <c r="U51" i="268"/>
  <c r="T51" i="268"/>
  <c r="S51" i="268"/>
  <c r="R51" i="268"/>
  <c r="Q51" i="268"/>
  <c r="P51" i="268"/>
  <c r="O51" i="268"/>
  <c r="Z50" i="268"/>
  <c r="Y50" i="268"/>
  <c r="X50" i="268"/>
  <c r="W50" i="268"/>
  <c r="V50" i="268"/>
  <c r="U50" i="268"/>
  <c r="T50" i="268"/>
  <c r="S50" i="268"/>
  <c r="R50" i="268"/>
  <c r="Q50" i="268"/>
  <c r="P50" i="268"/>
  <c r="O50" i="268"/>
  <c r="Z49" i="268"/>
  <c r="Y49" i="268"/>
  <c r="X49" i="268"/>
  <c r="W49" i="268"/>
  <c r="V49" i="268"/>
  <c r="U49" i="268"/>
  <c r="T49" i="268"/>
  <c r="S49" i="268"/>
  <c r="R49" i="268"/>
  <c r="Q49" i="268"/>
  <c r="P49" i="268"/>
  <c r="O49" i="268"/>
  <c r="Z48" i="268"/>
  <c r="Y48" i="268"/>
  <c r="X48" i="268"/>
  <c r="W48" i="268"/>
  <c r="V48" i="268"/>
  <c r="U48" i="268"/>
  <c r="T48" i="268"/>
  <c r="S48" i="268"/>
  <c r="R48" i="268"/>
  <c r="Q48" i="268"/>
  <c r="P48" i="268"/>
  <c r="O48" i="268"/>
  <c r="F39" i="268"/>
  <c r="H38" i="268"/>
  <c r="F38" i="268"/>
  <c r="T40" i="260"/>
  <c r="T39" i="260"/>
  <c r="T38" i="260"/>
  <c r="T37" i="260"/>
  <c r="T36" i="260"/>
  <c r="T35" i="260"/>
  <c r="T34" i="260"/>
  <c r="T33" i="260"/>
  <c r="T32" i="260"/>
  <c r="T31" i="260"/>
  <c r="T30" i="260"/>
  <c r="T29" i="260"/>
  <c r="Q39" i="151"/>
  <c r="N39" i="151"/>
  <c r="L39" i="151"/>
  <c r="K39" i="151"/>
  <c r="I39" i="151"/>
  <c r="Q38" i="151"/>
  <c r="N38" i="151"/>
  <c r="L38" i="151"/>
  <c r="K38" i="151"/>
  <c r="I38" i="151"/>
  <c r="Q37" i="151"/>
  <c r="N37" i="151"/>
  <c r="L37" i="151"/>
  <c r="K37" i="151"/>
  <c r="I37" i="151"/>
  <c r="Q36" i="151"/>
  <c r="N36" i="151"/>
  <c r="L36" i="151"/>
  <c r="K36" i="151"/>
  <c r="I36" i="151"/>
  <c r="Q35" i="151"/>
  <c r="N35" i="151"/>
  <c r="L35" i="151"/>
  <c r="K35" i="151"/>
  <c r="I35" i="151"/>
  <c r="Q34" i="151"/>
  <c r="N34" i="151"/>
  <c r="L34" i="151"/>
  <c r="K34" i="151"/>
  <c r="I34" i="151"/>
  <c r="Q33" i="151"/>
  <c r="N33" i="151"/>
  <c r="L33" i="151"/>
  <c r="K33" i="151"/>
  <c r="I33" i="151"/>
  <c r="Q32" i="151"/>
  <c r="N32" i="151"/>
  <c r="L32" i="151"/>
  <c r="K32" i="151"/>
  <c r="I32" i="151"/>
  <c r="Q31" i="151"/>
  <c r="N31" i="151"/>
  <c r="L31" i="151"/>
  <c r="K31" i="151"/>
  <c r="I31" i="151"/>
  <c r="Q30" i="151"/>
  <c r="N30" i="151"/>
  <c r="L30" i="151"/>
  <c r="K30" i="151"/>
  <c r="I30" i="151"/>
  <c r="Q29" i="151"/>
  <c r="N29" i="151"/>
  <c r="L29" i="151"/>
  <c r="K29" i="151"/>
  <c r="I29" i="151"/>
  <c r="Q28" i="151"/>
  <c r="N28" i="151"/>
  <c r="L28" i="151"/>
  <c r="K28" i="151"/>
  <c r="Q39" i="150"/>
  <c r="P39" i="150"/>
  <c r="O39" i="150"/>
  <c r="M39" i="150"/>
  <c r="J39" i="150"/>
  <c r="Q38" i="150"/>
  <c r="P38" i="150"/>
  <c r="O38" i="150"/>
  <c r="M38" i="150"/>
  <c r="J38" i="150"/>
  <c r="Q37" i="150"/>
  <c r="P37" i="150"/>
  <c r="O37" i="150"/>
  <c r="M37" i="150"/>
  <c r="J37" i="150"/>
  <c r="Q36" i="150"/>
  <c r="P36" i="150"/>
  <c r="O36" i="150"/>
  <c r="M36" i="150"/>
  <c r="J36" i="150"/>
  <c r="Q35" i="150"/>
  <c r="P35" i="150"/>
  <c r="O35" i="150"/>
  <c r="M35" i="150"/>
  <c r="J35" i="150"/>
  <c r="Q34" i="150"/>
  <c r="P34" i="150"/>
  <c r="O34" i="150"/>
  <c r="M34" i="150"/>
  <c r="J34" i="150"/>
  <c r="Q33" i="150"/>
  <c r="P33" i="150"/>
  <c r="O33" i="150"/>
  <c r="M33" i="150"/>
  <c r="J33" i="150"/>
  <c r="Q32" i="150"/>
  <c r="P32" i="150"/>
  <c r="O32" i="150"/>
  <c r="M32" i="150"/>
  <c r="J32" i="150"/>
  <c r="Q31" i="150"/>
  <c r="P31" i="150"/>
  <c r="O31" i="150"/>
  <c r="M31" i="150"/>
  <c r="J31" i="150"/>
  <c r="Q30" i="150"/>
  <c r="P30" i="150"/>
  <c r="O30" i="150"/>
  <c r="M30" i="150"/>
  <c r="J30" i="150"/>
  <c r="M29" i="150"/>
  <c r="J29" i="150"/>
  <c r="K37" i="149"/>
  <c r="J37" i="149"/>
  <c r="K36" i="149"/>
  <c r="J36" i="149"/>
  <c r="K33" i="149"/>
  <c r="J33" i="149"/>
  <c r="K32" i="149"/>
  <c r="J32" i="149"/>
  <c r="K35" i="149"/>
  <c r="J35" i="149"/>
  <c r="K34" i="149"/>
  <c r="J34" i="149"/>
  <c r="K29" i="149"/>
  <c r="J29" i="149"/>
  <c r="K30" i="149"/>
  <c r="J30" i="149"/>
  <c r="K31" i="149"/>
  <c r="J31" i="149"/>
  <c r="K28" i="149"/>
  <c r="J28" i="149"/>
  <c r="F62" i="148"/>
  <c r="E62" i="148"/>
  <c r="W30" i="276"/>
  <c r="W29" i="276"/>
  <c r="W28" i="276"/>
  <c r="W27" i="276"/>
  <c r="W26" i="276"/>
  <c r="W25" i="276"/>
  <c r="W24" i="276"/>
  <c r="W23" i="276"/>
  <c r="W22" i="276"/>
  <c r="W21" i="276"/>
  <c r="W20" i="276"/>
  <c r="W13" i="276"/>
  <c r="V13" i="276"/>
  <c r="U13" i="276"/>
  <c r="W12" i="276"/>
  <c r="V12" i="276"/>
  <c r="U12" i="276"/>
  <c r="W11" i="276"/>
  <c r="V11" i="276"/>
  <c r="U11" i="276"/>
  <c r="W10" i="276"/>
  <c r="V10" i="276"/>
  <c r="U10" i="276"/>
  <c r="W9" i="276"/>
  <c r="V9" i="276"/>
  <c r="U9" i="276"/>
  <c r="W8" i="276"/>
  <c r="V8" i="276"/>
  <c r="U8" i="276"/>
  <c r="W7" i="276"/>
  <c r="V7" i="276"/>
  <c r="U7" i="276"/>
  <c r="W6" i="276"/>
  <c r="V6" i="276"/>
  <c r="U6" i="276"/>
  <c r="W5" i="276"/>
  <c r="V5" i="276"/>
  <c r="U5" i="276"/>
  <c r="W4" i="276"/>
  <c r="V4" i="276"/>
  <c r="U4" i="276"/>
  <c r="W3" i="276"/>
  <c r="I37" i="275"/>
  <c r="I36" i="275"/>
  <c r="I35" i="275"/>
  <c r="I34" i="275"/>
  <c r="I30" i="275"/>
  <c r="I29" i="275"/>
  <c r="I28" i="275"/>
  <c r="I27" i="275"/>
  <c r="D76" i="274"/>
  <c r="C76" i="274"/>
  <c r="B76" i="274"/>
  <c r="D75" i="274"/>
  <c r="C75" i="274"/>
  <c r="B75" i="274"/>
  <c r="D74" i="274"/>
  <c r="C74" i="274"/>
  <c r="B74" i="274"/>
  <c r="D73" i="274"/>
  <c r="C73" i="274"/>
  <c r="B73" i="274"/>
  <c r="D72" i="274"/>
  <c r="C72" i="274"/>
  <c r="B72" i="274"/>
  <c r="D71" i="274"/>
  <c r="C71" i="274"/>
  <c r="B71" i="274"/>
  <c r="D70" i="274"/>
  <c r="C70" i="274"/>
  <c r="B70" i="274"/>
  <c r="D69" i="274"/>
  <c r="C69" i="274"/>
  <c r="B69" i="274"/>
  <c r="D68" i="274"/>
  <c r="C68" i="274"/>
  <c r="B68" i="274"/>
  <c r="D67" i="274"/>
  <c r="C67" i="274"/>
  <c r="B67" i="274"/>
  <c r="D66" i="274"/>
  <c r="B66" i="274"/>
  <c r="N13" i="273"/>
  <c r="M13" i="273"/>
  <c r="L13" i="273"/>
  <c r="N12" i="273"/>
  <c r="M12" i="273"/>
  <c r="L12" i="273"/>
  <c r="N11" i="273"/>
  <c r="M11" i="273"/>
  <c r="L11" i="273"/>
  <c r="N10" i="273"/>
  <c r="M10" i="273"/>
  <c r="L10" i="273"/>
  <c r="N9" i="273"/>
  <c r="M9" i="273"/>
  <c r="L9" i="273"/>
  <c r="N8" i="273"/>
  <c r="M8" i="273"/>
  <c r="L8" i="273"/>
  <c r="N7" i="273"/>
  <c r="M7" i="273"/>
  <c r="L7" i="273"/>
  <c r="N6" i="273"/>
  <c r="M6" i="273"/>
  <c r="L6" i="273"/>
  <c r="N5" i="273"/>
  <c r="M5" i="273"/>
  <c r="L5" i="273"/>
  <c r="N4" i="273"/>
  <c r="M4" i="273"/>
  <c r="L4" i="273"/>
  <c r="N3" i="273"/>
  <c r="N13" i="272"/>
  <c r="M13" i="272"/>
  <c r="L13" i="272"/>
  <c r="N12" i="272"/>
  <c r="M12" i="272"/>
  <c r="L12" i="272"/>
  <c r="N11" i="272"/>
  <c r="M11" i="272"/>
  <c r="L11" i="272"/>
  <c r="N10" i="272"/>
  <c r="M10" i="272"/>
  <c r="L10" i="272"/>
  <c r="N9" i="272"/>
  <c r="M9" i="272"/>
  <c r="L9" i="272"/>
  <c r="N8" i="272"/>
  <c r="M8" i="272"/>
  <c r="L8" i="272"/>
  <c r="N7" i="272"/>
  <c r="M7" i="272"/>
  <c r="L7" i="272"/>
  <c r="N6" i="272"/>
  <c r="M6" i="272"/>
  <c r="L6" i="272"/>
  <c r="N5" i="272"/>
  <c r="M5" i="272"/>
  <c r="L5" i="272"/>
  <c r="N4" i="272"/>
  <c r="M4" i="272"/>
  <c r="L4" i="272"/>
  <c r="N3" i="272"/>
  <c r="X35" i="125"/>
  <c r="W35" i="125"/>
  <c r="V35" i="125"/>
  <c r="U35" i="125"/>
  <c r="T35" i="125"/>
  <c r="S35" i="125"/>
  <c r="R35" i="125"/>
  <c r="Q35" i="125"/>
  <c r="P35" i="125"/>
  <c r="O35" i="125"/>
  <c r="N35" i="125"/>
  <c r="M35" i="125"/>
  <c r="L35" i="125"/>
  <c r="K35" i="125"/>
  <c r="J35" i="125"/>
  <c r="I35" i="125"/>
  <c r="H35" i="125"/>
  <c r="G35" i="125"/>
  <c r="F35" i="125"/>
  <c r="E35" i="125"/>
  <c r="D35" i="125"/>
  <c r="C35" i="125"/>
  <c r="B35" i="125"/>
  <c r="X34" i="125"/>
  <c r="W34" i="125"/>
  <c r="V34" i="125"/>
  <c r="U34" i="125"/>
  <c r="T34" i="125"/>
  <c r="S34" i="125"/>
  <c r="R34" i="125"/>
  <c r="Q34" i="125"/>
  <c r="P34" i="125"/>
  <c r="O34" i="125"/>
  <c r="N34" i="125"/>
  <c r="M34" i="125"/>
  <c r="L34" i="125"/>
  <c r="K34" i="125"/>
  <c r="J34" i="125"/>
  <c r="I34" i="125"/>
  <c r="H34" i="125"/>
  <c r="G34" i="125"/>
  <c r="F34" i="125"/>
  <c r="E34" i="125"/>
  <c r="D34" i="125"/>
  <c r="C34" i="125"/>
  <c r="B34" i="125"/>
  <c r="X33" i="125"/>
  <c r="W33" i="125"/>
  <c r="V33" i="125"/>
  <c r="U33" i="125"/>
  <c r="T33" i="125"/>
  <c r="S33" i="125"/>
  <c r="R33" i="125"/>
  <c r="Q33" i="125"/>
  <c r="P33" i="125"/>
  <c r="O33" i="125"/>
  <c r="N33" i="125"/>
  <c r="M33" i="125"/>
  <c r="L33" i="125"/>
  <c r="K33" i="125"/>
  <c r="J33" i="125"/>
  <c r="I33" i="125"/>
  <c r="H33" i="125"/>
  <c r="G33" i="125"/>
  <c r="F33" i="125"/>
  <c r="E33" i="125"/>
  <c r="D33" i="125"/>
  <c r="C33" i="125"/>
  <c r="B33" i="125"/>
  <c r="X32" i="125"/>
  <c r="W32" i="125"/>
  <c r="V32" i="125"/>
  <c r="U32" i="125"/>
  <c r="T32" i="125"/>
  <c r="S32" i="125"/>
  <c r="R32" i="125"/>
  <c r="Q32" i="125"/>
  <c r="P32" i="125"/>
  <c r="O32" i="125"/>
  <c r="N32" i="125"/>
  <c r="M32" i="125"/>
  <c r="L32" i="125"/>
  <c r="K32" i="125"/>
  <c r="J32" i="125"/>
  <c r="I32" i="125"/>
  <c r="H32" i="125"/>
  <c r="G32" i="125"/>
  <c r="F32" i="125"/>
  <c r="E32" i="125"/>
  <c r="D32" i="125"/>
  <c r="C32" i="125"/>
  <c r="B32" i="125"/>
  <c r="I51" i="269"/>
  <c r="G51" i="269"/>
  <c r="E51" i="269"/>
  <c r="C51" i="269"/>
  <c r="I50" i="269"/>
  <c r="G50" i="269"/>
  <c r="E50" i="269"/>
  <c r="C50" i="269"/>
  <c r="I49" i="269"/>
  <c r="G49" i="269"/>
  <c r="E49" i="269"/>
  <c r="C49" i="269"/>
  <c r="I48" i="269"/>
  <c r="G48" i="269"/>
  <c r="E48" i="269"/>
  <c r="C48" i="269"/>
  <c r="I47" i="269"/>
  <c r="G47" i="269"/>
  <c r="E47" i="269"/>
  <c r="C47" i="269"/>
  <c r="I46" i="269"/>
  <c r="G46" i="269"/>
  <c r="E46" i="269"/>
  <c r="C46" i="269"/>
  <c r="I45" i="269"/>
  <c r="G45" i="269"/>
  <c r="E45" i="269"/>
  <c r="C45" i="269"/>
  <c r="I44" i="269"/>
  <c r="G44" i="269"/>
  <c r="E44" i="269"/>
  <c r="C44" i="269"/>
  <c r="I43" i="269"/>
  <c r="G43" i="269"/>
  <c r="E43" i="269"/>
  <c r="C43" i="269"/>
  <c r="I42" i="269"/>
  <c r="G42" i="269"/>
  <c r="E42" i="269"/>
  <c r="C42" i="269"/>
  <c r="I41" i="269"/>
  <c r="G41" i="269"/>
  <c r="E41" i="269"/>
  <c r="C41" i="269"/>
  <c r="I40" i="269"/>
  <c r="G40" i="269"/>
  <c r="E40" i="269"/>
  <c r="C40" i="269"/>
  <c r="I39" i="269"/>
  <c r="G39" i="269"/>
  <c r="E39" i="269"/>
  <c r="C39" i="269"/>
  <c r="I38" i="269"/>
  <c r="G38" i="269"/>
  <c r="E38" i="269"/>
  <c r="C38" i="269"/>
  <c r="I37" i="269"/>
  <c r="G37" i="269"/>
  <c r="E37" i="269"/>
  <c r="C37" i="269"/>
  <c r="I36" i="269"/>
  <c r="G36" i="269"/>
  <c r="E36" i="269"/>
  <c r="C36" i="269"/>
  <c r="I35" i="269"/>
  <c r="G35" i="269"/>
  <c r="E35" i="269"/>
  <c r="C35" i="269"/>
  <c r="I34" i="269"/>
  <c r="G34" i="269"/>
  <c r="E34" i="269"/>
  <c r="C34" i="269"/>
  <c r="I33" i="269"/>
  <c r="G33" i="269"/>
  <c r="E33" i="269"/>
  <c r="C33" i="269"/>
  <c r="I32" i="269"/>
  <c r="G32" i="269"/>
  <c r="E32" i="269"/>
  <c r="C32" i="269"/>
  <c r="I31" i="269"/>
  <c r="G31" i="269"/>
  <c r="E31" i="269"/>
  <c r="C31" i="269"/>
  <c r="I30" i="269"/>
  <c r="G30" i="269"/>
  <c r="E30" i="269"/>
  <c r="C30" i="269"/>
  <c r="I29" i="269"/>
  <c r="G29" i="269"/>
  <c r="E29" i="269"/>
  <c r="C29" i="269"/>
</calcChain>
</file>

<file path=xl/comments1.xml><?xml version="1.0" encoding="utf-8"?>
<comments xmlns="http://schemas.openxmlformats.org/spreadsheetml/2006/main">
  <authors>
    <author>mabolinger</author>
  </authors>
  <commentList>
    <comment ref="A29" authorId="0" shapeId="0">
      <text>
        <r>
          <rPr>
            <sz val="9"/>
            <color indexed="81"/>
            <rFont val="Tahoma"/>
            <family val="2"/>
          </rPr>
          <t>GHI &lt; 4.43 kWh/m2/day</t>
        </r>
      </text>
    </comment>
    <comment ref="C29" authorId="0" shapeId="0">
      <text>
        <r>
          <rPr>
            <sz val="9"/>
            <color indexed="81"/>
            <rFont val="Tahoma"/>
            <family val="2"/>
          </rPr>
          <t>ILR &lt; 1.24</t>
        </r>
      </text>
    </comment>
    <comment ref="C30" authorId="0" shapeId="0">
      <text>
        <r>
          <rPr>
            <sz val="9"/>
            <color indexed="81"/>
            <rFont val="Tahoma"/>
            <family val="2"/>
          </rPr>
          <t>1.24 - 1.30</t>
        </r>
      </text>
    </comment>
    <comment ref="C31" authorId="0" shapeId="0">
      <text>
        <r>
          <rPr>
            <sz val="9"/>
            <color indexed="81"/>
            <rFont val="Tahoma"/>
            <family val="2"/>
          </rPr>
          <t>1.30 - 1.38</t>
        </r>
      </text>
    </comment>
    <comment ref="C32" authorId="0" shapeId="0">
      <text>
        <r>
          <rPr>
            <sz val="9"/>
            <color indexed="81"/>
            <rFont val="Tahoma"/>
            <family val="2"/>
          </rPr>
          <t>ILR ≥ 1.38</t>
        </r>
      </text>
    </comment>
    <comment ref="A37" authorId="0" shapeId="0">
      <text>
        <r>
          <rPr>
            <sz val="9"/>
            <color indexed="81"/>
            <rFont val="Tahoma"/>
            <family val="2"/>
          </rPr>
          <t>4.43 - 4.89 kWh/m2/day</t>
        </r>
      </text>
    </comment>
    <comment ref="A45" authorId="0" shapeId="0">
      <text>
        <r>
          <rPr>
            <sz val="9"/>
            <color indexed="81"/>
            <rFont val="Tahoma"/>
            <family val="2"/>
          </rPr>
          <t>4.89 - 5.57 kWh/m2/day</t>
        </r>
      </text>
    </comment>
    <comment ref="A53" authorId="0" shapeId="0">
      <text>
        <r>
          <rPr>
            <sz val="9"/>
            <color indexed="81"/>
            <rFont val="Tahoma"/>
            <family val="2"/>
          </rPr>
          <t>GHI ≥ 5.57 kWh/m2/day</t>
        </r>
      </text>
    </comment>
  </commentList>
</comments>
</file>

<file path=xl/comments2.xml><?xml version="1.0" encoding="utf-8"?>
<comments xmlns="http://schemas.openxmlformats.org/spreadsheetml/2006/main">
  <authors>
    <author>mabolinger</author>
  </authors>
  <commentList>
    <comment ref="L127" authorId="0" shapeId="0">
      <text>
        <r>
          <rPr>
            <sz val="9"/>
            <color indexed="81"/>
            <rFont val="Tahoma"/>
            <family val="2"/>
          </rPr>
          <t>Technically not a PPA; owned by NV Energy, which disclosed PPA-equivalent terms</t>
        </r>
      </text>
    </comment>
    <comment ref="M127" authorId="0" shapeId="0">
      <text>
        <r>
          <rPr>
            <sz val="9"/>
            <color indexed="81"/>
            <rFont val="Tahoma"/>
            <family val="2"/>
          </rPr>
          <t>Technically not a PPA; owned by NV Energy, which disclosed PPA-equivalent terms</t>
        </r>
      </text>
    </comment>
    <comment ref="L128" authorId="0" shapeId="0">
      <text>
        <r>
          <rPr>
            <sz val="9"/>
            <color indexed="81"/>
            <rFont val="Tahoma"/>
            <family val="2"/>
          </rPr>
          <t>Technically not a PPA; owned by NV Energy, which disclosed PPA-equivalent terms</t>
        </r>
      </text>
    </comment>
    <comment ref="M128" authorId="0" shapeId="0">
      <text>
        <r>
          <rPr>
            <sz val="9"/>
            <color indexed="81"/>
            <rFont val="Tahoma"/>
            <family val="2"/>
          </rPr>
          <t>Technically not a PPA; owned by NV Energy, which disclosed PPA-equivalent terms</t>
        </r>
      </text>
    </comment>
  </commentList>
</comments>
</file>

<file path=xl/comments3.xml><?xml version="1.0" encoding="utf-8"?>
<comments xmlns="http://schemas.openxmlformats.org/spreadsheetml/2006/main">
  <authors>
    <author>mabolinger</author>
  </authors>
  <commentList>
    <comment ref="D54" authorId="0" shapeId="0">
      <text>
        <r>
          <rPr>
            <b/>
            <sz val="9"/>
            <color indexed="81"/>
            <rFont val="Tahoma"/>
            <family val="2"/>
          </rPr>
          <t>mabolinger:</t>
        </r>
        <r>
          <rPr>
            <sz val="9"/>
            <color indexed="81"/>
            <rFont val="Tahoma"/>
            <family val="2"/>
          </rPr>
          <t xml:space="preserve">
35 MW battery, but also includes pumped hydro storage</t>
        </r>
      </text>
    </comment>
    <comment ref="G55" authorId="0" shapeId="0">
      <text>
        <r>
          <rPr>
            <b/>
            <sz val="9"/>
            <color indexed="81"/>
            <rFont val="Tahoma"/>
            <family val="2"/>
          </rPr>
          <t>mabolinger:</t>
        </r>
        <r>
          <rPr>
            <sz val="9"/>
            <color indexed="81"/>
            <rFont val="Tahoma"/>
            <family val="2"/>
          </rPr>
          <t xml:space="preserve">
This price does NOT include the pumped storage--RIGHT?</t>
        </r>
      </text>
    </comment>
    <comment ref="B71" authorId="0" shapeId="0">
      <text>
        <r>
          <rPr>
            <sz val="9"/>
            <color indexed="81"/>
            <rFont val="Tahoma"/>
            <family val="2"/>
          </rPr>
          <t>Technically not a PPA; owned by NV Energy, which disclosed PPA-equivalent terms</t>
        </r>
      </text>
    </comment>
    <comment ref="B72" authorId="0" shapeId="0">
      <text>
        <r>
          <rPr>
            <sz val="9"/>
            <color indexed="81"/>
            <rFont val="Tahoma"/>
            <family val="2"/>
          </rPr>
          <t>Technically not a PPA; owned by NV Energy, which disclosed PPA-equivalent terms</t>
        </r>
      </text>
    </comment>
  </commentList>
</comments>
</file>

<file path=xl/sharedStrings.xml><?xml version="1.0" encoding="utf-8"?>
<sst xmlns="http://schemas.openxmlformats.org/spreadsheetml/2006/main" count="11317" uniqueCount="2045">
  <si>
    <t>Average</t>
  </si>
  <si>
    <t>PJM</t>
  </si>
  <si>
    <t>ERCOT</t>
  </si>
  <si>
    <t>SPP</t>
  </si>
  <si>
    <t>MISO</t>
  </si>
  <si>
    <t>NYISO</t>
  </si>
  <si>
    <t>ISO-NE</t>
  </si>
  <si>
    <t>Percentile</t>
  </si>
  <si>
    <t>CAISO</t>
  </si>
  <si>
    <t>Wind</t>
  </si>
  <si>
    <t>PPA Price</t>
  </si>
  <si>
    <t>2019-Q2</t>
  </si>
  <si>
    <t>2019-Q4</t>
  </si>
  <si>
    <t>2019-Q3</t>
  </si>
  <si>
    <t>2019-Q1</t>
  </si>
  <si>
    <t>Region</t>
  </si>
  <si>
    <t>TOTAL</t>
  </si>
  <si>
    <t>HI</t>
  </si>
  <si>
    <t>IL</t>
  </si>
  <si>
    <t>NM</t>
  </si>
  <si>
    <t>PA</t>
  </si>
  <si>
    <t>TX</t>
  </si>
  <si>
    <t>State</t>
  </si>
  <si>
    <t>Reference</t>
  </si>
  <si>
    <t>Generation Type</t>
  </si>
  <si>
    <t>Solar</t>
  </si>
  <si>
    <t>Gas</t>
  </si>
  <si>
    <t>Coal</t>
  </si>
  <si>
    <t>Total</t>
  </si>
  <si>
    <t>West</t>
  </si>
  <si>
    <t>Natural Gas</t>
  </si>
  <si>
    <t>MA</t>
  </si>
  <si>
    <t>NJ</t>
  </si>
  <si>
    <t>CT</t>
  </si>
  <si>
    <t>National</t>
  </si>
  <si>
    <t>Source: Berkeley Lab</t>
  </si>
  <si>
    <t>2020-Q1</t>
  </si>
  <si>
    <t>FL</t>
  </si>
  <si>
    <t>CA</t>
  </si>
  <si>
    <t>OR</t>
  </si>
  <si>
    <t>NY</t>
  </si>
  <si>
    <t>MN</t>
  </si>
  <si>
    <t>MO</t>
  </si>
  <si>
    <t>VA</t>
  </si>
  <si>
    <t>AL</t>
  </si>
  <si>
    <t>GA</t>
  </si>
  <si>
    <t>WA</t>
  </si>
  <si>
    <t>VT</t>
  </si>
  <si>
    <t>AZ</t>
  </si>
  <si>
    <t>Other</t>
  </si>
  <si>
    <t>Sources: ABB, AWEA WindIQ, Wood Mackenzie, Berkeley Lab</t>
  </si>
  <si>
    <t>previous</t>
  </si>
  <si>
    <t>four quarters</t>
  </si>
  <si>
    <t>2018-Q4</t>
  </si>
  <si>
    <t>2018-Q3</t>
  </si>
  <si>
    <t>Capacity</t>
  </si>
  <si>
    <t>Cumulative</t>
  </si>
  <si>
    <t>OK</t>
  </si>
  <si>
    <t>California</t>
  </si>
  <si>
    <t>New Mexico</t>
  </si>
  <si>
    <t>CO</t>
  </si>
  <si>
    <t>Vermont</t>
  </si>
  <si>
    <t>IN</t>
  </si>
  <si>
    <t>NE</t>
  </si>
  <si>
    <t>Massachusetts</t>
  </si>
  <si>
    <t>Hawaii</t>
  </si>
  <si>
    <t>Rest of U.S.</t>
  </si>
  <si>
    <t>NC</t>
  </si>
  <si>
    <t>NV</t>
  </si>
  <si>
    <t>AR</t>
  </si>
  <si>
    <t>MS</t>
  </si>
  <si>
    <t>GW</t>
  </si>
  <si>
    <t>COD</t>
  </si>
  <si>
    <t>Project</t>
  </si>
  <si>
    <t>Sample</t>
  </si>
  <si>
    <t>Factor</t>
  </si>
  <si>
    <t>Code</t>
  </si>
  <si>
    <t>Projects</t>
  </si>
  <si>
    <t>%</t>
  </si>
  <si>
    <t>Year</t>
  </si>
  <si>
    <t xml:space="preserve"> </t>
  </si>
  <si>
    <t>Median</t>
  </si>
  <si>
    <t>Years</t>
  </si>
  <si>
    <t>Post-COD</t>
  </si>
  <si>
    <t>Standalone</t>
  </si>
  <si>
    <t>Hybrid</t>
  </si>
  <si>
    <t>Prior</t>
  </si>
  <si>
    <t>New</t>
  </si>
  <si>
    <t>Storage</t>
  </si>
  <si>
    <t>Nuclear</t>
  </si>
  <si>
    <t>Source: Berkeley Lab review of interconnection queues</t>
  </si>
  <si>
    <t>Capacity (MW)</t>
  </si>
  <si>
    <t>West (non-ISO)</t>
  </si>
  <si>
    <t>Southeast (non-ISO)</t>
  </si>
  <si>
    <t># projects</t>
  </si>
  <si>
    <t>Wind+Storage</t>
  </si>
  <si>
    <t>PV</t>
  </si>
  <si>
    <t>MW</t>
  </si>
  <si>
    <t>Bin</t>
  </si>
  <si>
    <t>Date</t>
  </si>
  <si>
    <t>PPA Execution Date</t>
  </si>
  <si>
    <t>Generation-weighted average levelized wind PPA prices by PPA execution date and region</t>
  </si>
  <si>
    <t>PPA</t>
  </si>
  <si>
    <t>Nationwide</t>
  </si>
  <si>
    <t>Execution</t>
  </si>
  <si>
    <t>Average PPA</t>
  </si>
  <si>
    <t>10th Percentile</t>
  </si>
  <si>
    <t>50th Percentile (Median)</t>
  </si>
  <si>
    <t>90th Percentile</t>
  </si>
  <si>
    <t>Diff</t>
  </si>
  <si>
    <t>Min</t>
  </si>
  <si>
    <t>Reference Case</t>
  </si>
  <si>
    <t>Max</t>
  </si>
  <si>
    <t>Levelized Gas</t>
  </si>
  <si>
    <t>Price Projection</t>
  </si>
  <si>
    <t>Projects:</t>
  </si>
  <si>
    <t>Table of Contents</t>
  </si>
  <si>
    <t>#</t>
  </si>
  <si>
    <t>Sheet Name</t>
  </si>
  <si>
    <t>Regional Definitions</t>
  </si>
  <si>
    <t>Capacity Additions by Gen Type</t>
  </si>
  <si>
    <t>All Capacity in Queues</t>
  </si>
  <si>
    <t>Gen+Storage Hybrids in Queues</t>
  </si>
  <si>
    <t>Inter-Annual Variability</t>
  </si>
  <si>
    <t>Battery</t>
  </si>
  <si>
    <t>Other Storage</t>
  </si>
  <si>
    <t>Standalone Storage</t>
  </si>
  <si>
    <t xml:space="preserve">Hybrid </t>
  </si>
  <si>
    <t>Nat. Gas</t>
  </si>
  <si>
    <t>Notes: (1) Hybrid plants involving multiple generator types (e.g., wind+PV+storage, or just wind+PV) show up in all generator categories, presuming the capacity is known</t>
  </si>
  <si>
    <t>Wind Capacity in Hybrids (MW)</t>
  </si>
  <si>
    <t>Solar Capacity in Hybrids (MW)</t>
  </si>
  <si>
    <t>Wind+
Storage</t>
  </si>
  <si>
    <t>Wind+
Solar</t>
  </si>
  <si>
    <t>Wind+
Solar+
Storage</t>
  </si>
  <si>
    <t>Solar+
Storage</t>
  </si>
  <si>
    <t>Solar+
Wind</t>
  </si>
  <si>
    <t>Solar+
Wind+
Storage</t>
  </si>
  <si>
    <t xml:space="preserve">calendar </t>
  </si>
  <si>
    <t>Combined</t>
  </si>
  <si>
    <t>Introduction</t>
  </si>
  <si>
    <t>Solar+Storage</t>
  </si>
  <si>
    <t xml:space="preserve">NYISO </t>
  </si>
  <si>
    <t>Name</t>
  </si>
  <si>
    <t xml:space="preserve">Lawrence Berkeley National Laboratory </t>
  </si>
  <si>
    <t xml:space="preserve">Disclaimer </t>
  </si>
  <si>
    <t>This document was prepared as an account of work sponsored by the United States Government. While this document is believed to contain correct information, neither the United States Government nor any agency thereof, nor The Regents of the University of California, nor any of their employees, makes any warranty, express or implied, or assumes any legal responsibility for the accuracy, completeness, or usefulness of any information, apparatus, product, or process disclosed, or represents that its use would not infringe privately owned rights. Reference herein to any specific commercial product, process, or service by its trade name, trademark, manufacturer, or otherwise, does not necessarily constitute or imply its endorsement, recommendation, or favoring by the United States Government or any agency thereof, or The Regents of the University of California. The views and opinions of authors expressed herein do not necessarily state or reflect those of the United States Government or any agency thereof, or The Regents of the University of California.</t>
  </si>
  <si>
    <t xml:space="preserve">Ernest Orlando Lawrence Berkeley National Laboratory is an equal opportunity employer. </t>
  </si>
  <si>
    <t xml:space="preserve">Copyright Notice </t>
  </si>
  <si>
    <t>Acknowledgments</t>
  </si>
  <si>
    <t>This manuscript has been authored by an author at Lawrence Berkeley National Laboratory under Contract No. DE-AC02-05CH11231 with the U.S. Department of Energy. The U.S. Government retains, and the publisher, by accepting the article for publication, acknowledges, that the U.S. Government retains a non-exclusive, paid-up, irrevocable, worldwide license to publish or reproduce the published form of this manuscript, or allow others to do so, for U.S. Government purposes.</t>
  </si>
  <si>
    <t>Purpose, Scope, and Data</t>
  </si>
  <si>
    <t>Outline of Data File</t>
  </si>
  <si>
    <t>Source: EIA, FERC, Berkeley Lab</t>
  </si>
  <si>
    <t>Storage:Generation Capacity Ratio</t>
  </si>
  <si>
    <t>Project-Level</t>
  </si>
  <si>
    <t>LCOE</t>
  </si>
  <si>
    <t>Central</t>
  </si>
  <si>
    <t>Source: Berkeley Lab, FERC</t>
  </si>
  <si>
    <t>Sources: Berkeley Lab, FERC, Energy Information Administration</t>
  </si>
  <si>
    <t>Plant</t>
  </si>
  <si>
    <t>CF by GHI, Mount, ILR</t>
  </si>
  <si>
    <t>GHI</t>
  </si>
  <si>
    <t>Tracking</t>
  </si>
  <si>
    <t>ILR</t>
  </si>
  <si>
    <t>Fixed-Tilt</t>
  </si>
  <si>
    <t>Mount</t>
  </si>
  <si>
    <t>1st Quartile GHI</t>
  </si>
  <si>
    <t>2nd Quartile GHI</t>
  </si>
  <si>
    <t>3rd Quartile GHI</t>
  </si>
  <si>
    <t>4th Quartile GHI</t>
  </si>
  <si>
    <t>Quartile</t>
  </si>
  <si>
    <t>DC:AC (ILR)</t>
  </si>
  <si>
    <t>Type</t>
  </si>
  <si>
    <t xml:space="preserve">
Fixed-Tilt</t>
  </si>
  <si>
    <t xml:space="preserve">
Tracking</t>
  </si>
  <si>
    <t>Individual Projects</t>
  </si>
  <si>
    <t>Total:</t>
  </si>
  <si>
    <t># MW</t>
  </si>
  <si>
    <t>Southeast
(non-ISO)</t>
  </si>
  <si>
    <t>West
(non-ISO)</t>
  </si>
  <si>
    <t>Labels</t>
  </si>
  <si>
    <t>Vintage</t>
  </si>
  <si>
    <t>Add</t>
  </si>
  <si>
    <t>Subtract</t>
  </si>
  <si>
    <t>Cap-Wgtd</t>
  </si>
  <si>
    <t>Simple</t>
  </si>
  <si>
    <t>MW-AC</t>
  </si>
  <si>
    <t>20th</t>
  </si>
  <si>
    <t>80th</t>
  </si>
  <si>
    <t>CF by Region</t>
  </si>
  <si>
    <t>CF by Project Vintage</t>
  </si>
  <si>
    <t>CF by Project Age</t>
  </si>
  <si>
    <t>Northeast</t>
  </si>
  <si>
    <t>Southeast</t>
  </si>
  <si>
    <t>Note: Hawaii = Hawaii; West = CAISO, West (non-ISO); Central = MISO, SPP, ERCOT; Northeast = PJM, NYISO, ISO-NE; Southeast = Southeast (non-ISO)</t>
  </si>
  <si>
    <t>PV PPA prices and natural gas fuel cost projections by calendar year over time</t>
  </si>
  <si>
    <t>Note: PPA sample excludes projects located in Hawaii</t>
  </si>
  <si>
    <t>Sponsor</t>
  </si>
  <si>
    <t>Offtaker</t>
  </si>
  <si>
    <t>Duration</t>
  </si>
  <si>
    <t>MWh</t>
  </si>
  <si>
    <t>Actual or
Expected COD
(PV/Wind/Battery)</t>
  </si>
  <si>
    <t>Capacity
(MW-AC)</t>
  </si>
  <si>
    <t>Battery:PV
Capacity
Ratio</t>
  </si>
  <si>
    <t>Redstone Arsenal</t>
  </si>
  <si>
    <t>SunPower</t>
  </si>
  <si>
    <t>Searcy</t>
  </si>
  <si>
    <t>NextEra / Entergy</t>
  </si>
  <si>
    <t>Entergy</t>
  </si>
  <si>
    <t>Pinal Central</t>
  </si>
  <si>
    <t>NextEra</t>
  </si>
  <si>
    <t>SRP</t>
  </si>
  <si>
    <t>Wilmot</t>
  </si>
  <si>
    <t>TEP</t>
  </si>
  <si>
    <t>First Solar</t>
  </si>
  <si>
    <t>APS</t>
  </si>
  <si>
    <t>Sonoran Energy Center</t>
  </si>
  <si>
    <t>Salt River Project</t>
  </si>
  <si>
    <t>Storey</t>
  </si>
  <si>
    <t>Cotton Center</t>
  </si>
  <si>
    <t>Paloma</t>
  </si>
  <si>
    <t>Hyder</t>
  </si>
  <si>
    <t>Hyder II</t>
  </si>
  <si>
    <t>Foothills</t>
  </si>
  <si>
    <t>Gila Bend</t>
  </si>
  <si>
    <t>Desert Star</t>
  </si>
  <si>
    <t>174 Power Global</t>
  </si>
  <si>
    <t>Desert Harvest II</t>
  </si>
  <si>
    <t>EDF-RE / Masdar</t>
  </si>
  <si>
    <t>SCPPA</t>
  </si>
  <si>
    <t>LMP plus $15.25</t>
  </si>
  <si>
    <t>RE Slate 2</t>
  </si>
  <si>
    <t>ReCurrent</t>
  </si>
  <si>
    <t>MBCP and SVCE</t>
  </si>
  <si>
    <t>BigBeau</t>
  </si>
  <si>
    <t>Arlington</t>
  </si>
  <si>
    <t>Kaiser Permanente</t>
  </si>
  <si>
    <t>Dec-20/Dec-21/Dec-21</t>
  </si>
  <si>
    <t>Sonrisa</t>
  </si>
  <si>
    <t>EDPR</t>
  </si>
  <si>
    <t>SJCE &amp; EBCE</t>
  </si>
  <si>
    <t>Raceway</t>
  </si>
  <si>
    <t>sPower</t>
  </si>
  <si>
    <t>EBCE</t>
  </si>
  <si>
    <t>Eland</t>
  </si>
  <si>
    <t>8minute Solar</t>
  </si>
  <si>
    <t>LADWP/Glendale</t>
  </si>
  <si>
    <t>Camino</t>
  </si>
  <si>
    <t>Avangrid</t>
  </si>
  <si>
    <t>Riverside</t>
  </si>
  <si>
    <t>High Desert</t>
  </si>
  <si>
    <t>Middle River Power</t>
  </si>
  <si>
    <t>Clean Power Alliance</t>
  </si>
  <si>
    <t>Garland</t>
  </si>
  <si>
    <t>Southern Power</t>
  </si>
  <si>
    <t>SoCalEd</t>
  </si>
  <si>
    <t>Nov-16/Aug-21</t>
  </si>
  <si>
    <t>Tranquility</t>
  </si>
  <si>
    <t>Sep-16/Aug-21</t>
  </si>
  <si>
    <t>Sanborn</t>
  </si>
  <si>
    <t>Blythe 2</t>
  </si>
  <si>
    <t>Oct-16/Aug-21</t>
  </si>
  <si>
    <t>Blythe 3</t>
  </si>
  <si>
    <t>May-20/Aug-21</t>
  </si>
  <si>
    <t>McCoy</t>
  </si>
  <si>
    <t>Jun-16/Aug-21</t>
  </si>
  <si>
    <t>Blythe 110</t>
  </si>
  <si>
    <t>PG&amp;E</t>
  </si>
  <si>
    <t>Apr-16/Aug-21</t>
  </si>
  <si>
    <t>Aratina</t>
  </si>
  <si>
    <t>Rabbitbrush</t>
  </si>
  <si>
    <t>Crow Creek</t>
  </si>
  <si>
    <t>Rawhide Prairie</t>
  </si>
  <si>
    <t>DEPCOM Power</t>
  </si>
  <si>
    <t>PRPA</t>
  </si>
  <si>
    <t>Pike</t>
  </si>
  <si>
    <t>Colorado Springs</t>
  </si>
  <si>
    <t>Thunder Wolf</t>
  </si>
  <si>
    <t>Xcel / PSCo</t>
  </si>
  <si>
    <t>Babcock</t>
  </si>
  <si>
    <t>NextEra / FPL</t>
  </si>
  <si>
    <t>FPL</t>
  </si>
  <si>
    <t>Dec-16/Mar-18</t>
  </si>
  <si>
    <t>Citrus</t>
  </si>
  <si>
    <t>Manatee</t>
  </si>
  <si>
    <t>Dec-16/Nov-21</t>
  </si>
  <si>
    <t>FL Solar 6</t>
  </si>
  <si>
    <t>Origis</t>
  </si>
  <si>
    <t>Gainesville Regional Utilities</t>
  </si>
  <si>
    <t>Imeson (SunPort)</t>
  </si>
  <si>
    <t>Jacksonville Electric Authority</t>
  </si>
  <si>
    <t>Lake Placid</t>
  </si>
  <si>
    <t>Duke Energy Florida</t>
  </si>
  <si>
    <t>Dec-19/Dec-21</t>
  </si>
  <si>
    <t>Broken Spoke (Hickory Park)</t>
  </si>
  <si>
    <t>RWE Renewables</t>
  </si>
  <si>
    <t>Georgia Power</t>
  </si>
  <si>
    <t>Cool Springs</t>
  </si>
  <si>
    <t>Kapaia</t>
  </si>
  <si>
    <t>Tesla</t>
  </si>
  <si>
    <t>KIUC</t>
  </si>
  <si>
    <t>Lawai</t>
  </si>
  <si>
    <t>AES</t>
  </si>
  <si>
    <t>Kekaha</t>
  </si>
  <si>
    <t>Hawaiian Electric</t>
  </si>
  <si>
    <t>Kuihelani Solar</t>
  </si>
  <si>
    <t>West Oahu</t>
  </si>
  <si>
    <t>Ho'Ohana Solar 1</t>
  </si>
  <si>
    <t>Mililani I Solar</t>
  </si>
  <si>
    <t>Clearway</t>
  </si>
  <si>
    <t>Waiawa Solar</t>
  </si>
  <si>
    <t>Hale Kuawehi</t>
  </si>
  <si>
    <t>Innergex</t>
  </si>
  <si>
    <t>Paeahu</t>
  </si>
  <si>
    <t>Puako</t>
  </si>
  <si>
    <t>Engie EPS</t>
  </si>
  <si>
    <t>EDF-RE</t>
  </si>
  <si>
    <t>Kahana</t>
  </si>
  <si>
    <t>Pulehu</t>
  </si>
  <si>
    <t>Longroad</t>
  </si>
  <si>
    <t>Kupehau</t>
  </si>
  <si>
    <t>Hanwha</t>
  </si>
  <si>
    <t>Barbers Point</t>
  </si>
  <si>
    <t>Mahi</t>
  </si>
  <si>
    <t>Mountain View</t>
  </si>
  <si>
    <t>Waiawa Phase 2</t>
  </si>
  <si>
    <t>Greensboro Solar</t>
  </si>
  <si>
    <t>NIPSCO</t>
  </si>
  <si>
    <t>Green City Renewable Energy Center</t>
  </si>
  <si>
    <t>Ameren Missouri</t>
  </si>
  <si>
    <t>Richwoods Renewable Energy Center</t>
  </si>
  <si>
    <t>Utica Renewable Energy Center</t>
  </si>
  <si>
    <t>Ramsey/Athens</t>
  </si>
  <si>
    <t>Engie/NextEra</t>
  </si>
  <si>
    <t>Connexus</t>
  </si>
  <si>
    <t>TVA</t>
  </si>
  <si>
    <t>Norfolk</t>
  </si>
  <si>
    <t>N Solar</t>
  </si>
  <si>
    <t>NPPD</t>
  </si>
  <si>
    <t>Angel Fire</t>
  </si>
  <si>
    <t>Torch Clean Energy</t>
  </si>
  <si>
    <t>Kit Carson Electric Co-op</t>
  </si>
  <si>
    <t>Taos Mesa</t>
  </si>
  <si>
    <t>Buena Vista</t>
  </si>
  <si>
    <t>El Paso Electric</t>
  </si>
  <si>
    <t>Arroyo</t>
  </si>
  <si>
    <t>Clenera</t>
  </si>
  <si>
    <t>PNM</t>
  </si>
  <si>
    <t>Jicarilla 1</t>
  </si>
  <si>
    <t>Hecate</t>
  </si>
  <si>
    <t>Battle Mountain</t>
  </si>
  <si>
    <t>Cypress Creek</t>
  </si>
  <si>
    <t>NV Energy</t>
  </si>
  <si>
    <t>Dodge Flat</t>
  </si>
  <si>
    <t>Fish Springs Ranch</t>
  </si>
  <si>
    <t>Townsite</t>
  </si>
  <si>
    <t>Capital Dynamics</t>
  </si>
  <si>
    <t>Munis/Co-op</t>
  </si>
  <si>
    <t>Arrow Canyon (Moapa)</t>
  </si>
  <si>
    <t>Southern Bighorn</t>
  </si>
  <si>
    <t>Gemini</t>
  </si>
  <si>
    <t>Quinbrook/Arevia</t>
  </si>
  <si>
    <t>Dry Lake</t>
  </si>
  <si>
    <t>Boulder Solar 3</t>
  </si>
  <si>
    <t>Chuckwalla</t>
  </si>
  <si>
    <t>Yellow Pine Energy Center</t>
  </si>
  <si>
    <t>Garnet Energy Center</t>
  </si>
  <si>
    <t>NYSERDA</t>
  </si>
  <si>
    <t>South Ripley</t>
  </si>
  <si>
    <t>ConnectGen</t>
  </si>
  <si>
    <t>Excelsior</t>
  </si>
  <si>
    <t>Skeleton Creek</t>
  </si>
  <si>
    <t>WFEC</t>
  </si>
  <si>
    <t>Dec-23/Dec-20/Dec-23</t>
  </si>
  <si>
    <t>Wheatridge</t>
  </si>
  <si>
    <t>PGE</t>
  </si>
  <si>
    <t>Dec-21/Dec-20/Dec-21</t>
  </si>
  <si>
    <t>Luminant</t>
  </si>
  <si>
    <t>Jun-18/Dec-18</t>
  </si>
  <si>
    <t>Lily</t>
  </si>
  <si>
    <t>Enel</t>
  </si>
  <si>
    <t>Orsted</t>
  </si>
  <si>
    <t>Scott Solar</t>
  </si>
  <si>
    <t>Dominion</t>
  </si>
  <si>
    <t>Correctional Solar</t>
  </si>
  <si>
    <t>Battery
Storage</t>
  </si>
  <si>
    <t>PPA
Execution
Date</t>
  </si>
  <si>
    <r>
      <t>PV
Capacity
(MW</t>
    </r>
    <r>
      <rPr>
        <b/>
        <vertAlign val="subscript"/>
        <sz val="10"/>
        <rFont val="Arial"/>
        <family val="2"/>
      </rPr>
      <t>AC</t>
    </r>
    <r>
      <rPr>
        <b/>
        <sz val="10"/>
        <rFont val="Arial"/>
        <family val="2"/>
      </rPr>
      <t>)</t>
    </r>
  </si>
  <si>
    <r>
      <t>Battery
Capacity
(MW</t>
    </r>
    <r>
      <rPr>
        <b/>
        <vertAlign val="subscript"/>
        <sz val="10"/>
        <rFont val="Arial"/>
        <family val="2"/>
      </rPr>
      <t>AC</t>
    </r>
    <r>
      <rPr>
        <b/>
        <sz val="10"/>
        <rFont val="Arial"/>
        <family val="2"/>
      </rPr>
      <t>)</t>
    </r>
  </si>
  <si>
    <t>Non-HI</t>
  </si>
  <si>
    <t>Adder /
PPA Price</t>
  </si>
  <si>
    <t>2020-Q2</t>
  </si>
  <si>
    <t>nominal $/MWh</t>
  </si>
  <si>
    <t>LevelTen Energy solar PPA price indices</t>
  </si>
  <si>
    <t>GDP Deflator</t>
  </si>
  <si>
    <t>Source: LevelTen Energy</t>
  </si>
  <si>
    <t>Annual Average PPA Price</t>
  </si>
  <si>
    <t>PV+Battery Hybrid Project Specs</t>
  </si>
  <si>
    <t>Utility-Scale Solar</t>
  </si>
  <si>
    <t>Distributed Solar</t>
  </si>
  <si>
    <t>Other RE</t>
  </si>
  <si>
    <t>Other non-RE</t>
  </si>
  <si>
    <t>Utility-Scale Solar % of Total</t>
  </si>
  <si>
    <t>Distributed Solar % of Total</t>
  </si>
  <si>
    <t>Total Solar % of Total</t>
  </si>
  <si>
    <t>Nameplate Capacity Additions (GW-AC)</t>
  </si>
  <si>
    <t>All Solar</t>
  </si>
  <si>
    <t>Nevada</t>
  </si>
  <si>
    <t>Arizona</t>
  </si>
  <si>
    <t>Utah</t>
  </si>
  <si>
    <t>North Carolina</t>
  </si>
  <si>
    <t>New Jersey</t>
  </si>
  <si>
    <t>TOTAL U.S.</t>
  </si>
  <si>
    <t>Solar generation as a %
of in-state generation</t>
  </si>
  <si>
    <t>Solar generation as a %
of in-state load</t>
  </si>
  <si>
    <t>Utility-Scale
Solar Only</t>
  </si>
  <si>
    <t>Source: EIA</t>
  </si>
  <si>
    <t xml:space="preserve">This work was funded by the Solar Energy Technologies Office, Office of Energy Efficiency and Renewable Energy of the U.S. Department of Energy under Contract No. DE-AC02-05CH11231. The authors are solely responsible for any omissions or errors contained herein. </t>
  </si>
  <si>
    <r>
      <t xml:space="preserve">1 </t>
    </r>
    <r>
      <rPr>
        <sz val="12"/>
        <color rgb="FF404040"/>
        <rFont val="Arial"/>
        <family val="2"/>
      </rPr>
      <t>Corresponding authors</t>
    </r>
  </si>
  <si>
    <t>Regional boundaries overlaid on a map of average annual global horizontal irradiance (GHI)</t>
  </si>
  <si>
    <t>Sources: National Renewable Energy Laboratory (NREL)</t>
  </si>
  <si>
    <t>Note:  To be included in this table, projects must have been publicly announced by the sponsor and/or offtaker as having signed a PPA or as otherwise moving forward, PV capacity must be at least 5 MW, and battery duration must be at least 1.0 hour.</t>
  </si>
  <si>
    <t>Levelized PV and wind PPA prices and levelized gas price projections</t>
  </si>
  <si>
    <t>Source: NSRDB, Berkeley Lab</t>
  </si>
  <si>
    <t>Inter-annual variability in the sample's solar resource, by region and nationally</t>
  </si>
  <si>
    <t xml:space="preserve">Southeast
(non-ISO) </t>
  </si>
  <si>
    <t xml:space="preserve">West 
(non-ISO) </t>
  </si>
  <si>
    <t>Solar GW in Queues by Region</t>
  </si>
  <si>
    <t>SEGS I</t>
  </si>
  <si>
    <t>SEGS II</t>
  </si>
  <si>
    <t>SEGS III</t>
  </si>
  <si>
    <t>SEGS IV</t>
  </si>
  <si>
    <t>SEGS V</t>
  </si>
  <si>
    <t>SEGS VI</t>
  </si>
  <si>
    <t>SEGS VII</t>
  </si>
  <si>
    <t>SEGS VIII</t>
  </si>
  <si>
    <t>SEGS IX</t>
  </si>
  <si>
    <t>Nevada Solar One</t>
  </si>
  <si>
    <t>Genesis</t>
  </si>
  <si>
    <t>Solana</t>
  </si>
  <si>
    <t>Mojave</t>
  </si>
  <si>
    <t>Crescent Dunes</t>
  </si>
  <si>
    <t>-</t>
  </si>
  <si>
    <t>Ivanpah</t>
  </si>
  <si>
    <t>CF for CSP Plants</t>
  </si>
  <si>
    <t>SEGS I&amp;II</t>
  </si>
  <si>
    <t>SEGS III-IX</t>
  </si>
  <si>
    <t>CA/NV/AZ</t>
  </si>
  <si>
    <t>PV in</t>
  </si>
  <si>
    <t xml:space="preserve"> CSP tower, no storage</t>
  </si>
  <si>
    <t xml:space="preserve"> CSP tower, 10 hours storage</t>
  </si>
  <si>
    <t xml:space="preserve"> CSP trough, no storage</t>
  </si>
  <si>
    <t xml:space="preserve"> CSP trough, 6 hours storage</t>
  </si>
  <si>
    <t>PV plants in AZ, CA, and NV (for comparison)</t>
  </si>
  <si>
    <t>CSP plants in AZ, CA, and NV</t>
  </si>
  <si>
    <t>PPA Price for CSP Plants</t>
  </si>
  <si>
    <t>Estimated levelized cost of energy by commercial operation date, region, and project</t>
  </si>
  <si>
    <t>TBD</t>
  </si>
  <si>
    <t>(MW-AC)</t>
  </si>
  <si>
    <t>(#)</t>
  </si>
  <si>
    <t>by COD</t>
  </si>
  <si>
    <t>Cap-Wgtd Avg</t>
  </si>
  <si>
    <t>No ITC</t>
  </si>
  <si>
    <t>30% ITC</t>
  </si>
  <si>
    <t>Average levelized cost of energy versus average levelized PPA price, by commercial operation date</t>
  </si>
  <si>
    <t>LCOE of Utility-Scale PV</t>
  </si>
  <si>
    <t>Note: West = CAISO, West (non-ISO); Central = MISO, SPP, ERCOT; Northeast = PJM, NYISO, ISO-NE; Southeast = Southeast (non-ISO)</t>
  </si>
  <si>
    <t>Note: Averages shown only if there are two or more PPAs in a given region-year.</t>
  </si>
  <si>
    <t>Annual capacity additions of different generator types</t>
  </si>
  <si>
    <t>Azalea</t>
  </si>
  <si>
    <t>Solar Frontier Americas</t>
  </si>
  <si>
    <t>Rexford 1</t>
  </si>
  <si>
    <t>Chalan</t>
  </si>
  <si>
    <t>Castle Gap (Upton 2)</t>
  </si>
  <si>
    <t>ExxonMobil</t>
  </si>
  <si>
    <t>LevelTen Solar PPA Prices</t>
  </si>
  <si>
    <t>•  Installed costs</t>
  </si>
  <si>
    <t>•  Performance (capacity factors)</t>
  </si>
  <si>
    <t>•  Power purchase agreement (PPA) prices and LCOE</t>
  </si>
  <si>
    <t>•  Wholesale market value</t>
  </si>
  <si>
    <t>•  Capacity in interconnection queues</t>
  </si>
  <si>
    <r>
      <t>Summarize publicly available data on key trends in the U.S. utility-scale solar power sector.  Focus on ground-mounted projects &gt;5 MW</t>
    </r>
    <r>
      <rPr>
        <vertAlign val="subscript"/>
        <sz val="8.25"/>
        <color rgb="FF000000"/>
        <rFont val="Arial"/>
        <family val="2"/>
      </rPr>
      <t>AC</t>
    </r>
    <r>
      <rPr>
        <sz val="11"/>
        <color rgb="FF000000"/>
        <rFont val="Arial"/>
        <family val="2"/>
      </rPr>
      <t xml:space="preserve"> in size (projects below this capacity threshold, as well as rooftop projects, are covered under LBNL's </t>
    </r>
    <r>
      <rPr>
        <i/>
        <sz val="11"/>
        <color rgb="FF000000"/>
        <rFont val="Arial"/>
        <family val="2"/>
      </rPr>
      <t>Tracking the Sun</t>
    </r>
    <r>
      <rPr>
        <sz val="11"/>
        <color rgb="FF000000"/>
        <rFont val="Arial"/>
        <family val="2"/>
      </rPr>
      <t xml:space="preserve"> series). Focus on historical data, with some emphasis on the most recent year. Data sources include EIA, FERC, SEC, trade press, developers/owners.</t>
    </r>
  </si>
  <si>
    <t>Contact the corresponding authors: Mark Bolinger (mabolinger@lbl.gov) and Joachim Seel (jseel@lbl.gov)</t>
  </si>
  <si>
    <t>Installation Year</t>
  </si>
  <si>
    <t xml:space="preserve">Sources: Total U.S. PV capacity additions are based on Wood Mackenzie and SEIA (2010 - 2019), IREC's data collection, LBNL's Tracking the Sun Database and LBNL's Utility-Scale Solar Database. </t>
  </si>
  <si>
    <t xml:space="preserve">Note: Wood Mackenzie and SEIA's definition of utility-scale PV capacity differs from LBNL both in size threshholds and treatment of project phase completion. </t>
  </si>
  <si>
    <t>Tracking c-Si</t>
  </si>
  <si>
    <t>Fixed-Tilt c-Si</t>
  </si>
  <si>
    <t>Tracking Thin-Film</t>
  </si>
  <si>
    <t>Fixed-Tilt Thin-Film</t>
  </si>
  <si>
    <t>Total Tracking</t>
  </si>
  <si>
    <t>Total Fixed-Tilt</t>
  </si>
  <si>
    <t>Annual Project Count</t>
  </si>
  <si>
    <t>Cumulative Project Count</t>
  </si>
  <si>
    <t xml:space="preserve">Note: </t>
  </si>
  <si>
    <r>
      <t>State-level Statistics (MW</t>
    </r>
    <r>
      <rPr>
        <vertAlign val="subscript"/>
        <sz val="10"/>
        <color theme="1"/>
        <rFont val="Arial"/>
        <family val="2"/>
      </rPr>
      <t>AC</t>
    </r>
    <r>
      <rPr>
        <sz val="10"/>
        <color theme="1"/>
        <rFont val="Arial"/>
        <family val="2"/>
      </rPr>
      <t>)</t>
    </r>
  </si>
  <si>
    <t>Solar COD</t>
  </si>
  <si>
    <t>Cumulative Capacity</t>
  </si>
  <si>
    <t>UT</t>
  </si>
  <si>
    <t>SC</t>
  </si>
  <si>
    <t>ID</t>
  </si>
  <si>
    <t>MD</t>
  </si>
  <si>
    <t>TN</t>
  </si>
  <si>
    <t>WY</t>
  </si>
  <si>
    <t>MI</t>
  </si>
  <si>
    <t>OH</t>
  </si>
  <si>
    <t>DE</t>
  </si>
  <si>
    <t>KY</t>
  </si>
  <si>
    <t>RI</t>
  </si>
  <si>
    <t>KS</t>
  </si>
  <si>
    <t>Graph Support</t>
  </si>
  <si>
    <t>x-Axis</t>
  </si>
  <si>
    <t>Fixed Tilt 20th Perc Error</t>
  </si>
  <si>
    <t>Fixed Tilt 80th Perc Error</t>
  </si>
  <si>
    <t>Tracking 20th Perc Error</t>
  </si>
  <si>
    <t>Tracking 80th Perc Error</t>
  </si>
  <si>
    <t>All Count</t>
  </si>
  <si>
    <t>All Median</t>
  </si>
  <si>
    <t>All 20th Percentile</t>
  </si>
  <si>
    <t>All 80th Percentile</t>
  </si>
  <si>
    <t>Fixed Tilt Median</t>
  </si>
  <si>
    <t>Fixed Tilt 20th Percentile</t>
  </si>
  <si>
    <t>Fixed Tilt 80th Percentile</t>
  </si>
  <si>
    <t>Tracking Median</t>
  </si>
  <si>
    <t>Tracking 20th Percentile</t>
  </si>
  <si>
    <t>Tracking 80th Percentile</t>
  </si>
  <si>
    <t>Inverter Loading Ratio</t>
  </si>
  <si>
    <t>$/WAC</t>
  </si>
  <si>
    <t>$/WDC</t>
  </si>
  <si>
    <r>
      <t>All Capacity (MW</t>
    </r>
    <r>
      <rPr>
        <vertAlign val="subscript"/>
        <sz val="10"/>
        <color theme="1"/>
        <rFont val="Arial"/>
        <family val="2"/>
      </rPr>
      <t>AC</t>
    </r>
    <r>
      <rPr>
        <sz val="10"/>
        <color theme="1"/>
        <rFont val="Arial"/>
        <family val="2"/>
      </rPr>
      <t>)</t>
    </r>
  </si>
  <si>
    <r>
      <t>All Capacity (MW</t>
    </r>
    <r>
      <rPr>
        <vertAlign val="subscript"/>
        <sz val="10"/>
        <color theme="1"/>
        <rFont val="Arial"/>
        <family val="2"/>
      </rPr>
      <t>DC</t>
    </r>
    <r>
      <rPr>
        <sz val="10"/>
        <color theme="1"/>
        <rFont val="Arial"/>
        <family val="2"/>
      </rPr>
      <t>)</t>
    </r>
  </si>
  <si>
    <t>Sources: Berkeley Lab</t>
  </si>
  <si>
    <t>Sources: Berkeley Lab, Energy Information Administration</t>
  </si>
  <si>
    <t>Sources: Berkeley Lab (some data points suppressed to protect confidentiality), Energy Information Administration</t>
  </si>
  <si>
    <t>20-50 MW</t>
  </si>
  <si>
    <t>50-100 MW</t>
  </si>
  <si>
    <t xml:space="preserve">Residential PV </t>
  </si>
  <si>
    <t>Commercial PV</t>
  </si>
  <si>
    <t>Utility PV</t>
  </si>
  <si>
    <t>Utility CSP</t>
  </si>
  <si>
    <r>
      <t>Annual 
Capacity MW</t>
    </r>
    <r>
      <rPr>
        <vertAlign val="subscript"/>
        <sz val="10"/>
        <color theme="1"/>
        <rFont val="Arial"/>
        <family val="2"/>
      </rPr>
      <t>DC</t>
    </r>
  </si>
  <si>
    <r>
      <t>Cumulative 
Capacity MW</t>
    </r>
    <r>
      <rPr>
        <vertAlign val="subscript"/>
        <sz val="10"/>
        <color theme="1"/>
        <rFont val="Arial"/>
        <family val="2"/>
      </rPr>
      <t>DC</t>
    </r>
  </si>
  <si>
    <r>
      <t>Annual 
Capacity MW</t>
    </r>
    <r>
      <rPr>
        <vertAlign val="subscript"/>
        <sz val="10"/>
        <color theme="1"/>
        <rFont val="Arial"/>
        <family val="2"/>
      </rPr>
      <t>AC</t>
    </r>
  </si>
  <si>
    <r>
      <t>Cumulative 
Capacity MW</t>
    </r>
    <r>
      <rPr>
        <vertAlign val="subscript"/>
        <sz val="10"/>
        <color theme="1"/>
        <rFont val="Arial"/>
        <family val="2"/>
      </rPr>
      <t>AC</t>
    </r>
  </si>
  <si>
    <r>
      <t>Annual 
Capacity GW</t>
    </r>
    <r>
      <rPr>
        <vertAlign val="subscript"/>
        <sz val="10"/>
        <color theme="1"/>
        <rFont val="Arial"/>
        <family val="2"/>
      </rPr>
      <t>AC</t>
    </r>
  </si>
  <si>
    <r>
      <t>Cumulative 
Capacity GW</t>
    </r>
    <r>
      <rPr>
        <vertAlign val="subscript"/>
        <sz val="10"/>
        <color theme="1"/>
        <rFont val="Arial"/>
        <family val="2"/>
      </rPr>
      <t>AC</t>
    </r>
  </si>
  <si>
    <t>Sources: Berkeley Lab: Capacity Information, NREL: Long-Term Annual Average Solar Resource</t>
  </si>
  <si>
    <t>Sources: Berkeley Lab: Project Information, NREL: Long-Term Annual Average Solar Resource</t>
  </si>
  <si>
    <r>
      <t>All Capacity MW</t>
    </r>
    <r>
      <rPr>
        <vertAlign val="subscript"/>
        <sz val="10"/>
        <color theme="1"/>
        <rFont val="Arial"/>
        <family val="2"/>
      </rPr>
      <t>AC</t>
    </r>
  </si>
  <si>
    <r>
      <t>Notes: The Inverter Loading Ratio describes the ratio of project capacity measured in MW</t>
    </r>
    <r>
      <rPr>
        <i/>
        <vertAlign val="subscript"/>
        <sz val="10"/>
        <color theme="1"/>
        <rFont val="Arial"/>
        <family val="2"/>
      </rPr>
      <t>DC</t>
    </r>
    <r>
      <rPr>
        <i/>
        <sz val="10"/>
        <color theme="1"/>
        <rFont val="Arial"/>
        <family val="2"/>
      </rPr>
      <t xml:space="preserve"> at the inverter to the nominal inverter capacity measured in MW</t>
    </r>
    <r>
      <rPr>
        <i/>
        <vertAlign val="subscript"/>
        <sz val="10"/>
        <color theme="1"/>
        <rFont val="Arial"/>
        <family val="2"/>
      </rPr>
      <t>AC</t>
    </r>
  </si>
  <si>
    <t>Project Size Bin</t>
  </si>
  <si>
    <r>
      <t>Project Capacity MW</t>
    </r>
    <r>
      <rPr>
        <vertAlign val="subscript"/>
        <sz val="10"/>
        <color theme="1"/>
        <rFont val="Arial"/>
        <family val="2"/>
      </rPr>
      <t>AC</t>
    </r>
  </si>
  <si>
    <t>20th Percentile</t>
  </si>
  <si>
    <t>80th Percentile</t>
  </si>
  <si>
    <t>20th Error</t>
  </si>
  <si>
    <t>80th Error</t>
  </si>
  <si>
    <r>
      <t>Project Capacity MW</t>
    </r>
    <r>
      <rPr>
        <vertAlign val="subscript"/>
        <sz val="10"/>
        <color theme="1"/>
        <rFont val="Arial"/>
        <family val="2"/>
      </rPr>
      <t>DC</t>
    </r>
  </si>
  <si>
    <r>
      <t>$/W</t>
    </r>
    <r>
      <rPr>
        <b/>
        <vertAlign val="subscript"/>
        <sz val="10"/>
        <color theme="1"/>
        <rFont val="Arial"/>
        <family val="2"/>
      </rPr>
      <t>AC</t>
    </r>
    <r>
      <rPr>
        <b/>
        <sz val="10"/>
        <color theme="1"/>
        <rFont val="Arial"/>
        <family val="2"/>
      </rPr>
      <t xml:space="preserve"> Cost Sample Project Count</t>
    </r>
  </si>
  <si>
    <r>
      <t>$/W</t>
    </r>
    <r>
      <rPr>
        <b/>
        <vertAlign val="subscript"/>
        <sz val="10"/>
        <color theme="1"/>
        <rFont val="Arial"/>
        <family val="2"/>
      </rPr>
      <t>DC</t>
    </r>
    <r>
      <rPr>
        <b/>
        <sz val="10"/>
        <color theme="1"/>
        <rFont val="Arial"/>
        <family val="2"/>
      </rPr>
      <t xml:space="preserve"> Cost Sample Project Count</t>
    </r>
  </si>
  <si>
    <t>Sources: Berkeley Lab, CAISO, ERCOT</t>
  </si>
  <si>
    <t>AZPS</t>
  </si>
  <si>
    <t>CPLE</t>
  </si>
  <si>
    <t>DUK</t>
  </si>
  <si>
    <t>NEVP</t>
  </si>
  <si>
    <t>PACE</t>
  </si>
  <si>
    <t>PSCO</t>
  </si>
  <si>
    <t>SOCO</t>
  </si>
  <si>
    <t>Notes: For Solar Energy and Capacity Value see Tab "Energy and Capacity Value"</t>
  </si>
  <si>
    <t>Sources: Berkeley Lab, ABB, ISOs</t>
  </si>
  <si>
    <t>Wholsale value (2019$/MWh)</t>
  </si>
  <si>
    <t>Flat block at all nodes</t>
  </si>
  <si>
    <t>Flat block 
at solar nodes</t>
  </si>
  <si>
    <t>Flat block at solar nodes (with curtailment)</t>
  </si>
  <si>
    <t>Solar profile at solar nodes</t>
  </si>
  <si>
    <t>energy value</t>
  </si>
  <si>
    <t>capacity value</t>
  </si>
  <si>
    <t>total value</t>
  </si>
  <si>
    <t>Flat block</t>
  </si>
  <si>
    <t>Location</t>
  </si>
  <si>
    <t>Curtailment</t>
  </si>
  <si>
    <t>Profile</t>
  </si>
  <si>
    <t>Total change</t>
  </si>
  <si>
    <t>Solar value</t>
  </si>
  <si>
    <t>PV Capacity by Sector</t>
  </si>
  <si>
    <t>PV Capacity by Technology</t>
  </si>
  <si>
    <t>PV Capacity by Region</t>
  </si>
  <si>
    <t>PV Irradiance</t>
  </si>
  <si>
    <t>PV ILR</t>
  </si>
  <si>
    <t>PV Curtailment</t>
  </si>
  <si>
    <t>Energy and Capacity Value</t>
  </si>
  <si>
    <t>2021e</t>
  </si>
  <si>
    <t>2022e</t>
  </si>
  <si>
    <t>2023e</t>
  </si>
  <si>
    <t>2024e</t>
  </si>
  <si>
    <t>2025e</t>
  </si>
  <si>
    <t>Solar's energy and capacity value by region and year</t>
  </si>
  <si>
    <t>Solar's energy and capacity value versus PPA prices by region and year</t>
  </si>
  <si>
    <t>PV curtailment by quarter or month and region</t>
  </si>
  <si>
    <t>Metadata for online and announced PV hybrid projects</t>
  </si>
  <si>
    <t>Levelized price of PV+battery PPAs in the LBNL sample</t>
  </si>
  <si>
    <t>Levelized storage adder as a function of battery:PV capacity</t>
  </si>
  <si>
    <t>Levelized PPA prices for CSP and PV plants in AZ, CA, and NV (by PPA capacity and execution date)</t>
  </si>
  <si>
    <t>Capacity factor of CSP projects (solar portion only) over time</t>
  </si>
  <si>
    <t>Changes in fleet-wide performance as projects age</t>
  </si>
  <si>
    <t>Cumulative capacity factor by region and fixed-tilt vs. tracking</t>
  </si>
  <si>
    <t>Cumulative capacity factor by resource strength, fixed-tilt vs. tracking, and inverter loading ratio</t>
  </si>
  <si>
    <t>Inverter loading ratio by mounting type and installation year</t>
  </si>
  <si>
    <t>Global horizontal irradiance by mounting type and installation year</t>
  </si>
  <si>
    <t>Annual and cumulative utility-scale PV capacity by region</t>
  </si>
  <si>
    <t>Historical and projected PV and CSP capacity by sector in the United States</t>
  </si>
  <si>
    <r>
      <t>Long-Term Average Global Horizontal Irradiance (kWh/m</t>
    </r>
    <r>
      <rPr>
        <b/>
        <vertAlign val="superscript"/>
        <sz val="8"/>
        <color theme="1"/>
        <rFont val="Arial"/>
        <family val="2"/>
      </rPr>
      <t>2</t>
    </r>
    <r>
      <rPr>
        <b/>
        <sz val="10"/>
        <color theme="1"/>
        <rFont val="Arial"/>
        <family val="2"/>
      </rPr>
      <t>/day)</t>
    </r>
  </si>
  <si>
    <t>Penetration</t>
  </si>
  <si>
    <t>Notes: Solar value factor describes the market value of solar in proportion to that of a generalized flat-block, i.e., 24x7 average price across all pricing nodes in region.</t>
  </si>
  <si>
    <t>Market</t>
  </si>
  <si>
    <t>Value</t>
  </si>
  <si>
    <t>Energy</t>
  </si>
  <si>
    <t>Price</t>
  </si>
  <si>
    <t>Jan-Dec
2015</t>
  </si>
  <si>
    <t>Jan-Dec
2016</t>
  </si>
  <si>
    <t>Jan-Dec
2017</t>
  </si>
  <si>
    <t>Jan-Dec
2018</t>
  </si>
  <si>
    <t>Jan-Dec
2019</t>
  </si>
  <si>
    <t>Q1</t>
  </si>
  <si>
    <t>Q2</t>
  </si>
  <si>
    <t>Q3</t>
  </si>
  <si>
    <t>Q4</t>
  </si>
  <si>
    <t>ISOs Only</t>
  </si>
  <si>
    <t>ISOs and non-ISO BAs Combined</t>
  </si>
  <si>
    <t>Non-ISO BAs Only</t>
  </si>
  <si>
    <t>10th %</t>
  </si>
  <si>
    <t>90th %</t>
  </si>
  <si>
    <t>Solar value factor versus solar market penetration by region and year</t>
  </si>
  <si>
    <t>Solar Value vs. PPA Prices</t>
  </si>
  <si>
    <t>PV+Battery Hybrid PPA Price</t>
  </si>
  <si>
    <t>LCOE vs. PPA Price</t>
  </si>
  <si>
    <t>PV &amp; Wind PPAs vs. Gas</t>
  </si>
  <si>
    <t>Recent PV PPAs vs. Gas Forecast</t>
  </si>
  <si>
    <t>Value Factor vs. Penetration</t>
  </si>
  <si>
    <t>State Solar Market Penetration</t>
  </si>
  <si>
    <t>All Hybrid Capacity in Queues</t>
  </si>
  <si>
    <t>Solar Tech Sub</t>
  </si>
  <si>
    <t>Solar Capacity AC</t>
  </si>
  <si>
    <t>Core Size</t>
  </si>
  <si>
    <t>PV Median Cost</t>
  </si>
  <si>
    <t>Bubble Size</t>
  </si>
  <si>
    <t>Tower</t>
  </si>
  <si>
    <t>Trough</t>
  </si>
  <si>
    <t>Value Difference vs. Flat Block</t>
  </si>
  <si>
    <t>•  Deployment and technology trends</t>
  </si>
  <si>
    <r>
      <t>Annual Capacity Additions (MW</t>
    </r>
    <r>
      <rPr>
        <vertAlign val="subscript"/>
        <sz val="10"/>
        <color theme="1"/>
        <rFont val="Arial"/>
        <family val="2"/>
      </rPr>
      <t>AC</t>
    </r>
    <r>
      <rPr>
        <sz val="10"/>
        <color theme="1"/>
        <rFont val="Arial"/>
        <family val="2"/>
      </rPr>
      <t>)</t>
    </r>
  </si>
  <si>
    <r>
      <t>Cumulative Capacity (MW</t>
    </r>
    <r>
      <rPr>
        <vertAlign val="subscript"/>
        <sz val="10"/>
        <color theme="1"/>
        <rFont val="Arial"/>
        <family val="2"/>
      </rPr>
      <t>AC</t>
    </r>
    <r>
      <rPr>
        <sz val="10"/>
        <color theme="1"/>
        <rFont val="Arial"/>
        <family val="2"/>
      </rPr>
      <t>)</t>
    </r>
  </si>
  <si>
    <t>Annual New Project Count</t>
  </si>
  <si>
    <t>25th</t>
  </si>
  <si>
    <t>50th</t>
  </si>
  <si>
    <t>San Juan Solar 1</t>
  </si>
  <si>
    <t>CleanPowerSF</t>
  </si>
  <si>
    <t>Maverick 6</t>
  </si>
  <si>
    <t>Daggett</t>
  </si>
  <si>
    <t>juwi</t>
  </si>
  <si>
    <t>AES Waikoloa Solar</t>
  </si>
  <si>
    <t>Photosol</t>
  </si>
  <si>
    <t>Non-HI Gen-Wgtd Avg</t>
  </si>
  <si>
    <t>2020-Q3</t>
  </si>
  <si>
    <t>Mustang</t>
  </si>
  <si>
    <t>Cavalry Solar</t>
  </si>
  <si>
    <t>Dunns Bridge II</t>
  </si>
  <si>
    <t>Canadian Solar/Goldman Sachs</t>
  </si>
  <si>
    <t>2016/Jul-21</t>
  </si>
  <si>
    <t>NextEra/NIPSCO</t>
  </si>
  <si>
    <t>Home Depot</t>
  </si>
  <si>
    <t>5-20 MW</t>
  </si>
  <si>
    <t>Index</t>
  </si>
  <si>
    <t>2019 capacity factor by project vintage: 2010-2018 projects</t>
  </si>
  <si>
    <t>LevelTen PPA Price Index (25th percentile of first-year offer price)</t>
  </si>
  <si>
    <t>Levelized PV and wind PPA prices</t>
  </si>
  <si>
    <t>Note: The curtailment percentage rate depicts reported utility-scale solar curtailment relative to the combined sum of utility-scale and distributed solar generation (on a pre-curtailment basis).</t>
  </si>
  <si>
    <t>U.S. solar penetration rankings in 2020: the top 20 states</t>
  </si>
  <si>
    <t>Rhode Island</t>
  </si>
  <si>
    <t>Maryland</t>
  </si>
  <si>
    <t>Colorado</t>
  </si>
  <si>
    <t>Delaware</t>
  </si>
  <si>
    <t>Georgia</t>
  </si>
  <si>
    <t>Idaho</t>
  </si>
  <si>
    <t>Minnesota</t>
  </si>
  <si>
    <t>Florida</t>
  </si>
  <si>
    <t>New York</t>
  </si>
  <si>
    <t>Connecticut</t>
  </si>
  <si>
    <t>2020-Q4</t>
  </si>
  <si>
    <t>2020 $/MWh</t>
  </si>
  <si>
    <t>year 2020</t>
  </si>
  <si>
    <t>2021-Q1</t>
  </si>
  <si>
    <t>Mesquite Solar 4</t>
  </si>
  <si>
    <t>Deer Creek</t>
  </si>
  <si>
    <t>Kamaole</t>
  </si>
  <si>
    <t>West Kaua'i</t>
  </si>
  <si>
    <t>Battery
Duration
(Hours)</t>
  </si>
  <si>
    <t xml:space="preserve">   2020</t>
  </si>
  <si>
    <t xml:space="preserve">   2014-</t>
  </si>
  <si>
    <t>Generation capacity in 42 selected interconnection queues from 2014 to 2020, by resource type</t>
  </si>
  <si>
    <t>Levelized
PPA Price
(2020 $/MWh)</t>
  </si>
  <si>
    <t>Levelized
Storage Adder
(2020 $/MWh-PV)</t>
  </si>
  <si>
    <t>Solar generation capacity in 42 selected interconnection queues from 2014 to 2020, by region</t>
  </si>
  <si>
    <t>Hot Pot</t>
  </si>
  <si>
    <t>Iron Point</t>
  </si>
  <si>
    <t>Sky Ranch</t>
  </si>
  <si>
    <t>AEO 2021 Gas Price Projection (converted from $/MMBtu to 2020 $/MWh using the heat rates implied by the modeling output)</t>
  </si>
  <si>
    <t>Aggregate PV PPA prices among 69 PPAs executed 2018-2021 (2020 $/MWh)</t>
  </si>
  <si>
    <t>Jacumba Valley Ranch</t>
  </si>
  <si>
    <t>Moraine</t>
  </si>
  <si>
    <t>Tracy</t>
  </si>
  <si>
    <t>2021-Q2</t>
  </si>
  <si>
    <t>Cumulative and 2020 capacity factor by project vintage: 2010-2019 projects</t>
  </si>
  <si>
    <t xml:space="preserve"> 2014-</t>
  </si>
  <si>
    <t>20</t>
  </si>
  <si>
    <t xml:space="preserve"> ERCOT  </t>
  </si>
  <si>
    <t xml:space="preserve"> CAISO    </t>
  </si>
  <si>
    <t>Hybrid / co-located capacity within 42 selected interconnection queues at end of 2020</t>
  </si>
  <si>
    <t>% of Proposed Capacity Hybridizing in Each Region</t>
  </si>
  <si>
    <t>n/a</t>
  </si>
  <si>
    <t>for each generator type. (2) Hybrid storage capacity is estimated using storage:generator ratios from projects that provide separate capacity data</t>
  </si>
  <si>
    <t>Total capacity in 42 queues at end of 2020</t>
  </si>
  <si>
    <t>Total capacity in queues at end of 2020, by region</t>
  </si>
  <si>
    <t>Storage*</t>
  </si>
  <si>
    <t>end of 2020</t>
  </si>
  <si>
    <t>*Note: Hybrid storage capacity is estimated using</t>
  </si>
  <si>
    <t>storage:generator ratios from projects that provide</t>
  </si>
  <si>
    <t>separate capacity data</t>
  </si>
  <si>
    <t>*Note: Hybrid storage capacity is estimated using storage:generator ratios from projects that provide separate capacity data</t>
  </si>
  <si>
    <t>Wind and solar hybrid / co-located capacity in queues at end of 2020, by configuration</t>
  </si>
  <si>
    <t>Solar+
Hydro</t>
  </si>
  <si>
    <t>Solar+
Nat. Gas</t>
  </si>
  <si>
    <t>Generator+storage hybrid / co-located projects and standalone storage in interconnection queues: wind+storage, PV+storage, standalone storage</t>
  </si>
  <si>
    <t xml:space="preserve">CAISO Generator+Storage Hybrids: </t>
  </si>
  <si>
    <t>Total Capacity as Percentage of POI Limit</t>
  </si>
  <si>
    <t>MW, end of 2020</t>
  </si>
  <si>
    <t>n</t>
  </si>
  <si>
    <t>p25</t>
  </si>
  <si>
    <t>median</t>
  </si>
  <si>
    <t>p75</t>
  </si>
  <si>
    <t>Solar Only</t>
  </si>
  <si>
    <t>Wind Only</t>
  </si>
  <si>
    <t>.</t>
  </si>
  <si>
    <t>Data for figure:</t>
  </si>
  <si>
    <t>Solar Portion Only</t>
  </si>
  <si>
    <t>Wind Portion Only</t>
  </si>
  <si>
    <t>*Note: This table only includes values for projects</t>
  </si>
  <si>
    <t>p0-p25</t>
  </si>
  <si>
    <t>containing capacity data for both generator and storage.</t>
  </si>
  <si>
    <t>Data for Figure:</t>
  </si>
  <si>
    <t>25-50th percentile</t>
  </si>
  <si>
    <t>50-75th percentile</t>
  </si>
  <si>
    <t>Wind+</t>
  </si>
  <si>
    <t>Solar+</t>
  </si>
  <si>
    <t>2021(P)</t>
  </si>
  <si>
    <t>Neptune</t>
  </si>
  <si>
    <t>WI</t>
  </si>
  <si>
    <t>Chino Valley</t>
  </si>
  <si>
    <t>Red Rock</t>
  </si>
  <si>
    <t>Angela</t>
  </si>
  <si>
    <t>Arica</t>
  </si>
  <si>
    <t>California Flats 130</t>
  </si>
  <si>
    <t>Crimson</t>
  </si>
  <si>
    <t>Daggett 2</t>
  </si>
  <si>
    <t>Estrella</t>
  </si>
  <si>
    <t>Gibson</t>
  </si>
  <si>
    <t>Jasmine</t>
  </si>
  <si>
    <t>Proxima</t>
  </si>
  <si>
    <t>RE Slate</t>
  </si>
  <si>
    <t>Resurgence Solar I</t>
  </si>
  <si>
    <t>Resurgence Solar II</t>
  </si>
  <si>
    <t>San Luis West</t>
  </si>
  <si>
    <t>Vega</t>
  </si>
  <si>
    <t>Victory Pass</t>
  </si>
  <si>
    <t>Vikings Energy Farm</t>
  </si>
  <si>
    <t>Colorado Mountain College</t>
  </si>
  <si>
    <t>Petersburg</t>
  </si>
  <si>
    <t>Logan County</t>
  </si>
  <si>
    <t>Clay County, MS</t>
  </si>
  <si>
    <t>Golden Triangle</t>
  </si>
  <si>
    <t>Grissom Solar</t>
  </si>
  <si>
    <t>Alabama</t>
  </si>
  <si>
    <t>Rush Springs</t>
  </si>
  <si>
    <t>Azure Sky Solar</t>
  </si>
  <si>
    <t>Azure Sky Wind</t>
  </si>
  <si>
    <t>Blue Jay</t>
  </si>
  <si>
    <t>Danish Fields I-III</t>
  </si>
  <si>
    <t>Helena Energy Center</t>
  </si>
  <si>
    <t>High Lonesome Wind</t>
  </si>
  <si>
    <t>Long Point</t>
  </si>
  <si>
    <t>Morrow Lake</t>
  </si>
  <si>
    <t>Mustang Creek</t>
  </si>
  <si>
    <t>Noble</t>
  </si>
  <si>
    <t>Permian Energy Centre</t>
  </si>
  <si>
    <t>Ranchland Wind</t>
  </si>
  <si>
    <t>Roadrunner Solar</t>
  </si>
  <si>
    <t>Roseland</t>
  </si>
  <si>
    <t>Upton County Solar</t>
  </si>
  <si>
    <t>Darien</t>
  </si>
  <si>
    <t>Koshkonong</t>
  </si>
  <si>
    <t>Paris</t>
  </si>
  <si>
    <t>Uknown--RFP in December 2020</t>
  </si>
  <si>
    <t>APS/Invenergy</t>
  </si>
  <si>
    <t>ConEd Development</t>
  </si>
  <si>
    <t>Modesto Irrigation District</t>
  </si>
  <si>
    <t>Angiola East</t>
  </si>
  <si>
    <t>CCCE and SVCE</t>
  </si>
  <si>
    <t>Apple/MBCP(RA)</t>
  </si>
  <si>
    <t>Recurrent/Canadian Solar</t>
  </si>
  <si>
    <t>Southern California Edison</t>
  </si>
  <si>
    <t>Vesper Energy</t>
  </si>
  <si>
    <t>Desert Community Energy</t>
  </si>
  <si>
    <t>ReneSola</t>
  </si>
  <si>
    <t>Valley Clean Energy</t>
  </si>
  <si>
    <t>BayWa</t>
  </si>
  <si>
    <t>San Diego Community Power</t>
  </si>
  <si>
    <t>Idemitsu</t>
  </si>
  <si>
    <t>CCCE</t>
  </si>
  <si>
    <t>Sonoma Clean Power / Marin Clean Energy</t>
  </si>
  <si>
    <t>Sonoma Clean Power</t>
  </si>
  <si>
    <t>Recurrent/Goldman</t>
  </si>
  <si>
    <t>5 offtakers</t>
  </si>
  <si>
    <t>Terra-Gen</t>
  </si>
  <si>
    <t>Zglobal</t>
  </si>
  <si>
    <t>Amazon</t>
  </si>
  <si>
    <t>RAI Energy</t>
  </si>
  <si>
    <t>Ameresco</t>
  </si>
  <si>
    <t>Holy Cross Energy</t>
  </si>
  <si>
    <t>SB Energy</t>
  </si>
  <si>
    <t>NextEra/AES Indiana</t>
  </si>
  <si>
    <t>AES Indiana</t>
  </si>
  <si>
    <t>Silicon Ranch</t>
  </si>
  <si>
    <t>TVA (Facebook, GM)</t>
  </si>
  <si>
    <t>TVA (Knoxville Utility Board)</t>
  </si>
  <si>
    <t>TVA (Facebook)</t>
  </si>
  <si>
    <t>Pine Gate Renewables</t>
  </si>
  <si>
    <t>North Carolina EMC</t>
  </si>
  <si>
    <t>PNM (Facebook)</t>
  </si>
  <si>
    <t>Primergy/NV Energy</t>
  </si>
  <si>
    <t>Avangrid/Primergy/NV Energy</t>
  </si>
  <si>
    <t>Equinix/Owens Corning</t>
  </si>
  <si>
    <t>Kellogg Company</t>
  </si>
  <si>
    <t>partial</t>
  </si>
  <si>
    <t>Total/Sunchase</t>
  </si>
  <si>
    <t>Henkel/Target/others</t>
  </si>
  <si>
    <t>National Grid (NRG)</t>
  </si>
  <si>
    <t>Home Depot/NRG/Hershey</t>
  </si>
  <si>
    <t>Viridity (Ormat)</t>
  </si>
  <si>
    <t>Austin Energy</t>
  </si>
  <si>
    <t>Invenergy/WEC Energy</t>
  </si>
  <si>
    <t>We Energies/WPS/MG&amp;E</t>
  </si>
  <si>
    <t>Dec-12/Jul-23</t>
  </si>
  <si>
    <t>Nov-11/Dec-22</t>
  </si>
  <si>
    <t>Jun-15/Dec-22</t>
  </si>
  <si>
    <t>Mar-13/Dec-22</t>
  </si>
  <si>
    <t>Oct-14/Dec-22</t>
  </si>
  <si>
    <t>Oct-11/Dec-22</t>
  </si>
  <si>
    <t>Jan-13/Dec-22</t>
  </si>
  <si>
    <t>Sep-11/Dec-22</t>
  </si>
  <si>
    <t>Feb-17/Jul-23</t>
  </si>
  <si>
    <t>Nov-17/Aug-21</t>
  </si>
  <si>
    <t>2023/2024</t>
  </si>
  <si>
    <t>Dec-17/Dec-21</t>
  </si>
  <si>
    <t>Dec-16/Dec-21</t>
  </si>
  <si>
    <t>Battery:Gen
Capacity
Ratio</t>
  </si>
  <si>
    <t>5-30%</t>
  </si>
  <si>
    <t>40-50%</t>
  </si>
  <si>
    <t>75-100%</t>
  </si>
  <si>
    <t>Storage contribution as a function of battery:PV capacity</t>
  </si>
  <si>
    <t>Levelized storage adder as a function of PPA execution date and battery:PV capacity</t>
  </si>
  <si>
    <t>Storage contribution as a function of PPA execution date and battery:PV capacity</t>
  </si>
  <si>
    <t>Levelized price of PV+battery PPAs in the LBNL sample (bubble size represents battery:PV capacity)</t>
  </si>
  <si>
    <t>Levelized price of PV+battery PPAs in the LBNL sample (bubble size represents PV capacity)</t>
  </si>
  <si>
    <t>Levelized price of PV+battery PPAs in the LBNL sample (bubble size represents battery capacity)</t>
  </si>
  <si>
    <t>25-30%</t>
  </si>
  <si>
    <t>Levelized PPA prices by region, contract size, and PPA execution date: full sample (PV only--no PV+battery included here)</t>
  </si>
  <si>
    <t>Levelized PPA prices by region, contract size, and PPA execution date: recent sample (PV only)</t>
  </si>
  <si>
    <t>Levelized PPA prices by consolidated region, contract size, and PPA execution date: full sample (PV only)</t>
  </si>
  <si>
    <t>Levelized PPA prices by consolidated region, contract size, and PPA execution date: recent sample (PV only)</t>
  </si>
  <si>
    <t>Levelized PPA prices by region, contract size, and PPA execution date (with non-Hawaii time trend) -- PV only</t>
  </si>
  <si>
    <t>Generation-weighted average levelized wind PPA prices by PPA execution date and consolidated region</t>
  </si>
  <si>
    <t>(2020 $/MWh)</t>
  </si>
  <si>
    <t>Note: Smallest bubble sizes reflect smallest-volume PPAs (&lt;5 MW), whereas largest reflect largest-volume PPAs (&gt;500 MW)</t>
  </si>
  <si>
    <t>2026e</t>
  </si>
  <si>
    <t>2027e</t>
  </si>
  <si>
    <t>2028e</t>
  </si>
  <si>
    <t>2029e</t>
  </si>
  <si>
    <t>2030e</t>
  </si>
  <si>
    <t>2020 Annual Capacity</t>
  </si>
  <si>
    <t>2020 Annual New Project Count</t>
  </si>
  <si>
    <t>LA</t>
  </si>
  <si>
    <t>ME</t>
  </si>
  <si>
    <t>DC-Annual</t>
  </si>
  <si>
    <t>AC</t>
  </si>
  <si>
    <t>Project Count in 2020</t>
  </si>
  <si>
    <t>100-500 MW</t>
  </si>
  <si>
    <r>
      <t>Median Project Cost (2020 $/W</t>
    </r>
    <r>
      <rPr>
        <b/>
        <vertAlign val="subscript"/>
        <sz val="10"/>
        <color theme="1"/>
        <rFont val="Arial"/>
        <family val="2"/>
      </rPr>
      <t>AC</t>
    </r>
    <r>
      <rPr>
        <b/>
        <sz val="10"/>
        <color theme="1"/>
        <rFont val="Arial"/>
        <family val="2"/>
      </rPr>
      <t>)</t>
    </r>
  </si>
  <si>
    <r>
      <t>Median Project Cost (2020 $/W</t>
    </r>
    <r>
      <rPr>
        <b/>
        <vertAlign val="subscript"/>
        <sz val="10"/>
        <color theme="1"/>
        <rFont val="Arial"/>
        <family val="2"/>
      </rPr>
      <t>DC</t>
    </r>
    <r>
      <rPr>
        <b/>
        <sz val="10"/>
        <color theme="1"/>
        <rFont val="Arial"/>
        <family val="2"/>
      </rPr>
      <t>)</t>
    </r>
  </si>
  <si>
    <r>
      <t>$/W</t>
    </r>
    <r>
      <rPr>
        <b/>
        <vertAlign val="subscript"/>
        <sz val="10"/>
        <color theme="1"/>
        <rFont val="Arial"/>
        <family val="2"/>
      </rPr>
      <t>AC</t>
    </r>
    <r>
      <rPr>
        <b/>
        <sz val="10"/>
        <color theme="1"/>
        <rFont val="Arial"/>
        <family val="2"/>
      </rPr>
      <t xml:space="preserve"> Cost Sample Project Capacity</t>
    </r>
  </si>
  <si>
    <r>
      <t>$/W</t>
    </r>
    <r>
      <rPr>
        <b/>
        <vertAlign val="subscript"/>
        <sz val="10"/>
        <color theme="1"/>
        <rFont val="Arial"/>
        <family val="2"/>
      </rPr>
      <t>DC</t>
    </r>
    <r>
      <rPr>
        <b/>
        <sz val="10"/>
        <color theme="1"/>
        <rFont val="Arial"/>
        <family val="2"/>
      </rPr>
      <t xml:space="preserve"> Cost Sample Project Capacity</t>
    </r>
  </si>
  <si>
    <t>Jan-Dec
2020</t>
  </si>
  <si>
    <t>Notes: Solar Value describes generation-weighted value of distributed and utility-scale solar generation. For more details on methodology see Berkeley Lab publication "Mills et al, 2021, Solar-to-Grid" https://emp.lbl.gov/renewable-grid-insights</t>
  </si>
  <si>
    <t>For more details on methodology see Berkeley Lab publication "Mills et al, 2021, Solar-to-Grid" https://emp.lbl.gov/renewable-grid-insights</t>
  </si>
  <si>
    <t>2012-20
CAISO</t>
  </si>
  <si>
    <t>2012-20
ERCOT</t>
  </si>
  <si>
    <t>2012-20
SPP</t>
  </si>
  <si>
    <t>2012-20
MISO</t>
  </si>
  <si>
    <t>2012-20
PJM</t>
  </si>
  <si>
    <t>2012-20
ISO-NE</t>
  </si>
  <si>
    <t>For more details on methodology see forthcoming Berkeley Lab publication "Solar2Grid"</t>
  </si>
  <si>
    <t>value factor</t>
  </si>
  <si>
    <t>penetration</t>
  </si>
  <si>
    <t>Regional average market value of solar in 2020 relative to a generalized flat block of power ($/MWh)</t>
  </si>
  <si>
    <t>Regional average market value in 2020 relative to a generalized flat block (percentage changes)</t>
  </si>
  <si>
    <t>Flat block
at solar nodes 
(with curtailment)</t>
  </si>
  <si>
    <t>Solar profile
 at solar nodes</t>
  </si>
  <si>
    <t>Flat block
 at all nodes</t>
  </si>
  <si>
    <t>Cause of value differences between solar and flat block in 2020</t>
  </si>
  <si>
    <t>Regional average market value of solar in 2020 relative to a generalized flat block of power</t>
  </si>
  <si>
    <t>PV Operation and Maintenance Costs</t>
  </si>
  <si>
    <t>Sources: Berkeley Lab, FERC</t>
  </si>
  <si>
    <t>Note: Included in cost scope are project supervision, engineering, maintenance, rents, and training. 
Excluded are payments for property taxes, insurance, land royalties, performance bonds, various admnistrative and other fees, and overhead.</t>
  </si>
  <si>
    <t>$2020/MWh</t>
  </si>
  <si>
    <t>All Mean</t>
  </si>
  <si>
    <t>Negative Error</t>
  </si>
  <si>
    <t>Positive Error</t>
  </si>
  <si>
    <t>x-axis</t>
  </si>
  <si>
    <t>EIA ID</t>
  </si>
  <si>
    <t>Project Name</t>
  </si>
  <si>
    <t>Solar COD Year</t>
  </si>
  <si>
    <t>Latitude</t>
  </si>
  <si>
    <t>Longitude</t>
  </si>
  <si>
    <t>Avg GHI</t>
  </si>
  <si>
    <t>Solar Tech Main</t>
  </si>
  <si>
    <t>Solar Capacity MW-DC</t>
  </si>
  <si>
    <t>Solar Capacity MW-AC</t>
  </si>
  <si>
    <t>Tracking Type</t>
  </si>
  <si>
    <t>Tilt</t>
  </si>
  <si>
    <t>Azimuth</t>
  </si>
  <si>
    <t>Hybrid?</t>
  </si>
  <si>
    <t>Storage Tech</t>
  </si>
  <si>
    <t>Storage COD Year</t>
  </si>
  <si>
    <t>Storage Capacity MW</t>
  </si>
  <si>
    <t>Storage Energy MWh</t>
  </si>
  <si>
    <t>Solar Energy Generating Systems (SEGS) III</t>
  </si>
  <si>
    <t>CSP</t>
  </si>
  <si>
    <t>Single Axis</t>
  </si>
  <si>
    <t>PV+Fossil</t>
  </si>
  <si>
    <t>Solar Energy Generating Systems (SEGS) IV</t>
  </si>
  <si>
    <t>Solar Energy Generating Systems (SEGS) V</t>
  </si>
  <si>
    <t>Solar Energy Generating Systems (SEGS) VI</t>
  </si>
  <si>
    <t>Solar Energy Generating Systems (SEGS) VII</t>
  </si>
  <si>
    <t>Solar Energy Generating Systems (SEGS) VIII</t>
  </si>
  <si>
    <t>Solar Energy Generating Systems (SEGS) IX</t>
  </si>
  <si>
    <t>Nellis Air Force Base</t>
  </si>
  <si>
    <t>c-Si</t>
  </si>
  <si>
    <t>Alamosa Photovoltaic Solar Plant (SunE Alamosa)</t>
  </si>
  <si>
    <t>Combo (c-Si, CPV)</t>
  </si>
  <si>
    <t>Combo</t>
  </si>
  <si>
    <t>Fixed, Single, Double</t>
  </si>
  <si>
    <t>Copper Mountain Solar 1 (CM10) - Phase 1 (El Dorado Energy Solar Project)</t>
  </si>
  <si>
    <t>Thin-Film</t>
  </si>
  <si>
    <t>Fixed Tilt</t>
  </si>
  <si>
    <t>FPL DeSoto Next Generation Solar Energy Center</t>
  </si>
  <si>
    <t>NRG Solar Blythe I (not to be confused with 2016 NextEra plants)</t>
  </si>
  <si>
    <t>FPL Martin Next Generation Solar Energy Center</t>
  </si>
  <si>
    <t>Copper Mountain Solar 1 (CM48) - Phase 2 Expansion</t>
  </si>
  <si>
    <t>Cimarron I Solar Project</t>
  </si>
  <si>
    <t>Greater Sandhill Solar Plant 1</t>
  </si>
  <si>
    <t>Davidson County Solar Farm</t>
  </si>
  <si>
    <t>Blue Wing Solar Project</t>
  </si>
  <si>
    <t>PSEG Jacksonville Solar</t>
  </si>
  <si>
    <t>PSEG Wyandot Solar Facility</t>
  </si>
  <si>
    <t>FPL Space Coast Next Generation Solar Energy Center</t>
  </si>
  <si>
    <t>Exelon City Solar (West Pullman Industrial Redevelopment Area)</t>
  </si>
  <si>
    <t>Paradise Solar Energy Center</t>
  </si>
  <si>
    <t>Long Island Solar Farm</t>
  </si>
  <si>
    <t>San Luis Valley Solar Ranch</t>
  </si>
  <si>
    <t>Webberville Project - Austin Energy PV Project</t>
  </si>
  <si>
    <t>NRG Solar - Roadrunner</t>
  </si>
  <si>
    <t>Stroud Solar Station</t>
  </si>
  <si>
    <t>Sun City Project (Avenal)</t>
  </si>
  <si>
    <t>Copper Crossing</t>
  </si>
  <si>
    <t>Sand Drag Solar Project (Avenal)</t>
  </si>
  <si>
    <t>SMUD - Bruceville (at Grundman) (NOT RE Bruceville)</t>
  </si>
  <si>
    <t>Pilesgrove Solar Project</t>
  </si>
  <si>
    <t>APS - AZ Sun - Paloma Solar Plant</t>
  </si>
  <si>
    <t>Hyder Solar Plant I</t>
  </si>
  <si>
    <t>Five Points Solar Station</t>
  </si>
  <si>
    <t>Westside Solar Station</t>
  </si>
  <si>
    <t>Bagdad Solar Project</t>
  </si>
  <si>
    <t>McGraw-Hill Solar Farm</t>
  </si>
  <si>
    <t>Prescott Solar Plant (SunE AZ1 - Prescott)</t>
  </si>
  <si>
    <t>SPS - Lea</t>
  </si>
  <si>
    <t>SPS - Monument</t>
  </si>
  <si>
    <t>Dover SUN Park (White Oak Solar)</t>
  </si>
  <si>
    <t>Oak Solar Farm</t>
  </si>
  <si>
    <t>SPS - Hopi</t>
  </si>
  <si>
    <t>SPS - Dollarhide</t>
  </si>
  <si>
    <t>SPS - Jal</t>
  </si>
  <si>
    <t>Hondale Solar Farm (PNM - Deming Solar Energy Center) Phase 1+2</t>
  </si>
  <si>
    <t>57777, 57779, 57781</t>
  </si>
  <si>
    <t>RE Dillard 1-3</t>
  </si>
  <si>
    <t>BNB Napoleon Solar Phase 1</t>
  </si>
  <si>
    <t>Flemington Solar</t>
  </si>
  <si>
    <t>Hamilton Solar-Crosswicks (subunits 1,2)</t>
  </si>
  <si>
    <t>Los Lunas Solar (Los Morros) Phase 1+2</t>
  </si>
  <si>
    <t>Avenal Park Solar Project (Avenal)</t>
  </si>
  <si>
    <t>Stanton Solar Farm (RP Orlando) Phase 1</t>
  </si>
  <si>
    <t>Colorado Springs Air Force Academy</t>
  </si>
  <si>
    <t>Hatch Solar Center</t>
  </si>
  <si>
    <t>CPV</t>
  </si>
  <si>
    <t>Dual-Axis</t>
  </si>
  <si>
    <t>Mesquite Solar 1</t>
  </si>
  <si>
    <t>Copper Mountain Solar 2 - Phase 1</t>
  </si>
  <si>
    <t>Silver State North Solar Project</t>
  </si>
  <si>
    <t>Alpaugh 50 (1st Phase)</t>
  </si>
  <si>
    <t>McKenzie Road Solar Farm 1-6</t>
  </si>
  <si>
    <t>Cogentrix - Alamosa (Alamosa Solar Generating Project)</t>
  </si>
  <si>
    <t>NRG Solar - Avra Valley</t>
  </si>
  <si>
    <t>McHenry Solar Farm (K Road Modesto Solar or RET Modesto)</t>
  </si>
  <si>
    <t>Imperial Valley Solar Company (IVSC) 1</t>
  </si>
  <si>
    <t>Stillwater Solar PV I- Geothermal, CSP</t>
  </si>
  <si>
    <t>PV+Geothermal+CSP</t>
  </si>
  <si>
    <t>Apex Solar</t>
  </si>
  <si>
    <t>Alpaugh North (2nd Phase)</t>
  </si>
  <si>
    <t>Cantua Solar Station</t>
  </si>
  <si>
    <t>Huron Solar Station</t>
  </si>
  <si>
    <t>Grand Ridge Solar Plant</t>
  </si>
  <si>
    <t>Wind+PV+Storage</t>
  </si>
  <si>
    <t>Lithium-Ion</t>
  </si>
  <si>
    <t>FRV Picture Rocks (FRV Tucson Solar)</t>
  </si>
  <si>
    <t>Apple Data Center- PV1</t>
  </si>
  <si>
    <t>Maryland Solar Farm</t>
  </si>
  <si>
    <t>PSEG Queen Creek Solar Farm</t>
  </si>
  <si>
    <t>Chino Valley Solar</t>
  </si>
  <si>
    <t>Tinton Falls Solar Farm</t>
  </si>
  <si>
    <t>SunE AZ2 - Saddle Mountain</t>
  </si>
  <si>
    <t>57783, 57784, 57785</t>
  </si>
  <si>
    <t>RE Bruceville 1-3 (NOT SMUD-Bruceville at Grundman)</t>
  </si>
  <si>
    <t>57778, 57780, 57782</t>
  </si>
  <si>
    <t>RE Kammerer 1-3</t>
  </si>
  <si>
    <t>Mount St. Mary's University Solar Farm</t>
  </si>
  <si>
    <t>Washington White Post Solar I</t>
  </si>
  <si>
    <t>Las Cruces Centennial Solar Farm (SunE EPE 2)</t>
  </si>
  <si>
    <t>PSEG Milford Solar Farm</t>
  </si>
  <si>
    <t>Naval Air Weapons Station China Lake</t>
  </si>
  <si>
    <t>SunE CPS3 - Somerset Solar Farm</t>
  </si>
  <si>
    <t>El Chaparral (SunE EPE 1)</t>
  </si>
  <si>
    <t>Giffen Solar Station</t>
  </si>
  <si>
    <t>LADWP Adelanto Solar Project</t>
  </si>
  <si>
    <t>PA Solar Park</t>
  </si>
  <si>
    <t>SunE CPS1 - Centennial Solar Farms</t>
  </si>
  <si>
    <t>SunE CPS2 - Centennial Solar Farms</t>
  </si>
  <si>
    <t>Black Mountain Solar Project</t>
  </si>
  <si>
    <t>Volkswagen Solar</t>
  </si>
  <si>
    <t>57722, 57743</t>
  </si>
  <si>
    <t>SPI Palm Springs Solar (North Palm Springs 1A, 4A)</t>
  </si>
  <si>
    <t>Port Allen Solar Farm</t>
  </si>
  <si>
    <t>PV+Storage</t>
  </si>
  <si>
    <t>Lead Acid</t>
  </si>
  <si>
    <t>Herbert Farm Solar (SMECO)</t>
  </si>
  <si>
    <t>Reeves Station Road East</t>
  </si>
  <si>
    <t>Lawrenceville School Solar Farm (KDC Solar TLS)</t>
  </si>
  <si>
    <t>AstroSol Tech Park AZ</t>
  </si>
  <si>
    <t>California Valley Solar Ranch  (CVSR, High Plains Ranch II)</t>
  </si>
  <si>
    <t>Solana Generating Station (Abengoa, Arlington Valley Solar Energy Project)</t>
  </si>
  <si>
    <t>CSP+Storage</t>
  </si>
  <si>
    <t>Molten Salt</t>
  </si>
  <si>
    <t>Campo Verde</t>
  </si>
  <si>
    <t>(Tenaska) Imperial Solar Energy Center South (CSolar IV South)</t>
  </si>
  <si>
    <t>Arlington Valley Solar Project II</t>
  </si>
  <si>
    <t>Catalina Solar Project 1 (Phase 1+2)</t>
  </si>
  <si>
    <t>Wind+PV</t>
  </si>
  <si>
    <t>Alpine Solar Project</t>
  </si>
  <si>
    <t>OCI Alamo 1 Solar</t>
  </si>
  <si>
    <t>Lithium-ion</t>
  </si>
  <si>
    <t>APS - AZ Sun - Foothills Solar Plant Phase I+II</t>
  </si>
  <si>
    <t>Spectrum Nevada Solar Project</t>
  </si>
  <si>
    <t>Borrego Solar Project (NRG)</t>
  </si>
  <si>
    <t>Atwell Island</t>
  </si>
  <si>
    <t>Sol Orchard Imperial 1 (Grupo T-Solar El Centro Project)</t>
  </si>
  <si>
    <t>White River Solar Phase 1</t>
  </si>
  <si>
    <t>Guernsey Solar Station</t>
  </si>
  <si>
    <t>Gates Solar Station</t>
  </si>
  <si>
    <t>RE Kansas South</t>
  </si>
  <si>
    <t>TA-High Desert (Antelope Project)</t>
  </si>
  <si>
    <t>Corcoran 1</t>
  </si>
  <si>
    <t>Apple Data Center- PV2</t>
  </si>
  <si>
    <t>Camilla Solar Plant (SDD Solar Project 1)</t>
  </si>
  <si>
    <t>Gillespie 1</t>
  </si>
  <si>
    <t>PSEG Badger I</t>
  </si>
  <si>
    <t>Highlander I (SEPV 8)</t>
  </si>
  <si>
    <t>Indy Solar I</t>
  </si>
  <si>
    <t>Indy Solar II</t>
  </si>
  <si>
    <t>West Gates Solar Station</t>
  </si>
  <si>
    <t>IND Airport Solar Farm (INDY I)</t>
  </si>
  <si>
    <t>Bryan Solar, LLC</t>
  </si>
  <si>
    <t>Berry Plastics Solar Plant</t>
  </si>
  <si>
    <t>Valencia Solar</t>
  </si>
  <si>
    <t>Indy Solar III</t>
  </si>
  <si>
    <t>LADWP Pine Tree Solar Project</t>
  </si>
  <si>
    <t>Highlander II (SEPV 9)</t>
  </si>
  <si>
    <t>Manzano Solar Energy Center</t>
  </si>
  <si>
    <t>Azalea Solar Power Facility</t>
  </si>
  <si>
    <t>Tularosa Solar Energy Center (Otero County Solar Energy Center)</t>
  </si>
  <si>
    <t>Mercer County Community College Solar</t>
  </si>
  <si>
    <t>Topaz Solar Farm Phase 1-3</t>
  </si>
  <si>
    <t>57073, 57074, 57075</t>
  </si>
  <si>
    <t>Ivanpah Solar Energy Generating System 1-3</t>
  </si>
  <si>
    <t>Desert Sunlight 300</t>
  </si>
  <si>
    <t>Agua Caliente Solar Project</t>
  </si>
  <si>
    <t>Genesis Solar Energy Project</t>
  </si>
  <si>
    <t>Mojave Solar (Abengoa)</t>
  </si>
  <si>
    <t>Desert Sunlight 250</t>
  </si>
  <si>
    <t>Antelope Valley Solar Ranch 1 (First Solar)/ AV Solar Ranch One</t>
  </si>
  <si>
    <t>Mount Signal Solar Farm I (formerly known as Imperial Valley Solar I LLC)</t>
  </si>
  <si>
    <t>Centinela Solar Energy (phase I+II)</t>
  </si>
  <si>
    <t>Solar Gen 2 - First Solar (Sonora, Arkansas, and Alhambra)</t>
  </si>
  <si>
    <t>Regulus Solar Project</t>
  </si>
  <si>
    <t>Macho Springs Solar Facility</t>
  </si>
  <si>
    <t>PV+Wind</t>
  </si>
  <si>
    <t>RE Columbia 1 (Camelot Solar)</t>
  </si>
  <si>
    <t>OCI Alamo 4 Solar</t>
  </si>
  <si>
    <t>APS Gila Bend Solar Power Plant</t>
  </si>
  <si>
    <t>Simon Solar Farm</t>
  </si>
  <si>
    <t>Avalon Solar (Pima Mine Road Solar Generating Facility)</t>
  </si>
  <si>
    <t>Mountain View Solar</t>
  </si>
  <si>
    <t>Recurrent Rosamond Solar 1</t>
  </si>
  <si>
    <t>Recurrent Rosamond Solar 2</t>
  </si>
  <si>
    <t>Lone Valley Solar Park II (Marathon)</t>
  </si>
  <si>
    <t>RE Kansas Solar</t>
  </si>
  <si>
    <t>White River Solar Phase 2</t>
  </si>
  <si>
    <t>Colonial Eagle Solar (Pasquotank), (Capital Partners, Phase I)</t>
  </si>
  <si>
    <t>Western Antelope Blue Sky Ranch A (WABSRA)</t>
  </si>
  <si>
    <t>Dogwood Solar Power (Scotland Neck SE1 Solar)</t>
  </si>
  <si>
    <t>CID Solar</t>
  </si>
  <si>
    <t>Antelope West Solar Farm</t>
  </si>
  <si>
    <t>RE Old River One</t>
  </si>
  <si>
    <t>Halifax (HXO) Airport Solar One</t>
  </si>
  <si>
    <t>Adobe Solar (FRV Cygnus Solar Project)</t>
  </si>
  <si>
    <t>RE Kent South</t>
  </si>
  <si>
    <t>RE Adams East</t>
  </si>
  <si>
    <t>Cascade Solar</t>
  </si>
  <si>
    <t>Westlands Solar Farms PV1</t>
  </si>
  <si>
    <t>Fort Huachuca Solar PV Project</t>
  </si>
  <si>
    <t>RE Victor Phelan Solar One</t>
  </si>
  <si>
    <t>Searchlight Solar PV Generating Facility</t>
  </si>
  <si>
    <t>Selmer Farm</t>
  </si>
  <si>
    <t>Mulberry Farm</t>
  </si>
  <si>
    <t>RE Columbia 2</t>
  </si>
  <si>
    <t>58275, 58276, 58279</t>
  </si>
  <si>
    <t>Warren Solar Farm (Mass Midstate 1-3, Ecos Energy LLC)</t>
  </si>
  <si>
    <t>Springerville Generating Station Solar System Phase 1-3 (Ph3: White Mountain Solar )</t>
  </si>
  <si>
    <t>Combo (c-Si, Thin-Film, CPV)</t>
  </si>
  <si>
    <t>Fixed, Single</t>
  </si>
  <si>
    <t>Davis-Monthan Air Force Base Phase I+II</t>
  </si>
  <si>
    <t>Orion Solar Phase I</t>
  </si>
  <si>
    <t>KRS II Koloa Solar (Grove Farm/ Kauai Solar Farm)</t>
  </si>
  <si>
    <t>PSEG El Paso Solar Energy Center (Newman)</t>
  </si>
  <si>
    <t>Heber Solar PV Project (Imperial Solar 1)</t>
  </si>
  <si>
    <t>RE Columbia 3</t>
  </si>
  <si>
    <t>Lone Valley Solar Park I (Agincourt)</t>
  </si>
  <si>
    <t>Meadow Lake Solar Energy Center</t>
  </si>
  <si>
    <t>Indianapolis Motor Speedway (IMS) Solar Farm</t>
  </si>
  <si>
    <t>Orion Solar Phase II</t>
  </si>
  <si>
    <t>Rock Solid Solar Project (Howell Solar)</t>
  </si>
  <si>
    <t>Frenchtown III Solar</t>
  </si>
  <si>
    <t>Maywood Superfund Project (HQC Maywood)</t>
  </si>
  <si>
    <t>KDC Solar Branchburg  (ImClone)</t>
  </si>
  <si>
    <t>Cibola Solar Energy Center</t>
  </si>
  <si>
    <t>G&amp;S Wantage Solar</t>
  </si>
  <si>
    <t>West Pemberton Solar Facility</t>
  </si>
  <si>
    <t>Summer North Solar 6.5 (American Solar Greenworks)</t>
  </si>
  <si>
    <t>Desert Green Solar Farm</t>
  </si>
  <si>
    <t>Dartmouth Solar</t>
  </si>
  <si>
    <t>Sandoval Solar Energy Center</t>
  </si>
  <si>
    <t>Rio Rico</t>
  </si>
  <si>
    <t>NRG Community Solar 1</t>
  </si>
  <si>
    <t>KDC CentraState Medical (KDC Solar Middlesex 3)</t>
  </si>
  <si>
    <t>Solar Star 1/ formerly Antelope Valley Solar Projects</t>
  </si>
  <si>
    <t>Solar Star 2/ formerly Antelope Valley Solar Projects</t>
  </si>
  <si>
    <t>Copper Mountain Solar 3</t>
  </si>
  <si>
    <t>Crescent Dunes Solar Energy</t>
  </si>
  <si>
    <t>Quinto Solar PV Project (SSC13, Quinto Farms + Stockton Terminal)</t>
  </si>
  <si>
    <t>OCI Alamo 5 (Downie Ranch Solar, Texas 5)</t>
  </si>
  <si>
    <t>Decatur Parkway Solar Project</t>
  </si>
  <si>
    <t>Conetoe (II) Solar</t>
  </si>
  <si>
    <t>Utah Red Hills Renewable Energy Park (Pelican Solar?)</t>
  </si>
  <si>
    <t>Warsaw Solar Facility (formerly Gantt Farm I)</t>
  </si>
  <si>
    <t>North Star Solar</t>
  </si>
  <si>
    <t>Copper Mountain Solar 2 - Phase 2</t>
  </si>
  <si>
    <t>Red Horse 2</t>
  </si>
  <si>
    <t>Hooper Solar (SunPower San Luis Valley Solar or Solar Star III)</t>
  </si>
  <si>
    <t>Pavant Solar 1</t>
  </si>
  <si>
    <t>Eden Solar (formerly Derby, Innovative Solar 34)</t>
  </si>
  <si>
    <t>Sandstone Solar Power Plant</t>
  </si>
  <si>
    <t>Lost Hills Solar / Blackwell</t>
  </si>
  <si>
    <t>Fort Benning Solar</t>
  </si>
  <si>
    <t>Seville Solar 2</t>
  </si>
  <si>
    <t>Barilla Solar Project Phase 1-3</t>
  </si>
  <si>
    <t>Hayworth Solar (Redwood: Hayworth)</t>
  </si>
  <si>
    <t>Fayetteville Solar (formerly E I DuPont de Nemours )</t>
  </si>
  <si>
    <t>SKIC 1 (South Kern Industrial Center) Solar (Algonquin or Bakersfield 1)</t>
  </si>
  <si>
    <t>SR Hazlehurst Solar I</t>
  </si>
  <si>
    <t>Kelford Solar (Capital Partners, Phase II, Project A)</t>
  </si>
  <si>
    <t>CED Atwell Island West</t>
  </si>
  <si>
    <t>Imperial Valley Solar Company (IVSC) 2 (Imperial County Niland)</t>
  </si>
  <si>
    <t>Adera Solar</t>
  </si>
  <si>
    <t>Diamond Valley Lake Solar (AP North Lake I)</t>
  </si>
  <si>
    <t>Sierra Solar Greenworks</t>
  </si>
  <si>
    <t>Montgomery Solar</t>
  </si>
  <si>
    <t>NextEra Adelanto Solar Phase 1</t>
  </si>
  <si>
    <t>Shafter Solar</t>
  </si>
  <si>
    <t>Leo/Vega Solar</t>
  </si>
  <si>
    <t>Watson Seed Farm PV1 (Fresh Air Energy II)</t>
  </si>
  <si>
    <t>Shawboro (PV1 / Fresh Air Energy X )</t>
  </si>
  <si>
    <t>Pumpjack Solar (1)</t>
  </si>
  <si>
    <t>Wildwood Solar Project (1)</t>
  </si>
  <si>
    <t>Seville Solar 1</t>
  </si>
  <si>
    <t>Richland Solar Center</t>
  </si>
  <si>
    <t>Maricopa West Solar</t>
  </si>
  <si>
    <t>Coronal Lost Hills</t>
  </si>
  <si>
    <t>Kettleman Solar (Kings Co) / Centaurus</t>
  </si>
  <si>
    <t>Holstein Solar</t>
  </si>
  <si>
    <t>Corcoran 2 (SPS Corcoran West Solar)</t>
  </si>
  <si>
    <t>Morgans Corner Solar</t>
  </si>
  <si>
    <t>PSEG Pittsburg Solar Energy Center (Columbia Star / Columbia Solar Energy )</t>
  </si>
  <si>
    <t>Decatur County Solar Project</t>
  </si>
  <si>
    <t>Alamo Solar Project</t>
  </si>
  <si>
    <t>Catalina Solar Project 2 (Phase 3)</t>
  </si>
  <si>
    <t>Apple Data Center (Reno NV), (Fort Churchill)</t>
  </si>
  <si>
    <t>Apple Data Center- PV3</t>
  </si>
  <si>
    <t>Redcrest Solar Farm (Redwood: Redcrest)</t>
  </si>
  <si>
    <t>Solar Star Nellis Air Force Base (Solar Star NAFB)</t>
  </si>
  <si>
    <t>Beaufort Solar</t>
  </si>
  <si>
    <t>Morelos Del Sol</t>
  </si>
  <si>
    <t>59185, 59318, 59628</t>
  </si>
  <si>
    <t>Jacobstown Solar Farm 1-3 (2: North Run, 3: Hanover)</t>
  </si>
  <si>
    <t>Woodmere Solar Farm (Redwood: Woodmere)</t>
  </si>
  <si>
    <t>Creswell (Alligood) Solar</t>
  </si>
  <si>
    <t>UC Davis South Campus (UC Davis Large Solar Plant, SSC 32)</t>
  </si>
  <si>
    <t>Camp Lejeune Solar (Navy, Marines)</t>
  </si>
  <si>
    <t>SR Camden</t>
  </si>
  <si>
    <t>KRS I Anahola Solar</t>
  </si>
  <si>
    <t>Whitakers Solar (Capital Partners, Phase II, Project B)</t>
  </si>
  <si>
    <t>Goose Lake Solar (formerly Cottonwood 1)</t>
  </si>
  <si>
    <t>(City of) Corcoran Solar (formerly Cottonwood 2)</t>
  </si>
  <si>
    <t>Tracy Solar</t>
  </si>
  <si>
    <t>(City of) Phoenix (Desert Star) (Landfill SR85)</t>
  </si>
  <si>
    <t>Luke Air Force Base Solar</t>
  </si>
  <si>
    <t>Santolina Solar Energy Center</t>
  </si>
  <si>
    <t>PSEG Waldorf Solar Center (Rockfish Solar)</t>
  </si>
  <si>
    <t>Waipio Peninsula</t>
  </si>
  <si>
    <t>58418, 58419</t>
  </si>
  <si>
    <t>Victor Dry Farm Ranch A+B</t>
  </si>
  <si>
    <t>PSEG L&amp;D Landfill Solar</t>
  </si>
  <si>
    <t>South Valley Solar Energy Center</t>
  </si>
  <si>
    <t>Rio Communities Solar Energy Center</t>
  </si>
  <si>
    <t>59424, 59823</t>
  </si>
  <si>
    <t>IND Airport Solar Farm Phase 2 (INDY II + III)</t>
  </si>
  <si>
    <t>SEPV Palmdale East Solar</t>
  </si>
  <si>
    <t>Santa Fe Solar Energy Center</t>
  </si>
  <si>
    <t>PSEG Kinsley Landfill Solar</t>
  </si>
  <si>
    <t>PSEG Parkland Landfill Solar</t>
  </si>
  <si>
    <t>Tequesquite Landfill Solar PV Project (RPU Project, SSC 31)</t>
  </si>
  <si>
    <t>NextEra Adelanto Solar Phase 2</t>
  </si>
  <si>
    <t>Bordentown Solar</t>
  </si>
  <si>
    <t>Lakeland Bluebird Facility (Sutton or Bella Vista)</t>
  </si>
  <si>
    <t>Dalton phase 3 (Dalton 2 in EIA) (Looper Bridge Solar Facility in Ventyx)</t>
  </si>
  <si>
    <t>OCI Alamo 3 Solar (Walzem Solar, Texas 3)</t>
  </si>
  <si>
    <t>Pastime Farm</t>
  </si>
  <si>
    <t>McDonald Solar Farm</t>
  </si>
  <si>
    <t>Stateline Solar (1-7) (Desert Stateline)</t>
  </si>
  <si>
    <t>McCoy Solar Energy Project (1-8) Phase I</t>
  </si>
  <si>
    <t>Moapa Southern Paiute (Moapa Solar Project)</t>
  </si>
  <si>
    <t>Silver State South Solar Project 1-8</t>
  </si>
  <si>
    <t>RE Tranquility Solar</t>
  </si>
  <si>
    <t>RE Garland</t>
  </si>
  <si>
    <t>RE Roserock</t>
  </si>
  <si>
    <t>Springbok Solar Farm 2 (Fremont Solar)</t>
  </si>
  <si>
    <t>Mesquite Solar 3</t>
  </si>
  <si>
    <t>(Tenaska) Imperial Solar Energy Center West (Csolar IV West)</t>
  </si>
  <si>
    <t>Taylor County Solar (Sandhills Solar Facility)</t>
  </si>
  <si>
    <t>NextEra Blythe Solar II (125)</t>
  </si>
  <si>
    <t>Comanche Solar</t>
  </si>
  <si>
    <t>NextEra Blythe Solar I (110)</t>
  </si>
  <si>
    <t>OCI Alamo 7 Solar</t>
  </si>
  <si>
    <t>Springbok Solar Farm 1</t>
  </si>
  <si>
    <t>Butler Solar Project 103</t>
  </si>
  <si>
    <t>Henrietta Solar Project</t>
  </si>
  <si>
    <t>White Pine Solar</t>
  </si>
  <si>
    <t>Mesquite Solar 2</t>
  </si>
  <si>
    <t>RE Astoria 1</t>
  </si>
  <si>
    <t>Boulder Solar Project 1</t>
  </si>
  <si>
    <t>North Star Solar Project</t>
  </si>
  <si>
    <t>RE Mustang Solar</t>
  </si>
  <si>
    <t>Copper Mountain Solar 4</t>
  </si>
  <si>
    <t>Solverde 1 Solar Facility</t>
  </si>
  <si>
    <t>Iron Springs Solar (Three Cedars)</t>
  </si>
  <si>
    <t>Escalante Solar I (Four Brothers)</t>
  </si>
  <si>
    <t>Escalante Solar II (Four Brothers)</t>
  </si>
  <si>
    <t>Escalante Solar III (Four Brothers)</t>
  </si>
  <si>
    <t>Enterprise Solar Plant (Four Brothers)</t>
  </si>
  <si>
    <t>Granite Mountain Solar East (Three Cedars)</t>
  </si>
  <si>
    <t>Amazon Solar Farm US East 1 (EIA: Eastern Shore Solar, Ventyx: Oak Hall Solar, Dominion: Solar Alliance with AWS, Amazon: Amazon Solar Farm US East 1)</t>
  </si>
  <si>
    <t>Grand View Solar Two</t>
  </si>
  <si>
    <t>Three Peaks Power Plant</t>
  </si>
  <si>
    <t>Hope Mills Solar (Innovative Solar 46)</t>
  </si>
  <si>
    <t>White Oak Solar</t>
  </si>
  <si>
    <t>RE Astoria 2</t>
  </si>
  <si>
    <t>River Bend Solar (AL)</t>
  </si>
  <si>
    <t>Rutherford Farm</t>
  </si>
  <si>
    <t>FPL Babcock Ranch Solar Energy Center</t>
  </si>
  <si>
    <t>FPL Citrus Solar Energy Center</t>
  </si>
  <si>
    <t>FPL Manatee Solar Energy Center</t>
  </si>
  <si>
    <t>Roswell Solar</t>
  </si>
  <si>
    <t>Chaves County Solar I</t>
  </si>
  <si>
    <t>RE Barren Ridge 1 / RE Cinco Solar Project (Apollo Solar Project?)</t>
  </si>
  <si>
    <t>Summit Farms Solar (Phase 1)</t>
  </si>
  <si>
    <t>Five Points Solar Park</t>
  </si>
  <si>
    <t>Beacon Solar 3 ( Hecate Energy Beacon 3 Photovoltaic Project)</t>
  </si>
  <si>
    <t>TID Solar Generating Station (Golden Fields Solar I , Rosamond West Solar Project II)</t>
  </si>
  <si>
    <t>Stanford Solar Generating Station (Solar Star California  XLI  ,Rosamond West Solar Project I)</t>
  </si>
  <si>
    <t>SR Hazlehurst Solar II</t>
  </si>
  <si>
    <t>Live Oak Solar</t>
  </si>
  <si>
    <t>Granite Mountain Solar West (Three Cedars)</t>
  </si>
  <si>
    <t>Beacon Solar 4 ( Hecate Energy Beacon 4 Photovoltaic Project)</t>
  </si>
  <si>
    <t>Antelope DSR 1</t>
  </si>
  <si>
    <t>PSEG Pavant 2</t>
  </si>
  <si>
    <t>Apple Bonnybrooke Solar</t>
  </si>
  <si>
    <t>Elevation Solar C</t>
  </si>
  <si>
    <t>Elm City Solar Facility (formerly Nan Solar Center)</t>
  </si>
  <si>
    <t>Idaho Solar 1 (Boise Solar Farm)</t>
  </si>
  <si>
    <t>Innovative Solar 43</t>
  </si>
  <si>
    <t>PSEG Rawhide Flats Solar Energy Center (Bison Solar, Larimer Solar)</t>
  </si>
  <si>
    <t>Pawpaw Solar Plant</t>
  </si>
  <si>
    <t>PSEG San Isabel Solar</t>
  </si>
  <si>
    <t>Fort Stewart Solar Facility</t>
  </si>
  <si>
    <t>Fort Gordon Solar Facility</t>
  </si>
  <si>
    <t>King's Bay Solar Facility (Naval Submarine Base (SUBASE))</t>
  </si>
  <si>
    <t>Red Horse 3</t>
  </si>
  <si>
    <t>Caprock Solar 1</t>
  </si>
  <si>
    <t>Butler Solar Farm</t>
  </si>
  <si>
    <t>Corcoran Solar 3</t>
  </si>
  <si>
    <t>Sulphur Springs</t>
  </si>
  <si>
    <t>Old Midville Solar Project</t>
  </si>
  <si>
    <t>Central Antelope Dry Ranch C (CADR C)</t>
  </si>
  <si>
    <t>SEPV Mojave West</t>
  </si>
  <si>
    <t>Summer Solar of Lancaster (Summer Solar SCPPA)</t>
  </si>
  <si>
    <t>Antelope Big Sky Ranch Solar Facility (ABSR)</t>
  </si>
  <si>
    <t>North Lancaster Ranch</t>
  </si>
  <si>
    <t>Western Antelope Blue Sky Ranch B (WABSRB)</t>
  </si>
  <si>
    <t>Calipatria Solar Farm</t>
  </si>
  <si>
    <t>RE Garland A</t>
  </si>
  <si>
    <t>NRG Solar Oasis</t>
  </si>
  <si>
    <t>Longboat Solar</t>
  </si>
  <si>
    <t>Whitehouse Solar Farm (Louisa Solar Project, SFAE VA121 PV Project)</t>
  </si>
  <si>
    <t>Nicolis Solar PV Plant (Coronal Tulare 1)</t>
  </si>
  <si>
    <t>CED Ducor 1 (SR Solis Vestal Almond)</t>
  </si>
  <si>
    <t>CED Ducor 2 (SR Solis Vestal Herder)</t>
  </si>
  <si>
    <t>CED Ducor 4 (SR Solis Vestal Fireman)</t>
  </si>
  <si>
    <t>Frontier I Solar</t>
  </si>
  <si>
    <t>Pavant Solar 3</t>
  </si>
  <si>
    <t>Kingbird A Solar</t>
  </si>
  <si>
    <t>Kingbird B Solar</t>
  </si>
  <si>
    <t>PSEG Meadows Solar Energy Center (Meadows PV1)</t>
  </si>
  <si>
    <t>Woodland Solar Farm (VA) (Isle of Wight Solar Project)</t>
  </si>
  <si>
    <t>Rio Bravo Solar Project 2</t>
  </si>
  <si>
    <t>Rio Bravo Solar Project 1</t>
  </si>
  <si>
    <t>Solar Glynn</t>
  </si>
  <si>
    <t>Scott 1 Solar Farm (Powhatan Solar, Scott Timber Solar)</t>
  </si>
  <si>
    <t>Selmer I (Selmer North)</t>
  </si>
  <si>
    <t>Avalon Solar Phase II</t>
  </si>
  <si>
    <t>Fort Detrick Solar</t>
  </si>
  <si>
    <t>Rincon Solar I</t>
  </si>
  <si>
    <t>Mocksville Solar Facility</t>
  </si>
  <si>
    <t>Williamston Speight Solar</t>
  </si>
  <si>
    <t>CED Ducor 3 (SR Solis Crown)</t>
  </si>
  <si>
    <t>NRG Spencer Community Solar Project (Solterra Monastery, Sja Solar, St Joseph Abbey Community Solar)</t>
  </si>
  <si>
    <t>River Mountains Solar</t>
  </si>
  <si>
    <t>Tropico Solar (Coronal Tulare 2)</t>
  </si>
  <si>
    <t>Longview Solar (Hebron Solar, LS Worcester Solar)</t>
  </si>
  <si>
    <t>SR Jenkins Fort Lupton (United Power)</t>
  </si>
  <si>
    <t>Victory Solar</t>
  </si>
  <si>
    <t>Barrett PV (BWC Barrett Street, BWC French River+BWC Stillwater River)</t>
  </si>
  <si>
    <t>Rancho SECO Solar Project</t>
  </si>
  <si>
    <t>Camp Ripley Solar</t>
  </si>
  <si>
    <t>NorthPark Solar</t>
  </si>
  <si>
    <t>Western Antelope Dry Ranch Solar (WADR, Lancaster Choice Energy)</t>
  </si>
  <si>
    <t>Darlington Solar</t>
  </si>
  <si>
    <t>Wye Mills Solar (Wye Mills VNEM)</t>
  </si>
  <si>
    <t>Clear Spring Ranch PV Project</t>
  </si>
  <si>
    <t>E W Brown Solar Facility</t>
  </si>
  <si>
    <t>Open Range Solar Center</t>
  </si>
  <si>
    <t>Vale Air Solar Center</t>
  </si>
  <si>
    <t>Thunderegg Solar Center</t>
  </si>
  <si>
    <t>59819, 63554</t>
  </si>
  <si>
    <t>Mohave Electric At Fort Mohave AZ (Mohave Electric Cooperative at Joy Lane)</t>
  </si>
  <si>
    <t>Collier (Oregon Solar Land Holding, OSLH)</t>
  </si>
  <si>
    <t>NorWest Energy 2 (NEFF)</t>
  </si>
  <si>
    <t>Pearblossom Solar Project (Solar Star California, XLIV)</t>
  </si>
  <si>
    <t>Leavenworth Greenworks (Shoreham)</t>
  </si>
  <si>
    <t>Lumberton Solar</t>
  </si>
  <si>
    <t>Hyline Solar Center</t>
  </si>
  <si>
    <t>Delilah Road Landfill (KDC Solar RTC LLC or Seashore Solar)</t>
  </si>
  <si>
    <t>Frankford Solar</t>
  </si>
  <si>
    <t>Selmer II (Selmer North)</t>
  </si>
  <si>
    <t>PSEG Lake County Solar Energy Center (Black Cap Solar II, BC Solar )</t>
  </si>
  <si>
    <t>Florence Solar</t>
  </si>
  <si>
    <t>Beaver Run Solar Farm</t>
  </si>
  <si>
    <t>PSEG ILR Landfill Solar</t>
  </si>
  <si>
    <t>Raritan Solar</t>
  </si>
  <si>
    <t>Howell Solar</t>
  </si>
  <si>
    <t>Saluda I Solar</t>
  </si>
  <si>
    <t>Snow Camp Solar</t>
  </si>
  <si>
    <t>SR Mavericks</t>
  </si>
  <si>
    <t>58655, 58656</t>
  </si>
  <si>
    <t>Waihonu North+South Solar (Honbushin Solar Blessings Park)</t>
  </si>
  <si>
    <t>Pfizer Peapack Solar</t>
  </si>
  <si>
    <t>Church Hill Solar Farm</t>
  </si>
  <si>
    <t>Grove Solar Center</t>
  </si>
  <si>
    <t>Cedar Branch Solar Project (Buena Vista)</t>
  </si>
  <si>
    <t>Kokomo Solar Park (Kokomo Solar 1)</t>
  </si>
  <si>
    <t>Sullivan Solar</t>
  </si>
  <si>
    <t>Perry Solar Facility</t>
  </si>
  <si>
    <t>Olive Solar Power Project</t>
  </si>
  <si>
    <t>Antelope DSR 2</t>
  </si>
  <si>
    <t>CED Upton County Solar 1</t>
  </si>
  <si>
    <t>California Flats Solar 1</t>
  </si>
  <si>
    <t>East Pecos Solar</t>
  </si>
  <si>
    <t>OCI Alamo 6 Solar</t>
  </si>
  <si>
    <t>Amazon Solar Farm US East 6 (Southampton Solar )</t>
  </si>
  <si>
    <t>Lamesa Solar Facility</t>
  </si>
  <si>
    <t>Playa Solar 2 (Switch Station 2)</t>
  </si>
  <si>
    <t>AL Solar (LaFayette Solar Farm, Alabama Solar A)</t>
  </si>
  <si>
    <t>Playa Solar 1 (Switch Station 1)</t>
  </si>
  <si>
    <t>Innovative Solar 37 (IS 37)</t>
  </si>
  <si>
    <t>Moffett Solar Project (Solvay Solar Energy Facility, Jasper Solar 1)</t>
  </si>
  <si>
    <t>Innovative Solar 42</t>
  </si>
  <si>
    <t>Shoe Creek Solar</t>
  </si>
  <si>
    <t>Marshall Solar Project</t>
  </si>
  <si>
    <t>Monroe Solar Facility (Rocky River Solar)</t>
  </si>
  <si>
    <t>Ranchland Solar (Summit Farms Solar Phase 2)</t>
  </si>
  <si>
    <t>Beacon Solar 1 (Hecate Energy Beacon 1 Photovoltaic Project)</t>
  </si>
  <si>
    <t>Gala Solar Power Plant (Solar Star Oregon II)</t>
  </si>
  <si>
    <t>Sumrall II Solar Farm (MS Solar 3)</t>
  </si>
  <si>
    <t>Sumrall I Solar Farm (MS Solar 2)</t>
  </si>
  <si>
    <t>Hattiesburg Solar Farm</t>
  </si>
  <si>
    <t>Solaire Holman 1</t>
  </si>
  <si>
    <t>Pearl Solar</t>
  </si>
  <si>
    <t>Bladen Solar</t>
  </si>
  <si>
    <t>Bullock Solar</t>
  </si>
  <si>
    <t>Gulf Coast Solar Center 3 (NAS Pensicola, NOLF Saufley Field)</t>
  </si>
  <si>
    <t>Luning Solar Energy Center</t>
  </si>
  <si>
    <t>Boulder Solar Project 2</t>
  </si>
  <si>
    <t>Beacon Solar 2</t>
  </si>
  <si>
    <t>Cuyama Solar</t>
  </si>
  <si>
    <t>Gulf Coast Solar Center 2 (NAS Whiting Field, NOLF Holley)</t>
  </si>
  <si>
    <t>Red Rock (AZ)</t>
  </si>
  <si>
    <t>Beacon Solar 5</t>
  </si>
  <si>
    <t>Innovative Solar 31 (NC-31)</t>
  </si>
  <si>
    <t>Innovative Solar 47 (NC-47)</t>
  </si>
  <si>
    <t>Midway Solar Farm II</t>
  </si>
  <si>
    <t>Gulf Coast Solar Center 1 (Eglin AFB)</t>
  </si>
  <si>
    <t>Lapeer Solar Project I (Demille Array)</t>
  </si>
  <si>
    <t>Alta Luna</t>
  </si>
  <si>
    <t>EE Waianae Solar Project (Waianae Solar)</t>
  </si>
  <si>
    <t>61268a</t>
  </si>
  <si>
    <t>Kayenta Solar 1</t>
  </si>
  <si>
    <t>NRG Solar Blythe II (Cisco)</t>
  </si>
  <si>
    <t>Vandenberg Solar Project (Vandenberg AFB)</t>
  </si>
  <si>
    <t>Estill Solar I</t>
  </si>
  <si>
    <t>PSEG Cork Oak Solar</t>
  </si>
  <si>
    <t>Mountain Home Solar (Mt Home Solar I)</t>
  </si>
  <si>
    <t>Bayshore Solar A</t>
  </si>
  <si>
    <t>Bayshore Solar B</t>
  </si>
  <si>
    <t>Bayshore Solar C</t>
  </si>
  <si>
    <t>Tallahassee Airport 1 (CoTAL, City of Tallahassee Solar Farm, Tallahassee Solar 1)</t>
  </si>
  <si>
    <t>Westside Solar Energy Center (Nextera Westside PV)</t>
  </si>
  <si>
    <t>Whitney Point Solar Energy Center</t>
  </si>
  <si>
    <t>Bowling Green Solar</t>
  </si>
  <si>
    <t>Giffen Solar Park</t>
  </si>
  <si>
    <t>Cameron I Solar</t>
  </si>
  <si>
    <t>Hampton Solar 2</t>
  </si>
  <si>
    <t>Remington Solar Facility</t>
  </si>
  <si>
    <t>Amazon Solar Farm US East 4 (Sappony Solar)</t>
  </si>
  <si>
    <t>Hecate Energy Cherrydale</t>
  </si>
  <si>
    <t>Amazon Solar Farm US East 3 (Correctional Solar)</t>
  </si>
  <si>
    <t>Amazon Solar Farm US East 5 (Scott 2)</t>
  </si>
  <si>
    <t>Portal Ridge Solar B</t>
  </si>
  <si>
    <t>Essex Solar Center</t>
  </si>
  <si>
    <t>CED Oro Loma (SR Solis Oro Loma Solar)</t>
  </si>
  <si>
    <t>Sunray 2 (previously SEGS II)</t>
  </si>
  <si>
    <t>Simco Solar (Simcoe Solar)</t>
  </si>
  <si>
    <t>American Falls Solar II</t>
  </si>
  <si>
    <t>American Falls Solar I</t>
  </si>
  <si>
    <t>Murphy Flat Power</t>
  </si>
  <si>
    <t>Orchard Ranch Solar</t>
  </si>
  <si>
    <t>Apache Solar 1</t>
  </si>
  <si>
    <t>Jacumba Solar Farm</t>
  </si>
  <si>
    <t>Redwood 4 Solar Farm</t>
  </si>
  <si>
    <t>Vaughn Creek PV1 (Fresh Air Energy XXV)</t>
  </si>
  <si>
    <t>Amazon Solar Farm US East 2 (Buckingham Solar)</t>
  </si>
  <si>
    <t>Lapeer Solar Project II (Turill Array)</t>
  </si>
  <si>
    <t>Ayrshire</t>
  </si>
  <si>
    <t>Big Bend Solar (FL)</t>
  </si>
  <si>
    <t>NAS Oceana Solar</t>
  </si>
  <si>
    <t>NSA Crane Solar Project</t>
  </si>
  <si>
    <t>PSEG Sunflower Solar</t>
  </si>
  <si>
    <t>Providence Solar Center</t>
  </si>
  <si>
    <t>SR Platteville Solar Farm (Platte Solar Farm)</t>
  </si>
  <si>
    <t>American Legion PV 1 (Fresh Air Energy XIX)</t>
  </si>
  <si>
    <t>CED Avenal</t>
  </si>
  <si>
    <t>Fort Phantom</t>
  </si>
  <si>
    <t>Wildberry</t>
  </si>
  <si>
    <t>Wildwood Solar II</t>
  </si>
  <si>
    <t>Valley Electric Association Community Solar Project (Pahrump Community Solar Project, NVSS-II)</t>
  </si>
  <si>
    <t>Sunray 3 (previously SEGS I)</t>
  </si>
  <si>
    <t>Turkey Creek PV1</t>
  </si>
  <si>
    <t>Dix Solar (McGuire-Dix-Lakehurst Base)</t>
  </si>
  <si>
    <t>KIUC Solar City Project (Kapaia PV+storage)</t>
  </si>
  <si>
    <t>Portal Ridge Solar C</t>
  </si>
  <si>
    <t>Champion Solar (Phase 3)</t>
  </si>
  <si>
    <t>Swamp Fox Solar (Phase 2)</t>
  </si>
  <si>
    <t>Cyrq Patua Solar Project (Patua Geothermal Project Phase 1A, Patua Acquisition Project)</t>
  </si>
  <si>
    <t>PV+Geothermal</t>
  </si>
  <si>
    <t>Fort Rucker Solar</t>
  </si>
  <si>
    <t>Marin Clean Energy Solar One (Richmond Solar Project)</t>
  </si>
  <si>
    <t>Estill Solar II</t>
  </si>
  <si>
    <t>St Matthews Solar</t>
  </si>
  <si>
    <t>Southern Current One</t>
  </si>
  <si>
    <t>Aurora Albany Solar</t>
  </si>
  <si>
    <t>Aurora Paynesville Solar</t>
  </si>
  <si>
    <t>Aurora Waseca Solar</t>
  </si>
  <si>
    <t>Facebook 1 Solar Energy Center (Los Lunas 1)</t>
  </si>
  <si>
    <t>OR Solar 3 (Turkey Hill)</t>
  </si>
  <si>
    <t>OR Solar 6 (Lakeview)</t>
  </si>
  <si>
    <t>Wilson Solar Farm 6</t>
  </si>
  <si>
    <t>Wilson Solar Farm 5</t>
  </si>
  <si>
    <t>Wilson Solar Farm 7</t>
  </si>
  <si>
    <t>Wilson Solar Farm 4</t>
  </si>
  <si>
    <t>Wilson Solar Farm 3</t>
  </si>
  <si>
    <t>Jackson Solar Farm (Wilson)</t>
  </si>
  <si>
    <t>Ridgeland Solar Farm I</t>
  </si>
  <si>
    <t>Double Tollgate Solar Project (Clarke County Solar)</t>
  </si>
  <si>
    <t>Leon Solar</t>
  </si>
  <si>
    <t>Whitewright Solar</t>
  </si>
  <si>
    <t>SKIC 2 (South Kern Industrial Center, Algonquin SKIC 10 Solar, Bakersfield 2)</t>
  </si>
  <si>
    <t>Tumbleweed Solar (Ventyx: Jeans Solar Park)</t>
  </si>
  <si>
    <t>Eagle Point Solar</t>
  </si>
  <si>
    <t>TPE Whitney Solar, LLC (United Community Solar Plant)</t>
  </si>
  <si>
    <t>Pittsfield Solar LLC</t>
  </si>
  <si>
    <t>Aspiration G</t>
  </si>
  <si>
    <t>PSEG West Babylon Solar Center (SL Babylon)</t>
  </si>
  <si>
    <t>Baker Point (Frederick Road Solar)</t>
  </si>
  <si>
    <t>Pemberton Road I (McGuire-Dix-Lakehurst Base)</t>
  </si>
  <si>
    <t>Pemberton Road II (McGuire-Dix-Lakehurst Base)</t>
  </si>
  <si>
    <t>Suwannee Solar Energy Facility</t>
  </si>
  <si>
    <t>Aurora West Waconia Solar</t>
  </si>
  <si>
    <t>Cooperative Solar One</t>
  </si>
  <si>
    <t>Spartan</t>
  </si>
  <si>
    <t>Haley Solar</t>
  </si>
  <si>
    <t>Odyssey Solar (Phase 1)</t>
  </si>
  <si>
    <t>IMPA Anderson 2 Solar Project</t>
  </si>
  <si>
    <t>Woodline Solar</t>
  </si>
  <si>
    <t>Nixa Solar Farm</t>
  </si>
  <si>
    <t>Aurora Lake Pulaski Solar</t>
  </si>
  <si>
    <t>ANAD Solar Array (Army) (Anniston)</t>
  </si>
  <si>
    <t>MMPA Tatanka Wi Solar (Buffalo Solar Project)</t>
  </si>
  <si>
    <t>AEP Jacksonville Solar Project (Northwest Jacksonville Solar Partners, Nwjax)</t>
  </si>
  <si>
    <t>SCDA Solar 1 (Sacramento Airport PV) has North and East site</t>
  </si>
  <si>
    <t>Hampton Solar I</t>
  </si>
  <si>
    <t>Aurora Dodge Center Solar</t>
  </si>
  <si>
    <t>Aurora Chisago Solar</t>
  </si>
  <si>
    <t>Worcester Landfill</t>
  </si>
  <si>
    <t>Aurora Annandale Solar</t>
  </si>
  <si>
    <t>Monroe County Sites C, D, &amp; E</t>
  </si>
  <si>
    <t>East Acres Solar NG</t>
  </si>
  <si>
    <t>Kearney NPPD Solar Project</t>
  </si>
  <si>
    <t>Aurora Eastwood Solar</t>
  </si>
  <si>
    <t>Aurora West Faribault Solar</t>
  </si>
  <si>
    <t>Barnwell Solar</t>
  </si>
  <si>
    <t>Highway 56 Solar (not the West Moore Sherman project coming in 2018)</t>
  </si>
  <si>
    <t>Clipperton Holdings</t>
  </si>
  <si>
    <t>Marlin Solar</t>
  </si>
  <si>
    <t>Bakersfield PV 1</t>
  </si>
  <si>
    <t>North Gainesville Solar</t>
  </si>
  <si>
    <t>Cyril</t>
  </si>
  <si>
    <t>IMPA Anderson 1 Solar Project</t>
  </si>
  <si>
    <t>Whitesboro Solar</t>
  </si>
  <si>
    <t>Whitesboro Solar II</t>
  </si>
  <si>
    <t>Aloha Solar Energy Fund 1 PK1</t>
  </si>
  <si>
    <t>Mt. Tom Solar Project Hybrid</t>
  </si>
  <si>
    <t>Mount Signal Solar Farm 3 (MS3)</t>
  </si>
  <si>
    <t>Great Valley Solar 1-4 (Tranquility 8)</t>
  </si>
  <si>
    <t>Midway Solar - TX (McCamey, Waymark Solar)</t>
  </si>
  <si>
    <t>Castle Gap Solar (Upton 2 Solar Power Plant)</t>
  </si>
  <si>
    <t>Buckthorn Solar 1 (Riggins Solar)</t>
  </si>
  <si>
    <t>CED Panoche Valley Solar Project</t>
  </si>
  <si>
    <t>Antelope Expansion 2</t>
  </si>
  <si>
    <t>CED Wistaria Ranch Solar</t>
  </si>
  <si>
    <t>Stuttgart Solar Energy Center</t>
  </si>
  <si>
    <t>Sweetwater Solar (Green River Project)</t>
  </si>
  <si>
    <t>Aulander Holloman Solar</t>
  </si>
  <si>
    <t>Great Bay Solar 1 (Great Bay Energy Center)</t>
  </si>
  <si>
    <t>Hamilton Solar Power Plant</t>
  </si>
  <si>
    <t>Pecan Solar (Bethel Church Road Solar Power Plant)</t>
  </si>
  <si>
    <t>ColGreen North Shore Solar Farm</t>
  </si>
  <si>
    <t>NC 102 Project (Mc Bride Place Energy NC)</t>
  </si>
  <si>
    <t>FPL Loggerhead Solar Energy Center</t>
  </si>
  <si>
    <t>FPL Barefoot Bay Solar Energy Center</t>
  </si>
  <si>
    <t>FPL Hammock Solar Energy Center</t>
  </si>
  <si>
    <t>FPL Blue Cypress Solar Energy Center</t>
  </si>
  <si>
    <t>FPL Indian River Solar Energy Center</t>
  </si>
  <si>
    <t>FPL Wildflower Solar Energy Center</t>
  </si>
  <si>
    <t>FPL Horizon Solar Energy Center</t>
  </si>
  <si>
    <t>FPL Coral Farms Solar Energy Center</t>
  </si>
  <si>
    <t>Balm Solar</t>
  </si>
  <si>
    <t>Payne Creek Solar</t>
  </si>
  <si>
    <t>Millington Solar Farm (NSA Mid-South Solar)</t>
  </si>
  <si>
    <t>Buckleberry Solar</t>
  </si>
  <si>
    <t>Citrus Ridge Solar (Disney, FL Solar 5)</t>
  </si>
  <si>
    <t>Brantley Farm Solar</t>
  </si>
  <si>
    <t>Fox Creek Solar Farm</t>
  </si>
  <si>
    <t>Midway Solar Farm I  (83WI 8ME)</t>
  </si>
  <si>
    <t>Titan Solar (NER Deer Trail Titan Solar Energy Center, NOT Hunter Solar)</t>
  </si>
  <si>
    <t>Innovative Solar 54</t>
  </si>
  <si>
    <t>Project Ivory Solar (Lamesa Solar B/II)</t>
  </si>
  <si>
    <t>Gray Hawk Solar</t>
  </si>
  <si>
    <t>Peony Solar</t>
  </si>
  <si>
    <t>Innovative Solar 67</t>
  </si>
  <si>
    <t>Marine Corps Logistics Base Solar (MCLB Albany)</t>
  </si>
  <si>
    <t>Bluebell Solar I (Capricorn Ridge Solar)</t>
  </si>
  <si>
    <t>Shoreham Solar Commons (Tallgrass Solar)</t>
  </si>
  <si>
    <t>RE Gaskell West 1</t>
  </si>
  <si>
    <t>Pinal Central Solar Energy Center</t>
  </si>
  <si>
    <t>Midway Solar Farm III (Greenbacker, 97WI)</t>
  </si>
  <si>
    <t>Stillwater Solar PV II- Geothermal, CSP (Wynn Solar Facility)</t>
  </si>
  <si>
    <t>Woods Hill Solar</t>
  </si>
  <si>
    <t>Fusion Solar Center</t>
  </si>
  <si>
    <t>AES Lawai Solar and Energy Storage Project</t>
  </si>
  <si>
    <t>Montross Solar Facility</t>
  </si>
  <si>
    <t>Coolidge Solar 1 (Coolidge Solar Ranger)</t>
  </si>
  <si>
    <t>Adams Nielson Solar</t>
  </si>
  <si>
    <t>San Joaquin Solar (Summer Wheat Solar Farm, SJ1A)</t>
  </si>
  <si>
    <t>UVA Hollyfield Solar Project</t>
  </si>
  <si>
    <t>Cumberland Solar Project</t>
  </si>
  <si>
    <t>Delta Solar Power II (DSP-II A+B, Delta Solar Power Project)</t>
  </si>
  <si>
    <t>UVA Puller Solar Facility</t>
  </si>
  <si>
    <t>Latitude Solar Center</t>
  </si>
  <si>
    <t>Annapolis Solar Park (Landfill)</t>
  </si>
  <si>
    <t>Gaston Solar I</t>
  </si>
  <si>
    <t>Covington Solar Farm</t>
  </si>
  <si>
    <t>Facebook 2 Solar Energy Center (Los Lunas 2)</t>
  </si>
  <si>
    <t>Facebook 3 Solar Energy Center (Los Lunas 3)</t>
  </si>
  <si>
    <t>OR Solar 8 (Dairy Solar Facility)</t>
  </si>
  <si>
    <t>Wy'East Solar</t>
  </si>
  <si>
    <t>New Road Solar</t>
  </si>
  <si>
    <t>Adams Solar Center</t>
  </si>
  <si>
    <t>Elbe Solar Center</t>
  </si>
  <si>
    <t>Bear Creek Solar Center</t>
  </si>
  <si>
    <t>Sterling Solar (TX)</t>
  </si>
  <si>
    <t>Eddy Solar II</t>
  </si>
  <si>
    <t>Bronson Solar</t>
  </si>
  <si>
    <t>Bovine Solar (Green Mountain Energy Gable Solar Park)</t>
  </si>
  <si>
    <t>Chisum Solar</t>
  </si>
  <si>
    <t>DSM Nutritional Products Solar</t>
  </si>
  <si>
    <t>Chiloquin Solar Park</t>
  </si>
  <si>
    <t>Old Bridge Solar Farm</t>
  </si>
  <si>
    <t>Quakertown Solar Project (Quakertown Farms)</t>
  </si>
  <si>
    <t>Raritan Solar Project</t>
  </si>
  <si>
    <t xml:space="preserve">Independence II Solar Farm (IPL2, Bundschu) </t>
  </si>
  <si>
    <t>Delta Solar Power I (DSP-I, Delta Solar Power Project)</t>
  </si>
  <si>
    <t>SCE&amp;G Nimitz Community Solar</t>
  </si>
  <si>
    <t>Bly Solar Center</t>
  </si>
  <si>
    <t>OR Solar 5 (Merrill Solar Facility)</t>
  </si>
  <si>
    <t>City of Gallup Solar</t>
  </si>
  <si>
    <t>GE 19th Hole</t>
  </si>
  <si>
    <t>Springfield Solar Project (near McGuir-Dix-Lakehurst Base)</t>
  </si>
  <si>
    <t>IMPA Richmond 2 Solar Project</t>
  </si>
  <si>
    <t>Gaston Solar II</t>
  </si>
  <si>
    <t>Bartow Solar Energy</t>
  </si>
  <si>
    <t>Athens MN CONX (Ventyx: Connexus Energy (Athens))</t>
  </si>
  <si>
    <t>SCE&amp;G Springfield Community Solar</t>
  </si>
  <si>
    <t>Kentuck Solar Project</t>
  </si>
  <si>
    <t>NorWest Energy 9 (Pendleton)</t>
  </si>
  <si>
    <t>Woodleaf Solar Facility</t>
  </si>
  <si>
    <t>Holloman Atlas Solar Array</t>
  </si>
  <si>
    <t>Middleton Solar Park</t>
  </si>
  <si>
    <t>LIB</t>
  </si>
  <si>
    <t>Phoebe Solar</t>
  </si>
  <si>
    <t>Techren Solar II</t>
  </si>
  <si>
    <t>Wright Solar Park</t>
  </si>
  <si>
    <t>North Rosamond Solar</t>
  </si>
  <si>
    <t>California Flats Solar 2 (CA Flats Solar 150)</t>
  </si>
  <si>
    <t>Quitman Solar</t>
  </si>
  <si>
    <t>Colonial Trail West</t>
  </si>
  <si>
    <t>Dougherty County Solar</t>
  </si>
  <si>
    <t>Valentine Solar</t>
  </si>
  <si>
    <t>SR Arlington II (Bancroft Station Solar Farm)</t>
  </si>
  <si>
    <t>Lapetus 2 (second phase)</t>
  </si>
  <si>
    <t>San Pablo Raceway</t>
  </si>
  <si>
    <t>Willow Springs Solar</t>
  </si>
  <si>
    <t>Techren Solar I</t>
  </si>
  <si>
    <t>West of the Pecos Solar</t>
  </si>
  <si>
    <t>Sunshine Valley Solar</t>
  </si>
  <si>
    <t>Springbok 3 Solar Farm</t>
  </si>
  <si>
    <t>Wilkinson Solar</t>
  </si>
  <si>
    <t>Gutenberg Solar</t>
  </si>
  <si>
    <t>Palmetto Plains Solar Project</t>
  </si>
  <si>
    <t>Trenton Solar Power Plant</t>
  </si>
  <si>
    <t>Shaw Creek Solar</t>
  </si>
  <si>
    <t>FPL Interstate Solar Energy Center</t>
  </si>
  <si>
    <t>FPL Pioneer Trail Solar Energy Center</t>
  </si>
  <si>
    <t>FPL Miami Dade Solar Energy Center</t>
  </si>
  <si>
    <t>FPL Sunshine Gateway Solar Energy Center</t>
  </si>
  <si>
    <t>Lithia Solar</t>
  </si>
  <si>
    <t>Seabrook Solar</t>
  </si>
  <si>
    <t>Crooked Run</t>
  </si>
  <si>
    <t>Grange Hall Solar</t>
  </si>
  <si>
    <t>Sage Solar I-III</t>
  </si>
  <si>
    <t>Peace Creek Solar</t>
  </si>
  <si>
    <t>Meridian III</t>
  </si>
  <si>
    <t>Britton Solar Energy Center</t>
  </si>
  <si>
    <t>Lake Hancock Solar</t>
  </si>
  <si>
    <t>Kawailoa Solar</t>
  </si>
  <si>
    <t>Airport Solar</t>
  </si>
  <si>
    <t>Waipio Solar (Waiwa PV)</t>
  </si>
  <si>
    <t>Lake Placid Solar Power Plant</t>
  </si>
  <si>
    <t>Tallahassee Solar 2 (FL Solar 4)</t>
  </si>
  <si>
    <t>SR Hazlehurst III</t>
  </si>
  <si>
    <t>Grazing Yak Solar</t>
  </si>
  <si>
    <t>Bonnie Mine Solar</t>
  </si>
  <si>
    <t>Citizens Imperial Solar</t>
  </si>
  <si>
    <t>61268b</t>
  </si>
  <si>
    <t>Kayenta Solar 2</t>
  </si>
  <si>
    <t>DWW Solar ll (aka Tobacco Valley Solar)</t>
  </si>
  <si>
    <t>University Solar, LLC</t>
  </si>
  <si>
    <t>North Halifax</t>
  </si>
  <si>
    <t>Blackville Solar II</t>
  </si>
  <si>
    <t>Blackwell Solar Park</t>
  </si>
  <si>
    <t>Riverhead Solar Farm</t>
  </si>
  <si>
    <t>Antelope DSR 3</t>
  </si>
  <si>
    <t>West Loch Solar One</t>
  </si>
  <si>
    <t>Five Forks Solar</t>
  </si>
  <si>
    <t>Windhub Solar A</t>
  </si>
  <si>
    <t>Gloucester Solar</t>
  </si>
  <si>
    <t>Ellis Solar (North+South)</t>
  </si>
  <si>
    <t>Two Mile Desert Project aka Hertford Solar</t>
  </si>
  <si>
    <t>Gold Meadow Farms</t>
  </si>
  <si>
    <t>Pasto Solar</t>
  </si>
  <si>
    <t>Lanikuhana Solar (Mililani II)</t>
  </si>
  <si>
    <t>Whitetail Solar 1 (Roxbury Solar)</t>
  </si>
  <si>
    <t>DG AMP Solar Piqua Manier</t>
  </si>
  <si>
    <t>Vista Solar Energy Center</t>
  </si>
  <si>
    <t>Rio De Oro Solar Energy Center</t>
  </si>
  <si>
    <t>Mars Solar</t>
  </si>
  <si>
    <t>Cascade Solar (TX)</t>
  </si>
  <si>
    <t>Hope Farm Solar</t>
  </si>
  <si>
    <t>San Miguel I Solar Energy Center</t>
  </si>
  <si>
    <t>Turquoise Liberty Solar (Turquoise 1)</t>
  </si>
  <si>
    <t>Rio Rancho Solar Energy Center</t>
  </si>
  <si>
    <t>Everett PV1</t>
  </si>
  <si>
    <t>Garrett Solar (PSEG Lake County Solar Energy Center, FKA Lakeview Airport 10 Solar)</t>
  </si>
  <si>
    <t>Rankin Solar Center</t>
  </si>
  <si>
    <t>San Miguel II Solar Energy Center</t>
  </si>
  <si>
    <t>Cherry Blossom Solar</t>
  </si>
  <si>
    <t>Starvation (aka Starvation Ridge?)</t>
  </si>
  <si>
    <t>Alexis Solar (GMP Azure Solar Park)</t>
  </si>
  <si>
    <t>KDC Solar PR1 (Six Flags Adventure Solar)</t>
  </si>
  <si>
    <t>Diamond Solar II</t>
  </si>
  <si>
    <t>IBM Solar</t>
  </si>
  <si>
    <t>Crawfordsville 2 Solar Park</t>
  </si>
  <si>
    <t>Gateway Solar</t>
  </si>
  <si>
    <t>HL Solar/Lassen</t>
  </si>
  <si>
    <t>McCullough Road Solar Farm</t>
  </si>
  <si>
    <t>Milford Solar Farm (NJ)</t>
  </si>
  <si>
    <t>Lampwick</t>
  </si>
  <si>
    <t>Tungsten Mountain</t>
  </si>
  <si>
    <t>Richmond Solar Park 3 (aka Richmond 3 Solar Array)</t>
  </si>
  <si>
    <t>DG AMP Wadsworth 1048</t>
  </si>
  <si>
    <t>City of Pratt Solar (Pratt Solar Farm)</t>
  </si>
  <si>
    <t>Newfield Community Solar</t>
  </si>
  <si>
    <t>Centinela State Prison</t>
  </si>
  <si>
    <t>Calipatria State Prison</t>
  </si>
  <si>
    <t xml:space="preserve">NorWest Energy 4 aka Bonanza </t>
  </si>
  <si>
    <t>IFF Union Beach Solar Project</t>
  </si>
  <si>
    <t>Tipton Solar Park</t>
  </si>
  <si>
    <t>Happy Hollow CSG Hybrid</t>
  </si>
  <si>
    <t>Synergen Panorama CSG aka Panorama Solar Electric Facility</t>
  </si>
  <si>
    <t>Westside Wastewater Treatment Plant Hybrid</t>
  </si>
  <si>
    <t>Noland Wastewater Treatment Plant Hybrid</t>
  </si>
  <si>
    <t>Southwick Solar PV</t>
  </si>
  <si>
    <t>Griffin Solar</t>
  </si>
  <si>
    <t>Imeson Solar (SunPort Solar)</t>
  </si>
  <si>
    <t>Commerce Solar</t>
  </si>
  <si>
    <t>GMP Solar/Storage-Ferrisburgh Hybrid</t>
  </si>
  <si>
    <t>GMP Solar/Storage-Milton Hybrid</t>
  </si>
  <si>
    <t>RT 52 Walden Solar 1 Hybrid</t>
  </si>
  <si>
    <t>Roadrunner (Queen Solar)</t>
  </si>
  <si>
    <t>Prospero Solar</t>
  </si>
  <si>
    <t>Misae Solar (Phase 1)</t>
  </si>
  <si>
    <t>ENGIE Long Draw Solar</t>
  </si>
  <si>
    <t>Holstein 1 Solar Farm</t>
  </si>
  <si>
    <t>Twiggs County Solar (GA Solar 4)</t>
  </si>
  <si>
    <t>Rambler</t>
  </si>
  <si>
    <t>Impact Solar 1</t>
  </si>
  <si>
    <t>Golden Field Solar III (Rosamond Central)</t>
  </si>
  <si>
    <t>Camilla Solar Energy Project (Southern Oak Solar Energy Center?)</t>
  </si>
  <si>
    <t>Highlander Solar Station 1 (part of Pleinmont facility)</t>
  </si>
  <si>
    <t>Sun Streams 1</t>
  </si>
  <si>
    <t>Mount Signal Solar Farm II (MS2)</t>
  </si>
  <si>
    <t>CED Crane Solar (Fowler Ranch)</t>
  </si>
  <si>
    <t>Oberon IA</t>
  </si>
  <si>
    <t>Two Creeks Solar</t>
  </si>
  <si>
    <t>Mustang Two</t>
  </si>
  <si>
    <t>NextEra Blythe Solar IV</t>
  </si>
  <si>
    <t>NextEra Blythe Solar III</t>
  </si>
  <si>
    <t>American Kings Solar</t>
  </si>
  <si>
    <t>Maverick Solar (Palen 1 Solar)</t>
  </si>
  <si>
    <t>Cove Mountain Solar 2</t>
  </si>
  <si>
    <t>Wagyu Solar</t>
  </si>
  <si>
    <t>Bluebell Solar II</t>
  </si>
  <si>
    <t>Chicot Solar</t>
  </si>
  <si>
    <t>Fern Solar (Moccasin Creek Solar)</t>
  </si>
  <si>
    <t>Maverick Solar 4 (Palen Solar)</t>
  </si>
  <si>
    <t>East Line Solar</t>
  </si>
  <si>
    <t>Milford Solar 1</t>
  </si>
  <si>
    <t>Spring Grove I</t>
  </si>
  <si>
    <t>SR Snipesville I</t>
  </si>
  <si>
    <t>Grasshopper Solar (aka Chase City Solar)</t>
  </si>
  <si>
    <t>Greensville Solar</t>
  </si>
  <si>
    <t>Desert Harvest, LLC</t>
  </si>
  <si>
    <t>Albemarle Beach Solar</t>
  </si>
  <si>
    <t>Huntley Solar</t>
  </si>
  <si>
    <t>Pleinmont Solar 1 (part of Pleinmont facility)</t>
  </si>
  <si>
    <t>Centerfield Cooper Solar, LLC</t>
  </si>
  <si>
    <t>Titan Solar 1 (CA)</t>
  </si>
  <si>
    <t>TWE Bowman Solar Project</t>
  </si>
  <si>
    <t>Chestnut Solar</t>
  </si>
  <si>
    <t>Columbia Solar Power Plant</t>
  </si>
  <si>
    <t>FPL Babcock Preserve Solar Energy Center (not FPL Babcock Ranch)</t>
  </si>
  <si>
    <t>FPL Twin Lakes Solar Energy Center</t>
  </si>
  <si>
    <t>FPL Northern Preserve Solar Energy Center</t>
  </si>
  <si>
    <t>FPL Sweetbay Solar Energy Center</t>
  </si>
  <si>
    <t>FPL Cattle Ranch Solar Energy Center</t>
  </si>
  <si>
    <t>FPL Blue Heron Solar Energy Center</t>
  </si>
  <si>
    <t>Little Manatee River Solar</t>
  </si>
  <si>
    <t>Wimauma Solar</t>
  </si>
  <si>
    <t>FPL Echo River Solar</t>
  </si>
  <si>
    <t>FPL Okeechobee Solar Energy Center</t>
  </si>
  <si>
    <t>FPL Southfork Solar Energy Center</t>
  </si>
  <si>
    <t>FPL Hibiscus Solar Energy Center</t>
  </si>
  <si>
    <t>DeBary Solar Power Plant</t>
  </si>
  <si>
    <t>Harmony Solar</t>
  </si>
  <si>
    <t>Gulf Power Blue Indigo Solar Energy Center</t>
  </si>
  <si>
    <t>Taylor Creek Solar</t>
  </si>
  <si>
    <t>FPL Egret Solar Center</t>
  </si>
  <si>
    <t>FPL Union Springs Solar Center</t>
  </si>
  <si>
    <t>FPL Lakeside Solar Center</t>
  </si>
  <si>
    <t>FPL Trailside Solar Center</t>
  </si>
  <si>
    <t>FPL Nassau Solar Center</t>
  </si>
  <si>
    <t>SR Terrell</t>
  </si>
  <si>
    <t>Midlands Solar</t>
  </si>
  <si>
    <t>Lily Solar (SC)</t>
  </si>
  <si>
    <t>Palmer Solar</t>
  </si>
  <si>
    <t>Kellam Solar</t>
  </si>
  <si>
    <t>Rippey Solar</t>
  </si>
  <si>
    <t>Cove Mountain Solar</t>
  </si>
  <si>
    <t>Tanglewood Solar (OE_GA3)</t>
  </si>
  <si>
    <t>Encino Solar Energy Center</t>
  </si>
  <si>
    <t>Turquoise Nevada (Turquoise 2)</t>
  </si>
  <si>
    <t>Borden Solar Farm (Lotus Solar Farm)</t>
  </si>
  <si>
    <t>LA3 West Baton Rouge Solar Facility</t>
  </si>
  <si>
    <t>Little Bear Solar 5</t>
  </si>
  <si>
    <t>Techren Solar V</t>
  </si>
  <si>
    <t>Assembly Solar I</t>
  </si>
  <si>
    <t>Little Bear Solar 4</t>
  </si>
  <si>
    <t>Moody Air Force Base Solar</t>
  </si>
  <si>
    <t>Sanford Solar</t>
  </si>
  <si>
    <t>Little Bear Solar 1</t>
  </si>
  <si>
    <t>Salome Solar (OE_AZ1, AZ Solar 1)</t>
  </si>
  <si>
    <t>Caden Energix Hickory LLC (Hickory Solar Farm)</t>
  </si>
  <si>
    <t>Oberon IB</t>
  </si>
  <si>
    <t>Chevron - Lost Hills (Solar Star Lost Hills, Cahn Solar Plant)</t>
  </si>
  <si>
    <t>Techren Solar IV</t>
  </si>
  <si>
    <t>Techren Solar III</t>
  </si>
  <si>
    <t>Mechanicsville Solar (Hanover)</t>
  </si>
  <si>
    <t>Gaston Solar Power Plant</t>
  </si>
  <si>
    <t>Baxley (Appling Solar Farm)</t>
  </si>
  <si>
    <t>Ruff Solar (Ruff Solar Sol Systems)</t>
  </si>
  <si>
    <t>Johnson Corner Solar 1</t>
  </si>
  <si>
    <t>Ben Moreell Solar Farm</t>
  </si>
  <si>
    <t>Whitetail Solar 3 (aka St Thomas Township Solar)</t>
  </si>
  <si>
    <t>Whitetail Solar 2 (aka St. Thomas Township Solar Facility II)</t>
  </si>
  <si>
    <t>SR Odom</t>
  </si>
  <si>
    <t>Little Bear Solar 3</t>
  </si>
  <si>
    <t>Richmond Spider Solar (part of Pleinmont facility)</t>
  </si>
  <si>
    <t>Temperance Solar</t>
  </si>
  <si>
    <t>Bingham Solar</t>
  </si>
  <si>
    <t>New Orleans Solar Station</t>
  </si>
  <si>
    <t>Caden Energix Rives Road Solar</t>
  </si>
  <si>
    <t>Nutmeg Solar</t>
  </si>
  <si>
    <t>Grandy PV 1</t>
  </si>
  <si>
    <t>Oxy Renewable Energy - Goldsmith</t>
  </si>
  <si>
    <t>Underwood PV2</t>
  </si>
  <si>
    <t>Boykin PV1</t>
  </si>
  <si>
    <t>Caden Energix Pamplin</t>
  </si>
  <si>
    <t>Baker City Solar (aka Sutton Creek)</t>
  </si>
  <si>
    <t>Myrtle Solar</t>
  </si>
  <si>
    <t>Electric City Solar</t>
  </si>
  <si>
    <t>Elk Hill Solar 2 (aka Upton)</t>
  </si>
  <si>
    <t>AES Kekaha Solar (PMRF Solar, Barking Sands)</t>
  </si>
  <si>
    <t>Twittys Creek Solar</t>
  </si>
  <si>
    <t>Wildflower Solar 1</t>
  </si>
  <si>
    <t>Monroe Solar Farm (Hoffman Station Road Solar)</t>
  </si>
  <si>
    <t>Danville Farm</t>
  </si>
  <si>
    <t>Trask East Solar</t>
  </si>
  <si>
    <t>GD Hopkinton Main I</t>
  </si>
  <si>
    <t>Catan Solar</t>
  </si>
  <si>
    <t>Firwood Solar</t>
  </si>
  <si>
    <t xml:space="preserve">Duus Solar (Pollinator Solar) </t>
  </si>
  <si>
    <t>Fort Rock IV (Obsidian Solar Energy Center)</t>
  </si>
  <si>
    <t>West Hines Solar I</t>
  </si>
  <si>
    <t>Alkali Solar</t>
  </si>
  <si>
    <t>Rock Garden Solar</t>
  </si>
  <si>
    <t>Suntex Solar</t>
  </si>
  <si>
    <t>Riley</t>
  </si>
  <si>
    <t>PA Solar Park II</t>
  </si>
  <si>
    <t>OR Solar 2 (Agate Bay Solar)</t>
  </si>
  <si>
    <t>Solar Hagerstown (aka Holcim Hagerstown)</t>
  </si>
  <si>
    <t>Yemassee Solar</t>
  </si>
  <si>
    <t>Fort Rock Solar I (Obsidian Solar Energy Center)</t>
  </si>
  <si>
    <t>Crawfordsville 5 Solar Park</t>
  </si>
  <si>
    <t>Lakehurst Solar</t>
  </si>
  <si>
    <t>HWY 158 PV</t>
  </si>
  <si>
    <t>Dane County Airport Solar</t>
  </si>
  <si>
    <t>Franklin Solar</t>
  </si>
  <si>
    <t>Sierra Pacific Industries (2042-RD)</t>
  </si>
  <si>
    <t>Pohatcong Solar Farm</t>
  </si>
  <si>
    <t>Blackville Solar Farm, LLC</t>
  </si>
  <si>
    <t>Scottsburg Solar Park</t>
  </si>
  <si>
    <t>Richmond Solar Park 4</t>
  </si>
  <si>
    <t>Cardinal Solar</t>
  </si>
  <si>
    <t>Troupsburg</t>
  </si>
  <si>
    <t>Hopkins Hill CSG</t>
  </si>
  <si>
    <t>Solvay Solar (West Deptford Solar Farm)</t>
  </si>
  <si>
    <t>Omtanke Solar</t>
  </si>
  <si>
    <t>Blue Star (Part of Phoenix Solar Portfolio)</t>
  </si>
  <si>
    <t>SR Rattlesnake II (Rattlesnake II Solar Farm)</t>
  </si>
  <si>
    <t>Denmark Solar</t>
  </si>
  <si>
    <t>Owlville Creek Solar</t>
  </si>
  <si>
    <t>Owlville Creek Solar 2</t>
  </si>
  <si>
    <t>Choctaw Nation Solar Farm</t>
  </si>
  <si>
    <t>Chickasaw Nation Solar Farm</t>
  </si>
  <si>
    <t>Middleton Municipal Airport Solar (Morey Field)</t>
  </si>
  <si>
    <t>28 Livermore Hill Road Solar</t>
  </si>
  <si>
    <t>Finchville Solar Hybrid CSG</t>
  </si>
  <si>
    <t>Breckenridge Solar</t>
  </si>
  <si>
    <t>2012-20
West
(non-ISO)</t>
  </si>
  <si>
    <t>2012-20
Southeast
(non-ISO)</t>
  </si>
  <si>
    <t>Berkeley Lab PPA</t>
  </si>
  <si>
    <t>Level10 PPA</t>
  </si>
  <si>
    <t>Battery Count</t>
  </si>
  <si>
    <t>Battery Capacity (MW)</t>
  </si>
  <si>
    <t>Battery Energy (MWh)</t>
  </si>
  <si>
    <t>Median Battery Capacity Ratio</t>
  </si>
  <si>
    <t>Median Battery Duration (h)</t>
  </si>
  <si>
    <t>Battery Price ($/kWh) 20th Percentile</t>
  </si>
  <si>
    <t>Battery Price Contribution (Adder/Total) 80th Percentile</t>
  </si>
  <si>
    <t>Adder</t>
  </si>
  <si>
    <t>Solar Standalone</t>
  </si>
  <si>
    <t>Solar + Battery</t>
  </si>
  <si>
    <t/>
  </si>
  <si>
    <t>Energy Value 2020$/MWh</t>
  </si>
  <si>
    <t>Capacity Value 2020$/MWh</t>
  </si>
  <si>
    <t>Levelized PPA 2020$/MWh</t>
  </si>
  <si>
    <t>LCOE noITC 2020$/MWh</t>
  </si>
  <si>
    <t>2008 Capacity Factor</t>
  </si>
  <si>
    <t>2009 Capacity Factor</t>
  </si>
  <si>
    <t>2010 Capacity Factor</t>
  </si>
  <si>
    <t>2011 Capacity Factor</t>
  </si>
  <si>
    <t>2012 Capacity Factor</t>
  </si>
  <si>
    <t>2013 Capacity Factor</t>
  </si>
  <si>
    <t>2014 Capacity Factor</t>
  </si>
  <si>
    <t>2015 Capacity Factor</t>
  </si>
  <si>
    <t>2016 Capacity Factor</t>
  </si>
  <si>
    <t>2017 Capacity Factor</t>
  </si>
  <si>
    <t>2018 Capacity Factor</t>
  </si>
  <si>
    <t>2019 Capacity Factor</t>
  </si>
  <si>
    <t>2020 Capacity Factor</t>
  </si>
  <si>
    <t>GW-AC:</t>
  </si>
  <si>
    <r>
      <t>$2020/kW</t>
    </r>
    <r>
      <rPr>
        <vertAlign val="subscript"/>
        <sz val="10"/>
        <rFont val="Arial"/>
        <family val="2"/>
      </rPr>
      <t>AC</t>
    </r>
    <r>
      <rPr>
        <sz val="10"/>
        <rFont val="Arial"/>
        <family val="2"/>
      </rPr>
      <t>-yr</t>
    </r>
  </si>
  <si>
    <t>Battery price adder relative to PV capacity as a function of battery:PV capacity, 2017-2019</t>
  </si>
  <si>
    <t>Note: Some of the PV-battery projects are retrofits to earlier PV projects. The solar online date of the 2018 battery projects ranged from 2016 to 2018, while the solar online date of the 2019 battery projects ranged from 2018 to 2019.</t>
  </si>
  <si>
    <t>September 2021</t>
  </si>
  <si>
    <t>CapEx Trend (PV-only)</t>
  </si>
  <si>
    <t>CapEx by Size (PV-only)</t>
  </si>
  <si>
    <t>CapEx Trend by Mount Type (PV)</t>
  </si>
  <si>
    <t>CapEx Trend by Region (PV only)</t>
  </si>
  <si>
    <t>CapEx Trend by State (PV only)</t>
  </si>
  <si>
    <t>Storage CapEx</t>
  </si>
  <si>
    <t>O&amp;M Cost Time Trend</t>
  </si>
  <si>
    <t>PPA Price by Project (PV only)</t>
  </si>
  <si>
    <t>Individual_Project_Data</t>
  </si>
  <si>
    <t>CSP CapEx</t>
  </si>
  <si>
    <t>For additional details and related products, see: utilityscalesolar.lbl.gov</t>
  </si>
  <si>
    <t>•  PV, PV+battery, and concentrating solar thermal power (CSP) plants</t>
  </si>
  <si>
    <t>Annual and cumulative utility-scale PV capacity by module and/or mounting type</t>
  </si>
  <si>
    <t>Total c-Si</t>
  </si>
  <si>
    <t>Total Thin-Film</t>
  </si>
  <si>
    <t>Utility-Scale Solar, 2021 Edition</t>
  </si>
  <si>
    <t>Gen-Wgtd Avg</t>
  </si>
  <si>
    <r>
      <t>Mark Bolinger</t>
    </r>
    <r>
      <rPr>
        <vertAlign val="superscript"/>
        <sz val="13.5"/>
        <color rgb="FF404040"/>
        <rFont val="Arial"/>
        <family val="2"/>
      </rPr>
      <t>1</t>
    </r>
    <r>
      <rPr>
        <sz val="18"/>
        <color rgb="FF404040"/>
        <rFont val="Arial"/>
        <family val="2"/>
      </rPr>
      <t>, Joachim Seel</t>
    </r>
    <r>
      <rPr>
        <vertAlign val="superscript"/>
        <sz val="18"/>
        <color rgb="FF404040"/>
        <rFont val="Arial"/>
        <family val="2"/>
      </rPr>
      <t>1</t>
    </r>
    <r>
      <rPr>
        <sz val="18"/>
        <color rgb="FF404040"/>
        <rFont val="Arial"/>
        <family val="2"/>
      </rPr>
      <t>, Cody Warner,  Dana Robson</t>
    </r>
  </si>
  <si>
    <t>Photo source: Enel Green Power - Roadrunner Solar Project</t>
  </si>
  <si>
    <t>Installed Costs by year (in both DC and AC terms)</t>
  </si>
  <si>
    <r>
      <t>Installed Costs 2020 $/W</t>
    </r>
    <r>
      <rPr>
        <b/>
        <vertAlign val="subscript"/>
        <sz val="10"/>
        <color theme="1"/>
        <rFont val="Arial"/>
        <family val="2"/>
      </rPr>
      <t>AC</t>
    </r>
  </si>
  <si>
    <r>
      <t>Installed Costs 2020 $/W</t>
    </r>
    <r>
      <rPr>
        <b/>
        <vertAlign val="subscript"/>
        <sz val="10"/>
        <color theme="1"/>
        <rFont val="Arial"/>
        <family val="2"/>
      </rPr>
      <t>DC</t>
    </r>
  </si>
  <si>
    <t>Installed costs by project size in 2020</t>
  </si>
  <si>
    <r>
      <t>Installed Costs in $2020/W</t>
    </r>
    <r>
      <rPr>
        <vertAlign val="subscript"/>
        <sz val="10"/>
        <color theme="1"/>
        <rFont val="Arial"/>
        <family val="2"/>
      </rPr>
      <t>AC</t>
    </r>
  </si>
  <si>
    <r>
      <t>Installed Costs in $2020/W</t>
    </r>
    <r>
      <rPr>
        <vertAlign val="subscript"/>
        <sz val="10"/>
        <color theme="1"/>
        <rFont val="Arial"/>
        <family val="2"/>
      </rPr>
      <t>DC</t>
    </r>
  </si>
  <si>
    <t>Installed costs by mounting type and installation year</t>
  </si>
  <si>
    <t>Installed costs by region and installation year</t>
  </si>
  <si>
    <t>Installed costs by state and installation year</t>
  </si>
  <si>
    <t>Installed Costs of Solar and Battery Projects</t>
  </si>
  <si>
    <t>Battery Costs in $/kWh terms in the LBNL sample for the years 2018 and 2019</t>
  </si>
  <si>
    <t>Battery cost adder relative to full project costs as a function of battery:PV capacity, 2017-2019</t>
  </si>
  <si>
    <t>Battery cost adder relative to PV capacity by battery installation year</t>
  </si>
  <si>
    <t>Battery cost adder relative to full project costs by battery installation year</t>
  </si>
  <si>
    <t>Combined solar and battery costs relative to PV project capacity by battery installation year</t>
  </si>
  <si>
    <t>Battery Costs ($/kWh) Median</t>
  </si>
  <si>
    <t>Battery Costs ($/kWh) 80th Percentile</t>
  </si>
  <si>
    <t>Battery Cost Contribution (Adder/Total) Median</t>
  </si>
  <si>
    <t>Battery Cost Contribution (Adder/Total) 20th Percentile</t>
  </si>
  <si>
    <r>
      <t>Battery Cost Adder ($/W</t>
    </r>
    <r>
      <rPr>
        <vertAlign val="subscript"/>
        <sz val="10"/>
        <rFont val="Arial"/>
        <family val="2"/>
      </rPr>
      <t>AC</t>
    </r>
    <r>
      <rPr>
        <sz val="10"/>
        <rFont val="Arial"/>
        <family val="2"/>
      </rPr>
      <t>-PV) Median</t>
    </r>
  </si>
  <si>
    <r>
      <t>Battery Cost Adder 
($/W</t>
    </r>
    <r>
      <rPr>
        <vertAlign val="subscript"/>
        <sz val="10"/>
        <rFont val="Arial"/>
        <family val="2"/>
      </rPr>
      <t>AC</t>
    </r>
    <r>
      <rPr>
        <sz val="10"/>
        <rFont val="Arial"/>
        <family val="2"/>
      </rPr>
      <t>-PV) 20th Percentile</t>
    </r>
  </si>
  <si>
    <r>
      <t>Battery Cost Adder 
($/W</t>
    </r>
    <r>
      <rPr>
        <vertAlign val="subscript"/>
        <sz val="10"/>
        <rFont val="Arial"/>
        <family val="2"/>
      </rPr>
      <t>AC</t>
    </r>
    <r>
      <rPr>
        <sz val="10"/>
        <rFont val="Arial"/>
        <family val="2"/>
      </rPr>
      <t>-PV) 80th Percentile</t>
    </r>
  </si>
  <si>
    <r>
      <t>Battery Cost Adder 
($/W</t>
    </r>
    <r>
      <rPr>
        <vertAlign val="subscript"/>
        <sz val="10"/>
        <rFont val="Arial"/>
        <family val="2"/>
      </rPr>
      <t>DC</t>
    </r>
    <r>
      <rPr>
        <sz val="10"/>
        <rFont val="Arial"/>
        <family val="2"/>
      </rPr>
      <t>-PV) Median</t>
    </r>
  </si>
  <si>
    <r>
      <t>Battery Cost Adder 
($/W</t>
    </r>
    <r>
      <rPr>
        <vertAlign val="subscript"/>
        <sz val="10"/>
        <rFont val="Arial"/>
        <family val="2"/>
      </rPr>
      <t>DC</t>
    </r>
    <r>
      <rPr>
        <sz val="10"/>
        <rFont val="Arial"/>
        <family val="2"/>
      </rPr>
      <t>-PV) 20th Percentile</t>
    </r>
  </si>
  <si>
    <r>
      <t>Battery Cost Adder 
($/W</t>
    </r>
    <r>
      <rPr>
        <vertAlign val="subscript"/>
        <sz val="10"/>
        <rFont val="Arial"/>
        <family val="2"/>
      </rPr>
      <t>DC</t>
    </r>
    <r>
      <rPr>
        <sz val="10"/>
        <rFont val="Arial"/>
        <family val="2"/>
      </rPr>
      <t>-PV) 80th Percentile</t>
    </r>
  </si>
  <si>
    <t>Installed costs of individual CSP projects</t>
  </si>
  <si>
    <t>Solar Costs AC</t>
  </si>
  <si>
    <t>geometric average</t>
  </si>
  <si>
    <t>Commercial Operation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</si>
</sst>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5" formatCode="&quot;$&quot;#,##0_);\(&quot;$&quot;#,##0\)"/>
    <numFmt numFmtId="7" formatCode="&quot;$&quot;#,##0.00_);\(&quot;$&quot;#,##0.00\)"/>
    <numFmt numFmtId="44" formatCode="_(&quot;$&quot;* #,##0.00_);_(&quot;$&quot;* \(#,##0.00\);_(&quot;$&quot;* &quot;-&quot;??_);_(@_)"/>
    <numFmt numFmtId="43" formatCode="_(* #,##0.00_);_(* \(#,##0.00\);_(* &quot;-&quot;??_);_(@_)"/>
    <numFmt numFmtId="164" formatCode="0.0"/>
    <numFmt numFmtId="165" formatCode="0.0%"/>
    <numFmt numFmtId="166" formatCode="0.000000"/>
    <numFmt numFmtId="167" formatCode="_(* #,##0.0_);_(* \(#,##0.0\);_(* &quot;-&quot;??_);_(@_)"/>
    <numFmt numFmtId="168" formatCode="[$-409]mmm\-yy;@"/>
    <numFmt numFmtId="169" formatCode="&quot;$&quot;#,##0.0"/>
    <numFmt numFmtId="170" formatCode="_(* #,##0.000_);_(* \(#,##0.000\);_(* &quot;-&quot;??_);_(@_)"/>
    <numFmt numFmtId="171" formatCode="_(* #,##0.000_);_(* \(#,##0.000\);_(* &quot;-&quot;???_);_(@_)"/>
    <numFmt numFmtId="172" formatCode="_(* #,##0_);_(* \(#,##0\);_(* &quot;-&quot;??_);_(@_)"/>
    <numFmt numFmtId="173" formatCode="_(&quot;$&quot;* #,##0_);_(&quot;$&quot;* \(#,##0\);_(&quot;$&quot;* &quot;-&quot;??_);_(@_)"/>
    <numFmt numFmtId="174" formatCode="0.0000%"/>
    <numFmt numFmtId="175" formatCode="&quot;$&quot;#,##0.00"/>
    <numFmt numFmtId="176" formatCode="0.0000"/>
    <numFmt numFmtId="177" formatCode="_(* #,##0.0000_);_(* \(#,##0.0000\);_(* &quot;-&quot;??_);_(@_)"/>
    <numFmt numFmtId="178" formatCode="#,##0.0"/>
  </numFmts>
  <fonts count="9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1"/>
      <color indexed="8"/>
      <name val="Calibri"/>
      <family val="2"/>
    </font>
    <font>
      <sz val="10"/>
      <name val="Arial"/>
      <family val="2"/>
    </font>
    <font>
      <i/>
      <sz val="10"/>
      <name val="Arial"/>
      <family val="2"/>
    </font>
    <font>
      <sz val="11"/>
      <color theme="1"/>
      <name val="Calibri"/>
      <family val="2"/>
      <scheme val="minor"/>
    </font>
    <font>
      <sz val="12"/>
      <color theme="1"/>
      <name val="Calibri"/>
      <family val="2"/>
      <scheme val="minor"/>
    </font>
    <font>
      <b/>
      <i/>
      <sz val="10"/>
      <name val="Arial"/>
      <family val="2"/>
    </font>
    <font>
      <sz val="10"/>
      <name val="Arial"/>
      <family val="2"/>
    </font>
    <font>
      <b/>
      <sz val="11"/>
      <name val="Calibri"/>
      <family val="2"/>
      <scheme val="minor"/>
    </font>
    <font>
      <b/>
      <sz val="10"/>
      <color indexed="8"/>
      <name val="Arial"/>
      <family val="2"/>
    </font>
    <font>
      <b/>
      <sz val="11"/>
      <color indexed="8"/>
      <name val="Calibri"/>
      <family val="2"/>
      <scheme val="minor"/>
    </font>
    <font>
      <i/>
      <sz val="10"/>
      <color indexed="8"/>
      <name val="Arial"/>
      <family val="2"/>
    </font>
    <font>
      <u/>
      <sz val="10"/>
      <name val="Arial"/>
      <family val="2"/>
    </font>
    <font>
      <sz val="10"/>
      <color theme="1"/>
      <name val="Arial"/>
      <family val="2"/>
    </font>
    <font>
      <b/>
      <sz val="11"/>
      <color theme="1"/>
      <name val="Calibri"/>
      <family val="2"/>
      <scheme val="minor"/>
    </font>
    <font>
      <i/>
      <sz val="10"/>
      <color theme="1"/>
      <name val="Arial"/>
      <family val="2"/>
    </font>
    <font>
      <sz val="11"/>
      <name val="Calibri"/>
      <family val="2"/>
    </font>
    <font>
      <u/>
      <sz val="10"/>
      <color theme="10"/>
      <name val="Arial"/>
      <family val="2"/>
    </font>
    <font>
      <u/>
      <sz val="10"/>
      <color theme="11"/>
      <name val="Arial"/>
      <family val="2"/>
    </font>
    <font>
      <b/>
      <sz val="10"/>
      <color theme="0"/>
      <name val="Arial"/>
      <family val="2"/>
    </font>
    <font>
      <sz val="10"/>
      <color rgb="FFC89800"/>
      <name val="Arial"/>
      <family val="2"/>
    </font>
    <font>
      <u/>
      <sz val="10"/>
      <color theme="1"/>
      <name val="Arial"/>
      <family val="2"/>
    </font>
    <font>
      <u/>
      <sz val="11"/>
      <color theme="10"/>
      <name val="Calibri"/>
      <family val="2"/>
      <scheme val="minor"/>
    </font>
    <font>
      <b/>
      <sz val="12"/>
      <name val="Arial"/>
      <family val="2"/>
    </font>
    <font>
      <b/>
      <sz val="38"/>
      <color rgb="FF08306A"/>
      <name val="Arial"/>
      <family val="2"/>
    </font>
    <font>
      <sz val="19"/>
      <color rgb="FF404040"/>
      <name val="Arial"/>
      <family val="2"/>
    </font>
    <font>
      <sz val="9"/>
      <color rgb="FF000000"/>
      <name val="Arial"/>
      <family val="2"/>
    </font>
    <font>
      <sz val="11"/>
      <color rgb="FF000000"/>
      <name val="Arial"/>
      <family val="2"/>
    </font>
    <font>
      <sz val="11"/>
      <name val="Arial"/>
      <family val="2"/>
    </font>
    <font>
      <vertAlign val="superscript"/>
      <sz val="12"/>
      <color rgb="FF404040"/>
      <name val="Arial"/>
      <family val="2"/>
    </font>
    <font>
      <sz val="16"/>
      <color theme="3"/>
      <name val="Arial"/>
      <family val="2"/>
    </font>
    <font>
      <sz val="14"/>
      <color theme="3"/>
      <name val="Arial"/>
      <family val="2"/>
    </font>
    <font>
      <b/>
      <sz val="12"/>
      <color theme="3"/>
      <name val="Arial"/>
      <family val="2"/>
    </font>
    <font>
      <sz val="18"/>
      <color rgb="FF404040"/>
      <name val="Arial"/>
      <family val="2"/>
    </font>
    <font>
      <sz val="9"/>
      <color indexed="81"/>
      <name val="Tahoma"/>
      <family val="2"/>
    </font>
    <font>
      <sz val="10"/>
      <color theme="9" tint="-0.249977111117893"/>
      <name val="Arial"/>
      <family val="2"/>
    </font>
    <font>
      <sz val="8"/>
      <color theme="1"/>
      <name val="Calibri"/>
      <family val="2"/>
    </font>
    <font>
      <b/>
      <sz val="11"/>
      <color theme="1"/>
      <name val="Calibri"/>
      <family val="2"/>
    </font>
    <font>
      <b/>
      <sz val="10"/>
      <color theme="1"/>
      <name val="Arial"/>
      <family val="2"/>
    </font>
    <font>
      <b/>
      <vertAlign val="subscript"/>
      <sz val="10"/>
      <name val="Arial"/>
      <family val="2"/>
    </font>
    <font>
      <b/>
      <sz val="10"/>
      <name val="Calibri"/>
      <family val="2"/>
    </font>
    <font>
      <sz val="10"/>
      <color rgb="FF000000"/>
      <name val="Calibri"/>
      <family val="2"/>
    </font>
    <font>
      <i/>
      <sz val="10"/>
      <name val="Calibri"/>
      <family val="2"/>
    </font>
    <font>
      <i/>
      <sz val="10"/>
      <color rgb="FF000000"/>
      <name val="Calibri"/>
      <family val="2"/>
    </font>
    <font>
      <sz val="12"/>
      <color rgb="FF404040"/>
      <name val="Arial"/>
      <family val="2"/>
    </font>
    <font>
      <vertAlign val="superscript"/>
      <sz val="13.5"/>
      <color rgb="FF404040"/>
      <name val="Arial"/>
      <family val="2"/>
    </font>
    <font>
      <vertAlign val="superscript"/>
      <sz val="18"/>
      <color rgb="FF404040"/>
      <name val="Arial"/>
      <family val="2"/>
    </font>
    <font>
      <vertAlign val="subscript"/>
      <sz val="8.25"/>
      <color rgb="FF000000"/>
      <name val="Arial"/>
      <family val="2"/>
    </font>
    <font>
      <i/>
      <sz val="11"/>
      <color rgb="FF000000"/>
      <name val="Arial"/>
      <family val="2"/>
    </font>
    <font>
      <vertAlign val="subscript"/>
      <sz val="10"/>
      <color theme="1"/>
      <name val="Arial"/>
      <family val="2"/>
    </font>
    <font>
      <sz val="10"/>
      <color theme="0" tint="-0.14999847407452621"/>
      <name val="Arial"/>
      <family val="2"/>
    </font>
    <font>
      <b/>
      <vertAlign val="subscript"/>
      <sz val="10"/>
      <color theme="1"/>
      <name val="Arial"/>
      <family val="2"/>
    </font>
    <font>
      <i/>
      <sz val="10"/>
      <color theme="1" tint="0.34998626667073579"/>
      <name val="Arial"/>
      <family val="2"/>
    </font>
    <font>
      <i/>
      <vertAlign val="subscript"/>
      <sz val="10"/>
      <color theme="1"/>
      <name val="Arial"/>
      <family val="2"/>
    </font>
    <font>
      <b/>
      <vertAlign val="superscript"/>
      <sz val="8"/>
      <color theme="1"/>
      <name val="Arial"/>
      <family val="2"/>
    </font>
    <font>
      <i/>
      <sz val="10"/>
      <color indexed="8"/>
      <name val="Calibri"/>
      <family val="2"/>
    </font>
    <font>
      <b/>
      <sz val="9"/>
      <color indexed="81"/>
      <name val="Tahoma"/>
      <family val="2"/>
    </font>
    <font>
      <b/>
      <sz val="10"/>
      <color rgb="FFFFFFFF"/>
      <name val="Arial"/>
      <family val="2"/>
    </font>
    <font>
      <b/>
      <sz val="10"/>
      <color rgb="FF000000"/>
      <name val="Arial"/>
      <family val="2"/>
    </font>
    <font>
      <sz val="10"/>
      <color rgb="FF000000"/>
      <name val="Arial"/>
      <family val="2"/>
    </font>
    <font>
      <b/>
      <sz val="10"/>
      <color rgb="FFFF0000"/>
      <name val="Arial"/>
      <family val="2"/>
    </font>
    <font>
      <b/>
      <sz val="16"/>
      <color rgb="FFFF0000"/>
      <name val="Arial"/>
      <family val="2"/>
    </font>
    <font>
      <b/>
      <i/>
      <sz val="10"/>
      <color rgb="FFFF0000"/>
      <name val="Calibri"/>
      <family val="2"/>
    </font>
    <font>
      <sz val="12"/>
      <name val="Calibri"/>
      <family val="2"/>
      <scheme val="minor"/>
    </font>
    <font>
      <vertAlign val="subscript"/>
      <sz val="10"/>
      <name val="Arial"/>
      <family val="2"/>
    </font>
    <font>
      <sz val="10"/>
      <name val="Arial"/>
      <family val="2"/>
    </font>
    <font>
      <sz val="11"/>
      <color theme="1"/>
      <name val="Calibri"/>
      <family val="2"/>
    </font>
    <font>
      <sz val="11"/>
      <color theme="0" tint="-0.14999847407452621"/>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rgb="FFC4BC96"/>
        <bgColor indexed="64"/>
      </patternFill>
    </fill>
    <fill>
      <patternFill patternType="solid">
        <fgColor rgb="FFDDD9C3"/>
        <bgColor indexed="64"/>
      </patternFill>
    </fill>
    <fill>
      <patternFill patternType="solid">
        <fgColor rgb="FF76933C"/>
        <bgColor rgb="FF000000"/>
      </patternFill>
    </fill>
    <fill>
      <patternFill patternType="solid">
        <fgColor rgb="FFEBF1DE"/>
        <bgColor rgb="FF000000"/>
      </patternFill>
    </fill>
    <fill>
      <patternFill patternType="solid">
        <fgColor rgb="FF5AA2AE"/>
        <bgColor indexed="64"/>
      </patternFill>
    </fill>
    <fill>
      <patternFill patternType="solid">
        <fgColor rgb="FFEBF1DE"/>
        <bgColor indexed="64"/>
      </patternFill>
    </fill>
    <fill>
      <patternFill patternType="solid">
        <fgColor rgb="FFDEECEF"/>
        <bgColor indexed="64"/>
      </patternFill>
    </fill>
    <fill>
      <patternFill patternType="solid">
        <fgColor rgb="FF76933C"/>
        <bgColor indexed="64"/>
      </patternFill>
    </fill>
  </fills>
  <borders count="8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medium">
        <color auto="1"/>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ck">
        <color rgb="FFFFFFFF"/>
      </left>
      <right style="thick">
        <color rgb="FFFFFFFF"/>
      </right>
      <top style="thick">
        <color rgb="FFFFFFFF"/>
      </top>
      <bottom/>
      <diagonal/>
    </border>
    <border>
      <left style="thick">
        <color rgb="FFFFFFFF"/>
      </left>
      <right style="thick">
        <color rgb="FFFFFFFF"/>
      </right>
      <top/>
      <bottom/>
      <diagonal/>
    </border>
    <border>
      <left style="thick">
        <color rgb="FFFFFFFF"/>
      </left>
      <right style="thick">
        <color rgb="FFFFFFFF"/>
      </right>
      <top/>
      <bottom style="thick">
        <color rgb="FFFFFFFF"/>
      </bottom>
      <diagonal/>
    </border>
    <border>
      <left/>
      <right style="thick">
        <color rgb="FFFFFFFF"/>
      </right>
      <top style="thick">
        <color rgb="FFFFFFFF"/>
      </top>
      <bottom/>
      <diagonal/>
    </border>
    <border>
      <left/>
      <right style="thick">
        <color rgb="FFFFFFFF"/>
      </right>
      <top/>
      <bottom style="thick">
        <color rgb="FFFFFFFF"/>
      </bottom>
      <diagonal/>
    </border>
    <border>
      <left style="thick">
        <color rgb="FFFFFFFF"/>
      </left>
      <right/>
      <top style="thick">
        <color rgb="FFFFFFFF"/>
      </top>
      <bottom/>
      <diagonal/>
    </border>
    <border>
      <left style="thick">
        <color rgb="FFFFFFFF"/>
      </left>
      <right/>
      <top/>
      <bottom style="thick">
        <color rgb="FFFFFFFF"/>
      </bottom>
      <diagonal/>
    </border>
    <border>
      <left style="medium">
        <color auto="1"/>
      </left>
      <right style="medium">
        <color auto="1"/>
      </right>
      <top style="medium">
        <color auto="1"/>
      </top>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style="thin">
        <color auto="1"/>
      </bottom>
      <diagonal/>
    </border>
    <border>
      <left style="medium">
        <color auto="1"/>
      </left>
      <right style="medium">
        <color auto="1"/>
      </right>
      <top/>
      <bottom style="thin">
        <color auto="1"/>
      </bottom>
      <diagonal/>
    </border>
    <border>
      <left style="medium">
        <color auto="1"/>
      </left>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indexed="64"/>
      </bottom>
      <diagonal/>
    </border>
    <border>
      <left style="medium">
        <color auto="1"/>
      </left>
      <right style="thin">
        <color auto="1"/>
      </right>
      <top/>
      <bottom style="thin">
        <color auto="1"/>
      </bottom>
      <diagonal/>
    </border>
    <border>
      <left style="medium">
        <color indexed="64"/>
      </left>
      <right/>
      <top style="thin">
        <color auto="1"/>
      </top>
      <bottom/>
      <diagonal/>
    </border>
    <border>
      <left style="medium">
        <color auto="1"/>
      </left>
      <right/>
      <top style="medium">
        <color auto="1"/>
      </top>
      <bottom/>
      <diagonal/>
    </border>
    <border>
      <left style="thin">
        <color auto="1"/>
      </left>
      <right style="thin">
        <color auto="1"/>
      </right>
      <top style="medium">
        <color indexed="64"/>
      </top>
      <bottom style="thin">
        <color auto="1"/>
      </bottom>
      <diagonal/>
    </border>
    <border>
      <left style="medium">
        <color auto="1"/>
      </left>
      <right style="medium">
        <color auto="1"/>
      </right>
      <top/>
      <bottom/>
      <diagonal/>
    </border>
    <border>
      <left style="thin">
        <color auto="1"/>
      </left>
      <right style="medium">
        <color auto="1"/>
      </right>
      <top/>
      <bottom/>
      <diagonal/>
    </border>
    <border>
      <left/>
      <right/>
      <top/>
      <bottom style="medium">
        <color auto="1"/>
      </bottom>
      <diagonal/>
    </border>
    <border>
      <left/>
      <right style="medium">
        <color indexed="64"/>
      </right>
      <top/>
      <bottom/>
      <diagonal/>
    </border>
    <border>
      <left style="thin">
        <color auto="1"/>
      </left>
      <right/>
      <top/>
      <bottom style="medium">
        <color auto="1"/>
      </bottom>
      <diagonal/>
    </border>
    <border>
      <left/>
      <right style="thin">
        <color auto="1"/>
      </right>
      <top/>
      <bottom style="medium">
        <color auto="1"/>
      </bottom>
      <diagonal/>
    </border>
    <border>
      <left/>
      <right style="medium">
        <color indexed="64"/>
      </right>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style="thin">
        <color auto="1"/>
      </top>
      <bottom style="thin">
        <color auto="1"/>
      </bottom>
      <diagonal/>
    </border>
    <border>
      <left/>
      <right style="medium">
        <color auto="1"/>
      </right>
      <top/>
      <bottom style="thin">
        <color auto="1"/>
      </bottom>
      <diagonal/>
    </border>
    <border>
      <left/>
      <right style="medium">
        <color auto="1"/>
      </right>
      <top style="thin">
        <color auto="1"/>
      </top>
      <bottom/>
      <diagonal/>
    </border>
    <border>
      <left style="medium">
        <color indexed="64"/>
      </left>
      <right style="medium">
        <color indexed="64"/>
      </right>
      <top style="thin">
        <color auto="1"/>
      </top>
      <bottom/>
      <diagonal/>
    </border>
    <border>
      <left style="medium">
        <color indexed="64"/>
      </left>
      <right style="thin">
        <color auto="1"/>
      </right>
      <top style="thin">
        <color auto="1"/>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medium">
        <color auto="1"/>
      </left>
      <right style="thin">
        <color indexed="64"/>
      </right>
      <top style="medium">
        <color auto="1"/>
      </top>
      <bottom/>
      <diagonal/>
    </border>
    <border>
      <left/>
      <right/>
      <top style="medium">
        <color indexed="64"/>
      </top>
      <bottom/>
      <diagonal/>
    </border>
    <border>
      <left/>
      <right style="medium">
        <color indexed="64"/>
      </right>
      <top style="medium">
        <color indexed="64"/>
      </top>
      <bottom/>
      <diagonal/>
    </border>
  </borders>
  <cellStyleXfs count="82">
    <xf numFmtId="0" fontId="0" fillId="0" borderId="0"/>
    <xf numFmtId="44" fontId="25" fillId="0" borderId="0" applyFont="0" applyFill="0" applyBorder="0" applyAlignment="0" applyProtection="0"/>
    <xf numFmtId="0" fontId="25" fillId="0" borderId="0"/>
    <xf numFmtId="0" fontId="27" fillId="0" borderId="0"/>
    <xf numFmtId="0" fontId="22" fillId="0" borderId="0"/>
    <xf numFmtId="0" fontId="28" fillId="0" borderId="0"/>
    <xf numFmtId="0" fontId="22" fillId="0" borderId="0"/>
    <xf numFmtId="9" fontId="25" fillId="0" borderId="0" applyFont="0" applyFill="0" applyBorder="0" applyAlignment="0" applyProtection="0"/>
    <xf numFmtId="9" fontId="27" fillId="0" borderId="0" applyFont="0" applyFill="0" applyBorder="0" applyAlignment="0" applyProtection="0"/>
    <xf numFmtId="166" fontId="25" fillId="0" borderId="0">
      <alignment horizontal="left" wrapText="1"/>
    </xf>
    <xf numFmtId="9" fontId="30" fillId="0" borderId="0" applyFont="0" applyFill="0" applyBorder="0" applyAlignment="0" applyProtection="0"/>
    <xf numFmtId="9" fontId="22" fillId="0" borderId="0" applyFont="0" applyFill="0" applyBorder="0" applyAlignment="0" applyProtection="0"/>
    <xf numFmtId="0" fontId="22" fillId="0" borderId="0"/>
    <xf numFmtId="0" fontId="21" fillId="0" borderId="0"/>
    <xf numFmtId="0" fontId="21" fillId="0" borderId="0"/>
    <xf numFmtId="9" fontId="21" fillId="0" borderId="0" applyFont="0" applyFill="0" applyBorder="0" applyAlignment="0" applyProtection="0"/>
    <xf numFmtId="43" fontId="22" fillId="0" borderId="0" applyFont="0" applyFill="0" applyBorder="0" applyAlignment="0" applyProtection="0"/>
    <xf numFmtId="0" fontId="39"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9" fontId="22" fillId="0" borderId="0" applyNumberFormat="0" applyFill="0" applyBorder="0" applyAlignment="0" applyProtection="0"/>
    <xf numFmtId="0" fontId="20" fillId="0" borderId="0"/>
    <xf numFmtId="44" fontId="22" fillId="0" borderId="0" applyFont="0" applyFill="0" applyBorder="0" applyAlignment="0" applyProtection="0"/>
    <xf numFmtId="0" fontId="19" fillId="0" borderId="0"/>
    <xf numFmtId="9" fontId="22" fillId="0" borderId="0" applyFont="0" applyFill="0" applyBorder="0" applyAlignment="0" applyProtection="0"/>
    <xf numFmtId="9" fontId="19" fillId="0" borderId="0" applyFont="0" applyFill="0" applyBorder="0" applyAlignment="0" applyProtection="0"/>
    <xf numFmtId="166" fontId="22" fillId="0" borderId="0">
      <alignment horizontal="left" wrapText="1"/>
    </xf>
    <xf numFmtId="0" fontId="40" fillId="0" borderId="0" applyNumberFormat="0" applyFill="0" applyBorder="0" applyAlignment="0" applyProtection="0"/>
    <xf numFmtId="0" fontId="18" fillId="0" borderId="0"/>
    <xf numFmtId="0" fontId="45" fillId="0" borderId="0" applyNumberFormat="0" applyFill="0" applyBorder="0" applyAlignment="0" applyProtection="0"/>
    <xf numFmtId="0" fontId="17" fillId="0" borderId="0"/>
    <xf numFmtId="9" fontId="17" fillId="0" borderId="0" applyFont="0" applyFill="0" applyBorder="0" applyAlignment="0" applyProtection="0"/>
    <xf numFmtId="0" fontId="16" fillId="0" borderId="0"/>
    <xf numFmtId="0" fontId="15" fillId="0" borderId="0"/>
    <xf numFmtId="43" fontId="15" fillId="0" borderId="0" applyFont="0" applyFill="0" applyBorder="0" applyAlignment="0" applyProtection="0"/>
    <xf numFmtId="0" fontId="14" fillId="0" borderId="0"/>
    <xf numFmtId="43" fontId="14" fillId="0" borderId="0" applyFont="0" applyFill="0" applyBorder="0" applyAlignment="0" applyProtection="0"/>
    <xf numFmtId="0" fontId="14" fillId="0" borderId="0"/>
    <xf numFmtId="0" fontId="13" fillId="0" borderId="0"/>
    <xf numFmtId="43" fontId="13" fillId="0" borderId="0" applyFont="0" applyFill="0" applyBorder="0" applyAlignment="0" applyProtection="0"/>
    <xf numFmtId="0" fontId="13" fillId="0" borderId="0"/>
    <xf numFmtId="0" fontId="12" fillId="0" borderId="0"/>
    <xf numFmtId="0" fontId="12" fillId="0" borderId="0"/>
    <xf numFmtId="43" fontId="12" fillId="0" borderId="0" applyFont="0" applyFill="0" applyBorder="0" applyAlignment="0" applyProtection="0"/>
    <xf numFmtId="44" fontId="12" fillId="0" borderId="0" applyFont="0" applyFill="0" applyBorder="0" applyAlignment="0" applyProtection="0"/>
    <xf numFmtId="0" fontId="11" fillId="0" borderId="0"/>
    <xf numFmtId="0" fontId="11" fillId="0" borderId="0"/>
    <xf numFmtId="0" fontId="10" fillId="0" borderId="0"/>
    <xf numFmtId="43" fontId="10" fillId="0" borderId="0" applyFont="0" applyFill="0" applyBorder="0" applyAlignment="0" applyProtection="0"/>
    <xf numFmtId="44" fontId="10" fillId="0" borderId="0" applyFont="0" applyFill="0" applyBorder="0" applyAlignment="0" applyProtection="0"/>
    <xf numFmtId="9" fontId="10" fillId="0" borderId="0" applyFont="0" applyFill="0" applyBorder="0" applyAlignment="0" applyProtection="0"/>
    <xf numFmtId="0" fontId="28" fillId="0" borderId="0"/>
    <xf numFmtId="44" fontId="28" fillId="0" borderId="0" applyFont="0" applyFill="0" applyBorder="0" applyAlignment="0" applyProtection="0"/>
    <xf numFmtId="0" fontId="9" fillId="0" borderId="0"/>
    <xf numFmtId="9" fontId="9" fillId="0" borderId="0" applyFont="0" applyFill="0" applyBorder="0" applyAlignment="0" applyProtection="0"/>
    <xf numFmtId="0" fontId="8" fillId="0" borderId="0"/>
    <xf numFmtId="44" fontId="8" fillId="0" borderId="0" applyFont="0" applyFill="0" applyBorder="0" applyAlignment="0" applyProtection="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0" fontId="6" fillId="0" borderId="0"/>
    <xf numFmtId="44" fontId="6" fillId="0" borderId="0" applyFont="0" applyFill="0" applyBorder="0" applyAlignment="0" applyProtection="0"/>
    <xf numFmtId="0" fontId="5" fillId="0" borderId="0"/>
    <xf numFmtId="9" fontId="28" fillId="0" borderId="0" applyFont="0" applyFill="0" applyBorder="0" applyAlignment="0" applyProtection="0"/>
    <xf numFmtId="0" fontId="4" fillId="0" borderId="0"/>
    <xf numFmtId="44" fontId="88" fillId="0" borderId="0" applyFont="0" applyFill="0" applyBorder="0" applyAlignment="0" applyProtection="0"/>
    <xf numFmtId="0" fontId="3" fillId="0" borderId="0"/>
    <xf numFmtId="0" fontId="2" fillId="0" borderId="0"/>
  </cellStyleXfs>
  <cellXfs count="1214">
    <xf numFmtId="0" fontId="0" fillId="0" borderId="0" xfId="0"/>
    <xf numFmtId="0" fontId="22" fillId="0" borderId="0" xfId="4"/>
    <xf numFmtId="0" fontId="24" fillId="0" borderId="0" xfId="4" applyFont="1"/>
    <xf numFmtId="0" fontId="24" fillId="0" borderId="0" xfId="4" applyFont="1" applyFill="1"/>
    <xf numFmtId="0" fontId="22" fillId="0" borderId="0" xfId="4" applyFont="1" applyAlignment="1">
      <alignment horizontal="center"/>
    </xf>
    <xf numFmtId="0" fontId="0" fillId="0" borderId="0" xfId="0" applyAlignment="1">
      <alignment horizontal="center" vertical="center"/>
    </xf>
    <xf numFmtId="0" fontId="22" fillId="0" borderId="0" xfId="4" applyFont="1" applyFill="1" applyAlignment="1">
      <alignment horizontal="center"/>
    </xf>
    <xf numFmtId="0" fontId="0" fillId="0" borderId="0" xfId="0" applyBorder="1" applyAlignment="1">
      <alignment horizontal="center" vertical="center"/>
    </xf>
    <xf numFmtId="0" fontId="0" fillId="0" borderId="10" xfId="0" applyBorder="1"/>
    <xf numFmtId="0" fontId="0" fillId="0" borderId="8" xfId="0" applyBorder="1"/>
    <xf numFmtId="0" fontId="22" fillId="0" borderId="9" xfId="4" applyFont="1" applyBorder="1" applyAlignment="1">
      <alignment horizontal="center" vertical="center"/>
    </xf>
    <xf numFmtId="0" fontId="0" fillId="0" borderId="0" xfId="0" applyBorder="1"/>
    <xf numFmtId="0" fontId="22" fillId="0" borderId="0" xfId="0" applyFont="1" applyBorder="1"/>
    <xf numFmtId="0" fontId="26" fillId="0" borderId="0" xfId="0" applyFont="1" applyFill="1" applyBorder="1"/>
    <xf numFmtId="0" fontId="31" fillId="0" borderId="0" xfId="0" applyFont="1"/>
    <xf numFmtId="0" fontId="0" fillId="0" borderId="0" xfId="0" applyFill="1" applyBorder="1"/>
    <xf numFmtId="0" fontId="23" fillId="0" borderId="0" xfId="4" applyFont="1" applyFill="1"/>
    <xf numFmtId="0" fontId="22" fillId="0" borderId="0" xfId="4" applyFont="1" applyBorder="1"/>
    <xf numFmtId="0" fontId="0" fillId="0" borderId="0" xfId="0" applyFill="1"/>
    <xf numFmtId="9" fontId="22" fillId="0" borderId="11" xfId="10" applyFont="1" applyFill="1" applyBorder="1" applyAlignment="1">
      <alignment horizontal="center"/>
    </xf>
    <xf numFmtId="0" fontId="26" fillId="0" borderId="14" xfId="4" applyFont="1" applyFill="1" applyBorder="1"/>
    <xf numFmtId="0" fontId="26" fillId="0" borderId="0" xfId="4" applyFont="1"/>
    <xf numFmtId="0" fontId="26" fillId="0" borderId="12" xfId="0" applyFont="1" applyFill="1" applyBorder="1"/>
    <xf numFmtId="0" fontId="22" fillId="0" borderId="0" xfId="4" applyFont="1" applyFill="1"/>
    <xf numFmtId="0" fontId="32" fillId="0" borderId="0" xfId="4" applyFont="1" applyFill="1"/>
    <xf numFmtId="0" fontId="22" fillId="0" borderId="0" xfId="0" applyFont="1" applyFill="1" applyBorder="1"/>
    <xf numFmtId="0" fontId="22" fillId="0" borderId="10" xfId="0" applyFont="1" applyBorder="1" applyAlignment="1">
      <alignment horizontal="center" vertical="center"/>
    </xf>
    <xf numFmtId="0" fontId="33" fillId="0" borderId="0" xfId="4" applyFont="1" applyFill="1"/>
    <xf numFmtId="0" fontId="26" fillId="0" borderId="0" xfId="0" applyFont="1"/>
    <xf numFmtId="0" fontId="22" fillId="0" borderId="10" xfId="4" applyFont="1" applyFill="1" applyBorder="1" applyAlignment="1">
      <alignment horizontal="center" vertical="center"/>
    </xf>
    <xf numFmtId="0" fontId="22" fillId="0" borderId="0" xfId="4" applyFont="1" applyFill="1" applyBorder="1" applyAlignment="1">
      <alignment horizontal="center" vertical="center"/>
    </xf>
    <xf numFmtId="164" fontId="22" fillId="0" borderId="0" xfId="4" applyNumberFormat="1" applyFont="1" applyFill="1" applyBorder="1" applyAlignment="1">
      <alignment horizontal="center"/>
    </xf>
    <xf numFmtId="0" fontId="22" fillId="0" borderId="10" xfId="4" applyFont="1" applyBorder="1"/>
    <xf numFmtId="164" fontId="22" fillId="0" borderId="11" xfId="4" applyNumberFormat="1" applyFont="1" applyFill="1" applyBorder="1" applyAlignment="1">
      <alignment horizontal="center"/>
    </xf>
    <xf numFmtId="0" fontId="22" fillId="0" borderId="8" xfId="4" applyFont="1" applyBorder="1"/>
    <xf numFmtId="9" fontId="22" fillId="0" borderId="6" xfId="10" applyFont="1" applyFill="1" applyBorder="1" applyAlignment="1">
      <alignment horizontal="center"/>
    </xf>
    <xf numFmtId="9" fontId="22" fillId="0" borderId="9" xfId="10" applyFont="1" applyFill="1" applyBorder="1" applyAlignment="1">
      <alignment horizontal="center"/>
    </xf>
    <xf numFmtId="0" fontId="22" fillId="0" borderId="1" xfId="4" applyFont="1" applyBorder="1"/>
    <xf numFmtId="164" fontId="22" fillId="0" borderId="10" xfId="4" applyNumberFormat="1" applyFont="1" applyFill="1" applyBorder="1" applyAlignment="1">
      <alignment horizontal="center"/>
    </xf>
    <xf numFmtId="164" fontId="22" fillId="0" borderId="3" xfId="4" applyNumberFormat="1" applyFont="1" applyFill="1" applyBorder="1" applyAlignment="1">
      <alignment horizontal="center"/>
    </xf>
    <xf numFmtId="9" fontId="22" fillId="0" borderId="0" xfId="10" applyFont="1" applyBorder="1" applyAlignment="1">
      <alignment horizontal="center" vertical="center"/>
    </xf>
    <xf numFmtId="164" fontId="22" fillId="0" borderId="1" xfId="4" applyNumberFormat="1" applyFont="1" applyFill="1" applyBorder="1" applyAlignment="1">
      <alignment horizontal="center"/>
    </xf>
    <xf numFmtId="0" fontId="22" fillId="0" borderId="1" xfId="4" applyFont="1" applyBorder="1" applyAlignment="1">
      <alignment horizontal="center"/>
    </xf>
    <xf numFmtId="0" fontId="22" fillId="0" borderId="2" xfId="4" applyFont="1" applyBorder="1" applyAlignment="1">
      <alignment horizontal="center"/>
    </xf>
    <xf numFmtId="0" fontId="22" fillId="0" borderId="3" xfId="4" applyFont="1" applyBorder="1" applyAlignment="1">
      <alignment horizontal="center"/>
    </xf>
    <xf numFmtId="0" fontId="0" fillId="0" borderId="7" xfId="0" applyBorder="1"/>
    <xf numFmtId="0" fontId="22" fillId="0" borderId="2" xfId="0" applyFont="1" applyFill="1" applyBorder="1" applyAlignment="1">
      <alignment horizontal="center" vertical="center"/>
    </xf>
    <xf numFmtId="0" fontId="0" fillId="0" borderId="1" xfId="0" applyBorder="1"/>
    <xf numFmtId="0" fontId="22" fillId="0" borderId="3" xfId="0" applyFont="1" applyFill="1" applyBorder="1" applyAlignment="1">
      <alignment horizontal="center" vertical="center"/>
    </xf>
    <xf numFmtId="0" fontId="26" fillId="0" borderId="0" xfId="12" applyFont="1"/>
    <xf numFmtId="0" fontId="22" fillId="0" borderId="0" xfId="12" applyFont="1"/>
    <xf numFmtId="0" fontId="22" fillId="0" borderId="0" xfId="4" applyFont="1"/>
    <xf numFmtId="0" fontId="34" fillId="0" borderId="0" xfId="4" applyFont="1" applyFill="1"/>
    <xf numFmtId="0" fontId="22" fillId="0" borderId="13" xfId="4" applyFont="1" applyBorder="1" applyAlignment="1">
      <alignment horizontal="center" vertical="center"/>
    </xf>
    <xf numFmtId="0" fontId="22" fillId="0" borderId="0" xfId="4" applyFont="1" applyAlignment="1">
      <alignment horizontal="center" vertical="center"/>
    </xf>
    <xf numFmtId="0" fontId="22" fillId="0" borderId="14" xfId="4" applyFont="1" applyBorder="1" applyAlignment="1">
      <alignment horizontal="center" vertical="center"/>
    </xf>
    <xf numFmtId="0" fontId="22" fillId="0" borderId="13" xfId="4" applyFont="1" applyBorder="1"/>
    <xf numFmtId="0" fontId="22" fillId="0" borderId="14" xfId="4" applyFont="1" applyBorder="1" applyAlignment="1">
      <alignment horizontal="center"/>
    </xf>
    <xf numFmtId="165" fontId="22" fillId="0" borderId="0" xfId="30" applyNumberFormat="1" applyFont="1" applyFill="1" applyAlignment="1">
      <alignment horizontal="center"/>
    </xf>
    <xf numFmtId="0" fontId="26" fillId="0" borderId="0" xfId="12" applyFont="1" applyAlignment="1">
      <alignment vertical="center"/>
    </xf>
    <xf numFmtId="0" fontId="22" fillId="0" borderId="10" xfId="12" applyFont="1" applyBorder="1"/>
    <xf numFmtId="0" fontId="22" fillId="0" borderId="0" xfId="12" applyFont="1" applyBorder="1"/>
    <xf numFmtId="0" fontId="22" fillId="0" borderId="8" xfId="12" applyFont="1" applyBorder="1"/>
    <xf numFmtId="2" fontId="22" fillId="0" borderId="0" xfId="4" applyNumberFormat="1" applyFont="1"/>
    <xf numFmtId="165" fontId="22" fillId="0" borderId="0" xfId="11" applyNumberFormat="1" applyFont="1" applyFill="1" applyAlignment="1">
      <alignment horizontal="center"/>
    </xf>
    <xf numFmtId="165" fontId="22" fillId="0" borderId="16" xfId="11" applyNumberFormat="1" applyFont="1" applyFill="1" applyBorder="1" applyAlignment="1">
      <alignment horizontal="center" vertical="center"/>
    </xf>
    <xf numFmtId="0" fontId="22" fillId="0" borderId="0" xfId="4" applyFont="1" applyFill="1" applyBorder="1"/>
    <xf numFmtId="164" fontId="22" fillId="0" borderId="0" xfId="4" applyNumberFormat="1" applyFont="1" applyBorder="1"/>
    <xf numFmtId="0" fontId="22" fillId="0" borderId="16" xfId="4" applyFont="1" applyFill="1" applyBorder="1" applyAlignment="1">
      <alignment horizontal="center"/>
    </xf>
    <xf numFmtId="2" fontId="22" fillId="0" borderId="0" xfId="4" applyNumberFormat="1" applyFont="1" applyBorder="1" applyAlignment="1">
      <alignment horizontal="center"/>
    </xf>
    <xf numFmtId="2" fontId="22" fillId="0" borderId="14" xfId="4" applyNumberFormat="1" applyFont="1" applyBorder="1" applyAlignment="1">
      <alignment horizontal="center"/>
    </xf>
    <xf numFmtId="0" fontId="22" fillId="0" borderId="17" xfId="4" applyFont="1" applyBorder="1" applyAlignment="1">
      <alignment horizontal="center" vertical="center"/>
    </xf>
    <xf numFmtId="0" fontId="22" fillId="0" borderId="7" xfId="4" applyFont="1" applyBorder="1"/>
    <xf numFmtId="0" fontId="22" fillId="0" borderId="8" xfId="4" applyFont="1" applyFill="1" applyBorder="1" applyAlignment="1">
      <alignment horizontal="center"/>
    </xf>
    <xf numFmtId="164" fontId="22" fillId="0" borderId="0" xfId="4" applyNumberFormat="1" applyFont="1" applyBorder="1" applyAlignment="1">
      <alignment horizontal="center" vertical="center"/>
    </xf>
    <xf numFmtId="0" fontId="22" fillId="0" borderId="4" xfId="4" applyFont="1" applyBorder="1"/>
    <xf numFmtId="0" fontId="22" fillId="0" borderId="10" xfId="4" applyFont="1" applyFill="1" applyBorder="1" applyAlignment="1">
      <alignment horizontal="center"/>
    </xf>
    <xf numFmtId="165" fontId="22" fillId="0" borderId="17" xfId="11" applyNumberFormat="1" applyFont="1" applyFill="1" applyBorder="1" applyAlignment="1">
      <alignment horizontal="center" vertical="center"/>
    </xf>
    <xf numFmtId="2" fontId="22" fillId="0" borderId="1" xfId="4" applyNumberFormat="1" applyFont="1" applyBorder="1" applyAlignment="1">
      <alignment horizontal="center" vertical="center"/>
    </xf>
    <xf numFmtId="2" fontId="22" fillId="0" borderId="10" xfId="4" applyNumberFormat="1" applyFont="1" applyBorder="1" applyAlignment="1">
      <alignment horizontal="center"/>
    </xf>
    <xf numFmtId="2" fontId="22" fillId="0" borderId="8" xfId="4" applyNumberFormat="1" applyFont="1" applyBorder="1" applyAlignment="1">
      <alignment horizontal="center"/>
    </xf>
    <xf numFmtId="2" fontId="22" fillId="0" borderId="15" xfId="4" applyNumberFormat="1" applyFont="1" applyBorder="1" applyAlignment="1">
      <alignment horizontal="center"/>
    </xf>
    <xf numFmtId="2" fontId="22" fillId="0" borderId="6" xfId="4" applyNumberFormat="1" applyFont="1" applyBorder="1" applyAlignment="1">
      <alignment horizontal="center"/>
    </xf>
    <xf numFmtId="0" fontId="22" fillId="0" borderId="5" xfId="4" applyFont="1" applyBorder="1"/>
    <xf numFmtId="0" fontId="26" fillId="0" borderId="0" xfId="12" applyFont="1" applyFill="1" applyAlignment="1">
      <alignment vertical="center"/>
    </xf>
    <xf numFmtId="0" fontId="22" fillId="0" borderId="0" xfId="6" applyFont="1" applyBorder="1"/>
    <xf numFmtId="0" fontId="22" fillId="0" borderId="0" xfId="6" quotePrefix="1" applyFont="1" applyBorder="1"/>
    <xf numFmtId="0" fontId="22" fillId="0" borderId="4" xfId="6" applyFont="1" applyBorder="1"/>
    <xf numFmtId="0" fontId="22" fillId="0" borderId="10" xfId="6" applyFont="1" applyBorder="1"/>
    <xf numFmtId="0" fontId="22" fillId="0" borderId="6" xfId="6" applyFont="1" applyBorder="1"/>
    <xf numFmtId="0" fontId="22" fillId="0" borderId="10" xfId="6" applyFont="1" applyBorder="1" applyAlignment="1">
      <alignment wrapText="1"/>
    </xf>
    <xf numFmtId="3" fontId="22" fillId="0" borderId="0" xfId="4" applyNumberFormat="1" applyFont="1"/>
    <xf numFmtId="43" fontId="22" fillId="0" borderId="0" xfId="4" applyNumberFormat="1" applyFont="1"/>
    <xf numFmtId="0" fontId="42" fillId="0" borderId="0" xfId="12" applyFont="1"/>
    <xf numFmtId="0" fontId="22" fillId="0" borderId="0" xfId="12" applyFont="1" applyAlignment="1">
      <alignment horizontal="left"/>
    </xf>
    <xf numFmtId="0" fontId="22" fillId="0" borderId="8" xfId="4" applyFont="1" applyBorder="1" applyAlignment="1">
      <alignment horizontal="center" vertical="center"/>
    </xf>
    <xf numFmtId="0" fontId="22" fillId="0" borderId="0" xfId="4" applyFont="1"/>
    <xf numFmtId="0" fontId="33" fillId="0" borderId="0" xfId="4" applyFont="1" applyFill="1" applyAlignment="1">
      <alignment horizontal="left" vertical="center"/>
    </xf>
    <xf numFmtId="2" fontId="22" fillId="0" borderId="0" xfId="4" applyNumberFormat="1" applyFont="1" applyAlignment="1">
      <alignment horizontal="center" vertical="center"/>
    </xf>
    <xf numFmtId="14" fontId="22" fillId="0" borderId="0" xfId="4" applyNumberFormat="1" applyFont="1"/>
    <xf numFmtId="0" fontId="22" fillId="0" borderId="17" xfId="4" applyFont="1" applyFill="1" applyBorder="1"/>
    <xf numFmtId="2" fontId="22" fillId="0" borderId="0" xfId="4" applyNumberFormat="1" applyFont="1" applyFill="1"/>
    <xf numFmtId="7" fontId="22" fillId="0" borderId="0" xfId="4" applyNumberFormat="1" applyFont="1" applyFill="1" applyAlignment="1">
      <alignment horizontal="center"/>
    </xf>
    <xf numFmtId="2" fontId="22" fillId="0" borderId="0" xfId="4" applyNumberFormat="1" applyFont="1" applyBorder="1" applyAlignment="1">
      <alignment horizontal="center" vertical="center"/>
    </xf>
    <xf numFmtId="14" fontId="22" fillId="0" borderId="10" xfId="4" applyNumberFormat="1" applyFont="1" applyBorder="1" applyAlignment="1">
      <alignment horizontal="center" vertical="center"/>
    </xf>
    <xf numFmtId="2" fontId="22" fillId="0" borderId="11" xfId="4" applyNumberFormat="1" applyFont="1" applyBorder="1" applyAlignment="1">
      <alignment horizontal="center" vertical="center"/>
    </xf>
    <xf numFmtId="0" fontId="22" fillId="0" borderId="6" xfId="4" applyFont="1" applyBorder="1" applyAlignment="1">
      <alignment horizontal="center" vertical="center"/>
    </xf>
    <xf numFmtId="2" fontId="22" fillId="0" borderId="6" xfId="4" applyNumberFormat="1" applyFont="1" applyBorder="1" applyAlignment="1">
      <alignment horizontal="center" vertical="center"/>
    </xf>
    <xf numFmtId="2" fontId="22" fillId="0" borderId="17" xfId="4" applyNumberFormat="1" applyFont="1" applyBorder="1" applyAlignment="1">
      <alignment horizontal="center" vertical="center"/>
    </xf>
    <xf numFmtId="2" fontId="22" fillId="0" borderId="3" xfId="4" applyNumberFormat="1" applyFont="1" applyBorder="1" applyAlignment="1">
      <alignment horizontal="center" vertical="center"/>
    </xf>
    <xf numFmtId="7" fontId="22" fillId="0" borderId="0" xfId="4" applyNumberFormat="1" applyFont="1" applyFill="1" applyBorder="1" applyAlignment="1">
      <alignment horizontal="center"/>
    </xf>
    <xf numFmtId="7" fontId="22" fillId="0" borderId="6" xfId="4" applyNumberFormat="1" applyFont="1" applyFill="1" applyBorder="1" applyAlignment="1">
      <alignment horizontal="center"/>
    </xf>
    <xf numFmtId="14" fontId="22" fillId="0" borderId="10" xfId="4" applyNumberFormat="1" applyFont="1" applyBorder="1"/>
    <xf numFmtId="164" fontId="22" fillId="0" borderId="11" xfId="4" applyNumberFormat="1" applyFont="1" applyBorder="1"/>
    <xf numFmtId="14" fontId="22" fillId="0" borderId="8" xfId="4" applyNumberFormat="1" applyFont="1" applyBorder="1"/>
    <xf numFmtId="164" fontId="22" fillId="0" borderId="11" xfId="4" applyNumberFormat="1" applyFont="1" applyBorder="1" applyAlignment="1">
      <alignment horizontal="center"/>
    </xf>
    <xf numFmtId="164" fontId="22" fillId="0" borderId="9" xfId="4" applyNumberFormat="1" applyFont="1" applyBorder="1" applyAlignment="1">
      <alignment horizontal="center"/>
    </xf>
    <xf numFmtId="0" fontId="43" fillId="0" borderId="0" xfId="4" applyFont="1" applyAlignment="1">
      <alignment horizontal="center"/>
    </xf>
    <xf numFmtId="0" fontId="26" fillId="0" borderId="6" xfId="4" applyFont="1" applyBorder="1" applyAlignment="1">
      <alignment horizontal="right"/>
    </xf>
    <xf numFmtId="0" fontId="22" fillId="0" borderId="4" xfId="4" applyFont="1" applyFill="1" applyBorder="1"/>
    <xf numFmtId="0" fontId="22" fillId="0" borderId="0" xfId="4" applyFont="1" applyFill="1" applyBorder="1" applyAlignment="1">
      <alignment horizontal="left"/>
    </xf>
    <xf numFmtId="164" fontId="22" fillId="0" borderId="0" xfId="4" applyNumberFormat="1" applyFont="1" applyFill="1" applyBorder="1"/>
    <xf numFmtId="164" fontId="22" fillId="0" borderId="11" xfId="4" applyNumberFormat="1" applyFont="1" applyFill="1" applyBorder="1"/>
    <xf numFmtId="164" fontId="26" fillId="0" borderId="6" xfId="4" applyNumberFormat="1" applyFont="1" applyBorder="1"/>
    <xf numFmtId="164" fontId="26" fillId="0" borderId="9" xfId="4" applyNumberFormat="1" applyFont="1" applyBorder="1"/>
    <xf numFmtId="0" fontId="22" fillId="0" borderId="3" xfId="4" applyFont="1" applyFill="1" applyBorder="1"/>
    <xf numFmtId="164" fontId="26" fillId="0" borderId="6" xfId="4" applyNumberFormat="1" applyFont="1" applyFill="1" applyBorder="1"/>
    <xf numFmtId="164" fontId="22" fillId="0" borderId="9" xfId="4" applyNumberFormat="1" applyFont="1" applyFill="1" applyBorder="1"/>
    <xf numFmtId="0" fontId="35" fillId="0" borderId="7" xfId="4" applyFont="1" applyFill="1" applyBorder="1"/>
    <xf numFmtId="0" fontId="44" fillId="0" borderId="10" xfId="4" applyFont="1" applyBorder="1"/>
    <xf numFmtId="0" fontId="23" fillId="0" borderId="0" xfId="4" applyFont="1"/>
    <xf numFmtId="0" fontId="22" fillId="0" borderId="13" xfId="4" applyFont="1" applyBorder="1" applyAlignment="1">
      <alignment horizontal="right"/>
    </xf>
    <xf numFmtId="2" fontId="22" fillId="0" borderId="4" xfId="4" applyNumberFormat="1" applyFont="1" applyBorder="1" applyAlignment="1">
      <alignment horizontal="center" vertical="center"/>
    </xf>
    <xf numFmtId="2" fontId="22" fillId="0" borderId="5" xfId="4" applyNumberFormat="1" applyFont="1" applyBorder="1" applyAlignment="1">
      <alignment horizontal="center" vertical="center"/>
    </xf>
    <xf numFmtId="0" fontId="22" fillId="0" borderId="15" xfId="4" applyFont="1" applyBorder="1" applyAlignment="1">
      <alignment horizontal="right"/>
    </xf>
    <xf numFmtId="0" fontId="22" fillId="0" borderId="16" xfId="4" applyFont="1" applyBorder="1"/>
    <xf numFmtId="0" fontId="22" fillId="0" borderId="16" xfId="4" applyFont="1" applyBorder="1" applyAlignment="1">
      <alignment horizontal="center" vertical="center"/>
    </xf>
    <xf numFmtId="0" fontId="22" fillId="0" borderId="15" xfId="4" applyFont="1" applyBorder="1" applyAlignment="1">
      <alignment horizontal="center" vertical="center"/>
    </xf>
    <xf numFmtId="5" fontId="22" fillId="0" borderId="14" xfId="4" applyNumberFormat="1" applyFont="1" applyFill="1" applyBorder="1" applyAlignment="1">
      <alignment horizontal="center"/>
    </xf>
    <xf numFmtId="5" fontId="22" fillId="0" borderId="0" xfId="4" applyNumberFormat="1" applyFont="1" applyFill="1" applyBorder="1" applyAlignment="1">
      <alignment horizontal="center"/>
    </xf>
    <xf numFmtId="5" fontId="22" fillId="0" borderId="11" xfId="4" applyNumberFormat="1" applyFont="1" applyFill="1" applyBorder="1" applyAlignment="1">
      <alignment horizontal="center"/>
    </xf>
    <xf numFmtId="5" fontId="22" fillId="0" borderId="15" xfId="4" applyNumberFormat="1" applyFont="1" applyFill="1" applyBorder="1" applyAlignment="1">
      <alignment horizontal="center"/>
    </xf>
    <xf numFmtId="5" fontId="22" fillId="0" borderId="8" xfId="4" applyNumberFormat="1" applyFont="1" applyFill="1" applyBorder="1" applyAlignment="1">
      <alignment horizontal="center"/>
    </xf>
    <xf numFmtId="5" fontId="22" fillId="0" borderId="6" xfId="4" applyNumberFormat="1" applyFont="1" applyFill="1" applyBorder="1" applyAlignment="1">
      <alignment horizontal="center"/>
    </xf>
    <xf numFmtId="5" fontId="22" fillId="0" borderId="9" xfId="4" applyNumberFormat="1" applyFont="1" applyFill="1" applyBorder="1" applyAlignment="1">
      <alignment horizontal="center"/>
    </xf>
    <xf numFmtId="0" fontId="23" fillId="0" borderId="0" xfId="0" applyFont="1"/>
    <xf numFmtId="0" fontId="46" fillId="0" borderId="0" xfId="0" applyFont="1"/>
    <xf numFmtId="0" fontId="40" fillId="0" borderId="0" xfId="37"/>
    <xf numFmtId="0" fontId="29" fillId="0" borderId="0" xfId="0" applyFont="1"/>
    <xf numFmtId="0" fontId="26" fillId="0" borderId="0" xfId="12" applyFont="1" applyAlignment="1">
      <alignment horizontal="left"/>
    </xf>
    <xf numFmtId="9" fontId="0" fillId="0" borderId="0" xfId="10" applyFont="1"/>
    <xf numFmtId="169" fontId="0" fillId="0" borderId="0" xfId="0" applyNumberFormat="1" applyBorder="1" applyAlignment="1">
      <alignment horizontal="center" vertical="center"/>
    </xf>
    <xf numFmtId="169" fontId="0" fillId="0" borderId="6" xfId="0" applyNumberFormat="1" applyBorder="1" applyAlignment="1">
      <alignment horizontal="center" vertical="center"/>
    </xf>
    <xf numFmtId="0" fontId="36" fillId="0" borderId="0" xfId="0" applyFont="1" applyBorder="1"/>
    <xf numFmtId="9" fontId="0" fillId="0" borderId="0" xfId="10" applyFont="1" applyFill="1"/>
    <xf numFmtId="0" fontId="0" fillId="2" borderId="0" xfId="0" applyFill="1"/>
    <xf numFmtId="167" fontId="22" fillId="0" borderId="7" xfId="6" applyNumberFormat="1" applyFont="1" applyBorder="1" applyAlignment="1">
      <alignment horizontal="center"/>
    </xf>
    <xf numFmtId="167" fontId="22" fillId="0" borderId="4" xfId="6" applyNumberFormat="1" applyFont="1" applyBorder="1" applyAlignment="1">
      <alignment horizontal="center"/>
    </xf>
    <xf numFmtId="167" fontId="22" fillId="0" borderId="5" xfId="6" applyNumberFormat="1" applyFont="1" applyFill="1" applyBorder="1" applyAlignment="1">
      <alignment horizontal="center"/>
    </xf>
    <xf numFmtId="167" fontId="22" fillId="0" borderId="13" xfId="4" applyNumberFormat="1" applyFont="1" applyBorder="1" applyAlignment="1">
      <alignment horizontal="center"/>
    </xf>
    <xf numFmtId="167" fontId="22" fillId="0" borderId="10" xfId="6" applyNumberFormat="1" applyFont="1" applyBorder="1" applyAlignment="1">
      <alignment horizontal="center"/>
    </xf>
    <xf numFmtId="167" fontId="22" fillId="0" borderId="0" xfId="6" applyNumberFormat="1" applyFont="1" applyBorder="1" applyAlignment="1">
      <alignment horizontal="center"/>
    </xf>
    <xf numFmtId="167" fontId="22" fillId="0" borderId="11" xfId="6" applyNumberFormat="1" applyFont="1" applyFill="1" applyBorder="1" applyAlignment="1">
      <alignment horizontal="center"/>
    </xf>
    <xf numFmtId="167" fontId="22" fillId="0" borderId="14" xfId="4" applyNumberFormat="1" applyFont="1" applyBorder="1" applyAlignment="1">
      <alignment horizontal="center"/>
    </xf>
    <xf numFmtId="167" fontId="22" fillId="0" borderId="8" xfId="6" applyNumberFormat="1" applyFont="1" applyBorder="1" applyAlignment="1">
      <alignment horizontal="center"/>
    </xf>
    <xf numFmtId="167" fontId="22" fillId="0" borderId="6" xfId="6" applyNumberFormat="1" applyFont="1" applyBorder="1" applyAlignment="1">
      <alignment horizontal="center"/>
    </xf>
    <xf numFmtId="167" fontId="22" fillId="0" borderId="9" xfId="6" applyNumberFormat="1" applyFont="1" applyFill="1" applyBorder="1" applyAlignment="1">
      <alignment horizontal="center"/>
    </xf>
    <xf numFmtId="167" fontId="22" fillId="0" borderId="15" xfId="4" applyNumberFormat="1" applyFont="1" applyBorder="1" applyAlignment="1">
      <alignment horizontal="center"/>
    </xf>
    <xf numFmtId="167" fontId="22" fillId="0" borderId="11" xfId="7" applyNumberFormat="1" applyFont="1" applyBorder="1" applyAlignment="1">
      <alignment horizontal="center"/>
    </xf>
    <xf numFmtId="167" fontId="22" fillId="0" borderId="5" xfId="6" applyNumberFormat="1" applyFont="1" applyBorder="1" applyAlignment="1">
      <alignment horizontal="center"/>
    </xf>
    <xf numFmtId="167" fontId="22" fillId="0" borderId="11" xfId="6" applyNumberFormat="1" applyFont="1" applyBorder="1" applyAlignment="1">
      <alignment horizontal="center"/>
    </xf>
    <xf numFmtId="167" fontId="22" fillId="0" borderId="9" xfId="6" applyNumberFormat="1" applyFont="1" applyBorder="1" applyAlignment="1">
      <alignment horizontal="center"/>
    </xf>
    <xf numFmtId="3" fontId="22" fillId="0" borderId="16" xfId="4" applyNumberFormat="1" applyFont="1" applyBorder="1" applyAlignment="1">
      <alignment horizontal="center"/>
    </xf>
    <xf numFmtId="1" fontId="22" fillId="0" borderId="14" xfId="4" applyNumberFormat="1" applyFont="1" applyBorder="1" applyAlignment="1">
      <alignment horizontal="center" vertical="center"/>
    </xf>
    <xf numFmtId="1" fontId="22" fillId="0" borderId="15" xfId="4" applyNumberFormat="1" applyFont="1" applyBorder="1" applyAlignment="1">
      <alignment horizontal="center" vertical="center"/>
    </xf>
    <xf numFmtId="169" fontId="0" fillId="0" borderId="10" xfId="0" applyNumberFormat="1" applyBorder="1" applyAlignment="1">
      <alignment horizontal="center"/>
    </xf>
    <xf numFmtId="169" fontId="0" fillId="0" borderId="0" xfId="0" applyNumberFormat="1" applyBorder="1" applyAlignment="1">
      <alignment horizontal="center"/>
    </xf>
    <xf numFmtId="169" fontId="0" fillId="0" borderId="8" xfId="0" applyNumberFormat="1" applyBorder="1" applyAlignment="1">
      <alignment horizontal="center"/>
    </xf>
    <xf numFmtId="0" fontId="39" fillId="0" borderId="0" xfId="0" applyFont="1"/>
    <xf numFmtId="3" fontId="22" fillId="0" borderId="14" xfId="4" applyNumberFormat="1" applyFont="1" applyBorder="1" applyAlignment="1">
      <alignment horizontal="center" vertical="center"/>
    </xf>
    <xf numFmtId="0" fontId="0" fillId="3" borderId="0" xfId="0" applyFill="1" applyBorder="1"/>
    <xf numFmtId="0" fontId="0" fillId="2" borderId="0" xfId="0" applyFill="1" applyBorder="1"/>
    <xf numFmtId="0" fontId="47" fillId="2" borderId="0" xfId="0" applyFont="1" applyFill="1" applyBorder="1"/>
    <xf numFmtId="0" fontId="48" fillId="2" borderId="0" xfId="0" applyFont="1" applyFill="1" applyBorder="1" applyAlignment="1">
      <alignment horizontal="left" vertical="center" readingOrder="1"/>
    </xf>
    <xf numFmtId="0" fontId="52" fillId="2" borderId="0" xfId="0" applyFont="1" applyFill="1" applyBorder="1" applyAlignment="1">
      <alignment horizontal="left" vertical="center" readingOrder="1"/>
    </xf>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0" fillId="2" borderId="21" xfId="0" applyFill="1" applyBorder="1"/>
    <xf numFmtId="0" fontId="0" fillId="2" borderId="22" xfId="0" applyFill="1" applyBorder="1"/>
    <xf numFmtId="0" fontId="54" fillId="2" borderId="0" xfId="0" applyFont="1" applyFill="1" applyBorder="1" applyAlignment="1">
      <alignment horizontal="left"/>
    </xf>
    <xf numFmtId="0" fontId="0" fillId="2" borderId="0" xfId="0" applyFill="1" applyBorder="1" applyAlignment="1">
      <alignment horizontal="left"/>
    </xf>
    <xf numFmtId="0" fontId="0" fillId="2" borderId="0" xfId="0" applyFill="1" applyAlignment="1">
      <alignment horizontal="left"/>
    </xf>
    <xf numFmtId="0" fontId="56" fillId="2" borderId="0" xfId="0" applyFont="1" applyFill="1" applyBorder="1" applyAlignment="1">
      <alignment horizontal="left" vertical="center" readingOrder="1"/>
    </xf>
    <xf numFmtId="0" fontId="22" fillId="0" borderId="8" xfId="4" applyFont="1" applyBorder="1" applyAlignment="1">
      <alignment horizontal="center"/>
    </xf>
    <xf numFmtId="0" fontId="22" fillId="0" borderId="6" xfId="4" applyFont="1" applyBorder="1" applyAlignment="1">
      <alignment horizontal="center"/>
    </xf>
    <xf numFmtId="0" fontId="22" fillId="0" borderId="1" xfId="4" applyFont="1" applyBorder="1" applyAlignment="1">
      <alignment horizontal="center"/>
    </xf>
    <xf numFmtId="0" fontId="22" fillId="0" borderId="10" xfId="4" applyFont="1" applyBorder="1" applyAlignment="1">
      <alignment horizontal="center"/>
    </xf>
    <xf numFmtId="0" fontId="22" fillId="0" borderId="0" xfId="4" applyFont="1" applyBorder="1" applyAlignment="1">
      <alignment horizontal="center"/>
    </xf>
    <xf numFmtId="0" fontId="22" fillId="0" borderId="3" xfId="4" applyFont="1" applyBorder="1" applyAlignment="1">
      <alignment horizontal="center" vertical="center"/>
    </xf>
    <xf numFmtId="0" fontId="22" fillId="0" borderId="1" xfId="4" applyFont="1" applyBorder="1" applyAlignment="1">
      <alignment horizontal="center" vertical="center"/>
    </xf>
    <xf numFmtId="164" fontId="22" fillId="0" borderId="0" xfId="4" applyNumberFormat="1" applyFont="1" applyAlignment="1">
      <alignment horizontal="center"/>
    </xf>
    <xf numFmtId="0" fontId="22" fillId="0" borderId="1" xfId="4" applyFont="1" applyFill="1" applyBorder="1" applyAlignment="1">
      <alignment horizontal="center"/>
    </xf>
    <xf numFmtId="2" fontId="22" fillId="0" borderId="16" xfId="4" applyNumberFormat="1" applyFont="1" applyBorder="1" applyAlignment="1">
      <alignment horizontal="center" vertical="center"/>
    </xf>
    <xf numFmtId="2" fontId="22" fillId="0" borderId="10" xfId="4" applyNumberFormat="1" applyFont="1" applyFill="1" applyBorder="1" applyAlignment="1">
      <alignment horizontal="center"/>
    </xf>
    <xf numFmtId="2" fontId="22" fillId="0" borderId="8" xfId="4" applyNumberFormat="1" applyFont="1" applyFill="1" applyBorder="1" applyAlignment="1">
      <alignment horizontal="center"/>
    </xf>
    <xf numFmtId="2" fontId="22" fillId="0" borderId="11" xfId="4" applyNumberFormat="1" applyFont="1" applyBorder="1" applyAlignment="1">
      <alignment horizontal="center"/>
    </xf>
    <xf numFmtId="0" fontId="22" fillId="0" borderId="7" xfId="4" applyFont="1" applyBorder="1" applyAlignment="1">
      <alignment horizontal="center" vertical="center"/>
    </xf>
    <xf numFmtId="0" fontId="22" fillId="0" borderId="5" xfId="4" applyFont="1" applyBorder="1" applyAlignment="1">
      <alignment horizontal="center" vertical="center"/>
    </xf>
    <xf numFmtId="0" fontId="22" fillId="0" borderId="4" xfId="4" applyFont="1" applyBorder="1" applyAlignment="1">
      <alignment horizontal="center" vertical="center"/>
    </xf>
    <xf numFmtId="0" fontId="22" fillId="0" borderId="10" xfId="4" applyFont="1" applyBorder="1" applyAlignment="1">
      <alignment horizontal="center" vertical="center"/>
    </xf>
    <xf numFmtId="0" fontId="22" fillId="0" borderId="11" xfId="4" applyFont="1" applyBorder="1" applyAlignment="1">
      <alignment horizontal="center" vertical="center"/>
    </xf>
    <xf numFmtId="0" fontId="22" fillId="0" borderId="0" xfId="4" applyFont="1" applyBorder="1" applyAlignment="1">
      <alignment horizontal="center" vertical="center"/>
    </xf>
    <xf numFmtId="164" fontId="22" fillId="0" borderId="0" xfId="4" applyNumberFormat="1" applyFont="1" applyFill="1" applyBorder="1" applyAlignment="1">
      <alignment horizontal="center" vertical="center"/>
    </xf>
    <xf numFmtId="165" fontId="22" fillId="0" borderId="0" xfId="10" applyNumberFormat="1" applyFont="1" applyAlignment="1">
      <alignment horizontal="center" vertical="center"/>
    </xf>
    <xf numFmtId="3" fontId="22" fillId="0" borderId="0" xfId="4" applyNumberFormat="1" applyFont="1" applyAlignment="1">
      <alignment horizontal="center" vertical="center"/>
    </xf>
    <xf numFmtId="0" fontId="23" fillId="0" borderId="0" xfId="4" applyFont="1" applyAlignment="1">
      <alignment horizontal="center" vertical="center"/>
    </xf>
    <xf numFmtId="3" fontId="23" fillId="0" borderId="0" xfId="4" applyNumberFormat="1" applyFont="1" applyAlignment="1">
      <alignment horizontal="center" vertical="center"/>
    </xf>
    <xf numFmtId="0" fontId="23" fillId="0" borderId="16" xfId="4" applyFont="1" applyBorder="1" applyAlignment="1">
      <alignment horizontal="center" vertical="center"/>
    </xf>
    <xf numFmtId="165" fontId="22" fillId="0" borderId="16" xfId="10" applyNumberFormat="1" applyFont="1" applyBorder="1" applyAlignment="1">
      <alignment horizontal="center" vertical="center"/>
    </xf>
    <xf numFmtId="0" fontId="23" fillId="0" borderId="13" xfId="4" applyFont="1" applyBorder="1"/>
    <xf numFmtId="0" fontId="23" fillId="0" borderId="13" xfId="4" applyFont="1" applyBorder="1" applyAlignment="1">
      <alignment horizontal="center" vertical="center"/>
    </xf>
    <xf numFmtId="0" fontId="23" fillId="0" borderId="14" xfId="4" applyFont="1" applyBorder="1" applyAlignment="1">
      <alignment horizontal="center" vertical="center"/>
    </xf>
    <xf numFmtId="0" fontId="23" fillId="0" borderId="14" xfId="4" applyFont="1" applyBorder="1" applyAlignment="1">
      <alignment horizontal="center"/>
    </xf>
    <xf numFmtId="0" fontId="23" fillId="0" borderId="15" xfId="4" applyFont="1" applyBorder="1" applyAlignment="1">
      <alignment horizontal="center" vertical="center"/>
    </xf>
    <xf numFmtId="0" fontId="23" fillId="0" borderId="15" xfId="4" applyFont="1" applyBorder="1" applyAlignment="1">
      <alignment horizontal="center"/>
    </xf>
    <xf numFmtId="165" fontId="22" fillId="0" borderId="11" xfId="10" applyNumberFormat="1" applyFont="1" applyBorder="1" applyAlignment="1">
      <alignment horizontal="center" vertical="center"/>
    </xf>
    <xf numFmtId="165" fontId="22" fillId="0" borderId="9" xfId="10" applyNumberFormat="1" applyFont="1" applyBorder="1" applyAlignment="1">
      <alignment horizontal="center" vertical="center"/>
    </xf>
    <xf numFmtId="0" fontId="23" fillId="0" borderId="5" xfId="4" applyFont="1" applyBorder="1" applyAlignment="1">
      <alignment horizontal="center" vertical="center"/>
    </xf>
    <xf numFmtId="0" fontId="23" fillId="0" borderId="9" xfId="4" applyFont="1" applyBorder="1" applyAlignment="1">
      <alignment horizontal="center" vertical="center"/>
    </xf>
    <xf numFmtId="0" fontId="23" fillId="0" borderId="0" xfId="4" applyFont="1" applyAlignment="1">
      <alignment horizontal="right"/>
    </xf>
    <xf numFmtId="0" fontId="36" fillId="0" borderId="0" xfId="0" applyFont="1" applyAlignment="1">
      <alignment horizontal="center" vertical="center"/>
    </xf>
    <xf numFmtId="0" fontId="23" fillId="0" borderId="0" xfId="4" applyFont="1" applyAlignment="1">
      <alignment horizontal="center" vertical="center" wrapText="1"/>
    </xf>
    <xf numFmtId="9" fontId="22" fillId="0" borderId="0" xfId="10" applyNumberFormat="1" applyFont="1" applyAlignment="1">
      <alignment horizontal="center" vertical="center"/>
    </xf>
    <xf numFmtId="0" fontId="36" fillId="0" borderId="0" xfId="0" applyFont="1" applyFill="1"/>
    <xf numFmtId="0" fontId="37" fillId="0" borderId="0" xfId="0" applyFont="1" applyAlignment="1">
      <alignment horizontal="right"/>
    </xf>
    <xf numFmtId="3" fontId="37" fillId="0" borderId="0" xfId="0" applyNumberFormat="1" applyFont="1" applyAlignment="1">
      <alignment horizontal="center" vertical="center"/>
    </xf>
    <xf numFmtId="0" fontId="23" fillId="0" borderId="0" xfId="0" applyFont="1" applyAlignment="1">
      <alignment horizontal="center"/>
    </xf>
    <xf numFmtId="165" fontId="0" fillId="0" borderId="0" xfId="0" applyNumberFormat="1"/>
    <xf numFmtId="0" fontId="23" fillId="0" borderId="0" xfId="4" applyFont="1" applyAlignment="1">
      <alignment horizontal="center"/>
    </xf>
    <xf numFmtId="0" fontId="23" fillId="0" borderId="0" xfId="0" applyFont="1" applyAlignment="1">
      <alignment horizontal="center" vertical="center"/>
    </xf>
    <xf numFmtId="9" fontId="23" fillId="0" borderId="0" xfId="10" applyNumberFormat="1" applyFont="1" applyAlignment="1">
      <alignment horizontal="center" vertical="center"/>
    </xf>
    <xf numFmtId="165" fontId="23" fillId="0" borderId="0" xfId="10" applyNumberFormat="1" applyFont="1" applyAlignment="1">
      <alignment horizontal="center" vertical="center"/>
    </xf>
    <xf numFmtId="14" fontId="22" fillId="0" borderId="0" xfId="4" applyNumberFormat="1" applyFont="1" applyBorder="1" applyAlignment="1">
      <alignment horizontal="center" vertical="center"/>
    </xf>
    <xf numFmtId="0" fontId="22" fillId="0" borderId="7" xfId="4" applyFont="1" applyBorder="1" applyAlignment="1">
      <alignment horizontal="center" vertical="center"/>
    </xf>
    <xf numFmtId="0" fontId="22" fillId="0" borderId="4" xfId="4" applyFont="1" applyBorder="1" applyAlignment="1">
      <alignment horizontal="center" vertical="center"/>
    </xf>
    <xf numFmtId="0" fontId="22" fillId="0" borderId="10" xfId="4" applyFont="1" applyBorder="1" applyAlignment="1">
      <alignment horizontal="center" vertical="center"/>
    </xf>
    <xf numFmtId="0" fontId="22" fillId="0" borderId="11" xfId="4" applyFont="1" applyBorder="1" applyAlignment="1">
      <alignment horizontal="center" vertical="center"/>
    </xf>
    <xf numFmtId="0" fontId="22" fillId="0" borderId="0" xfId="4" applyFont="1" applyBorder="1" applyAlignment="1">
      <alignment horizontal="center" vertical="center"/>
    </xf>
    <xf numFmtId="3" fontId="22" fillId="0" borderId="13" xfId="4" applyNumberFormat="1" applyFont="1" applyFill="1" applyBorder="1" applyAlignment="1">
      <alignment horizontal="center" vertical="center"/>
    </xf>
    <xf numFmtId="3" fontId="22" fillId="0" borderId="13" xfId="4" applyNumberFormat="1" applyFont="1" applyBorder="1" applyAlignment="1">
      <alignment horizontal="center" vertical="center"/>
    </xf>
    <xf numFmtId="3" fontId="22" fillId="0" borderId="14" xfId="4" applyNumberFormat="1" applyFont="1" applyFill="1" applyBorder="1" applyAlignment="1">
      <alignment horizontal="center" vertical="center"/>
    </xf>
    <xf numFmtId="3" fontId="22" fillId="0" borderId="15" xfId="4" applyNumberFormat="1" applyFont="1" applyFill="1" applyBorder="1" applyAlignment="1">
      <alignment horizontal="center" vertical="center"/>
    </xf>
    <xf numFmtId="3" fontId="22" fillId="0" borderId="15" xfId="4" applyNumberFormat="1" applyFont="1" applyBorder="1" applyAlignment="1">
      <alignment horizontal="center" vertical="center"/>
    </xf>
    <xf numFmtId="0" fontId="58" fillId="0" borderId="0" xfId="4" applyFont="1"/>
    <xf numFmtId="0" fontId="0" fillId="0" borderId="1" xfId="0" applyBorder="1" applyAlignment="1">
      <alignment horizontal="center"/>
    </xf>
    <xf numFmtId="0" fontId="59" fillId="0" borderId="0" xfId="0" applyFont="1" applyAlignment="1">
      <alignment horizontal="center"/>
    </xf>
    <xf numFmtId="0" fontId="59" fillId="0" borderId="0" xfId="0" applyFont="1" applyFill="1" applyBorder="1" applyAlignment="1">
      <alignment horizontal="center" wrapText="1"/>
    </xf>
    <xf numFmtId="0" fontId="60" fillId="0" borderId="0" xfId="0" applyFont="1" applyAlignment="1">
      <alignment horizontal="left" vertical="center"/>
    </xf>
    <xf numFmtId="0" fontId="22" fillId="0" borderId="0" xfId="0" applyFont="1" applyBorder="1" applyAlignment="1">
      <alignment horizontal="center" vertical="center"/>
    </xf>
    <xf numFmtId="0" fontId="22" fillId="0" borderId="0" xfId="12"/>
    <xf numFmtId="0" fontId="22" fillId="0" borderId="0" xfId="12" applyAlignment="1">
      <alignment horizontal="center" vertical="center"/>
    </xf>
    <xf numFmtId="169" fontId="0" fillId="0" borderId="4" xfId="0" applyNumberFormat="1" applyBorder="1" applyAlignment="1">
      <alignment horizontal="center" vertical="center"/>
    </xf>
    <xf numFmtId="0" fontId="0" fillId="0" borderId="6" xfId="0" applyBorder="1"/>
    <xf numFmtId="0" fontId="61" fillId="0" borderId="13" xfId="0" applyFont="1" applyBorder="1" applyAlignment="1">
      <alignment horizontal="center" vertical="center"/>
    </xf>
    <xf numFmtId="0" fontId="61" fillId="0" borderId="15" xfId="0" applyFont="1" applyBorder="1" applyAlignment="1">
      <alignment horizontal="center" vertical="center"/>
    </xf>
    <xf numFmtId="0" fontId="36" fillId="0" borderId="7" xfId="0" applyFont="1" applyFill="1" applyBorder="1" applyAlignment="1">
      <alignment horizontal="center" vertical="center"/>
    </xf>
    <xf numFmtId="0" fontId="36" fillId="0" borderId="4" xfId="0" applyFont="1" applyFill="1" applyBorder="1" applyAlignment="1">
      <alignment horizontal="center" vertical="center"/>
    </xf>
    <xf numFmtId="168" fontId="36" fillId="0" borderId="4" xfId="0" applyNumberFormat="1" applyFont="1" applyFill="1" applyBorder="1" applyAlignment="1">
      <alignment horizontal="center" vertical="center"/>
    </xf>
    <xf numFmtId="164" fontId="36" fillId="0" borderId="4" xfId="0" applyNumberFormat="1" applyFont="1" applyFill="1" applyBorder="1" applyAlignment="1">
      <alignment horizontal="center" vertical="center"/>
    </xf>
    <xf numFmtId="9" fontId="36" fillId="0" borderId="4" xfId="10" applyFont="1" applyFill="1" applyBorder="1" applyAlignment="1">
      <alignment horizontal="center" vertical="center"/>
    </xf>
    <xf numFmtId="164" fontId="36" fillId="0" borderId="5" xfId="0" applyNumberFormat="1" applyFont="1" applyFill="1" applyBorder="1" applyAlignment="1">
      <alignment horizontal="center" vertical="center"/>
    </xf>
    <xf numFmtId="0" fontId="36" fillId="0" borderId="10" xfId="0" applyFont="1" applyFill="1" applyBorder="1" applyAlignment="1">
      <alignment horizontal="center" vertical="center"/>
    </xf>
    <xf numFmtId="0" fontId="36" fillId="0" borderId="0" xfId="0" applyFont="1" applyFill="1" applyBorder="1" applyAlignment="1">
      <alignment horizontal="center" vertical="center"/>
    </xf>
    <xf numFmtId="0" fontId="36" fillId="0" borderId="0" xfId="0" applyFont="1" applyBorder="1" applyAlignment="1">
      <alignment horizontal="center" vertical="center"/>
    </xf>
    <xf numFmtId="168" fontId="36" fillId="0" borderId="0" xfId="0" applyNumberFormat="1" applyFont="1" applyBorder="1" applyAlignment="1">
      <alignment horizontal="center" vertical="center"/>
    </xf>
    <xf numFmtId="164" fontId="36" fillId="0" borderId="0" xfId="0" applyNumberFormat="1" applyFont="1" applyBorder="1" applyAlignment="1">
      <alignment horizontal="center" vertical="center"/>
    </xf>
    <xf numFmtId="9" fontId="36" fillId="0" borderId="0" xfId="10" applyFont="1" applyFill="1" applyBorder="1" applyAlignment="1">
      <alignment horizontal="center" vertical="center"/>
    </xf>
    <xf numFmtId="164" fontId="36" fillId="0" borderId="0" xfId="0" applyNumberFormat="1" applyFont="1" applyFill="1" applyBorder="1" applyAlignment="1">
      <alignment horizontal="center" vertical="center"/>
    </xf>
    <xf numFmtId="164" fontId="36" fillId="0" borderId="11" xfId="0" applyNumberFormat="1" applyFont="1" applyFill="1" applyBorder="1" applyAlignment="1">
      <alignment horizontal="center" vertical="center"/>
    </xf>
    <xf numFmtId="168" fontId="36" fillId="0" borderId="0" xfId="0" applyNumberFormat="1" applyFont="1" applyFill="1" applyBorder="1" applyAlignment="1">
      <alignment horizontal="center" vertical="center"/>
    </xf>
    <xf numFmtId="17" fontId="36" fillId="0" borderId="0" xfId="0" applyNumberFormat="1" applyFont="1" applyBorder="1" applyAlignment="1">
      <alignment horizontal="center" vertical="center"/>
    </xf>
    <xf numFmtId="17" fontId="36" fillId="0" borderId="0" xfId="0" applyNumberFormat="1" applyFont="1" applyFill="1" applyBorder="1" applyAlignment="1">
      <alignment horizontal="center" vertical="center"/>
    </xf>
    <xf numFmtId="164" fontId="61" fillId="0" borderId="11" xfId="0" applyNumberFormat="1" applyFont="1" applyFill="1" applyBorder="1" applyAlignment="1">
      <alignment horizontal="center" vertical="center"/>
    </xf>
    <xf numFmtId="0" fontId="36" fillId="0" borderId="8" xfId="0" applyFont="1" applyFill="1" applyBorder="1" applyAlignment="1">
      <alignment horizontal="center" vertical="center"/>
    </xf>
    <xf numFmtId="0" fontId="36" fillId="0" borderId="6" xfId="0" applyFont="1" applyBorder="1" applyAlignment="1">
      <alignment horizontal="center" vertical="center"/>
    </xf>
    <xf numFmtId="164" fontId="36" fillId="0" borderId="6" xfId="0" applyNumberFormat="1" applyFont="1" applyBorder="1" applyAlignment="1">
      <alignment horizontal="center" vertical="center"/>
    </xf>
    <xf numFmtId="9" fontId="36" fillId="0" borderId="6" xfId="10" applyFont="1" applyFill="1" applyBorder="1" applyAlignment="1">
      <alignment horizontal="center" vertical="center"/>
    </xf>
    <xf numFmtId="164" fontId="36" fillId="0" borderId="6" xfId="0" applyNumberFormat="1" applyFont="1" applyFill="1" applyBorder="1" applyAlignment="1">
      <alignment horizontal="center" vertical="center"/>
    </xf>
    <xf numFmtId="164" fontId="36" fillId="0" borderId="9" xfId="0" applyNumberFormat="1" applyFont="1" applyFill="1" applyBorder="1" applyAlignment="1">
      <alignment horizontal="center" vertical="center"/>
    </xf>
    <xf numFmtId="164" fontId="22"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164" fontId="0" fillId="0" borderId="11" xfId="0" applyNumberFormat="1" applyBorder="1" applyAlignment="1">
      <alignment horizontal="center" vertical="center"/>
    </xf>
    <xf numFmtId="168" fontId="36" fillId="0" borderId="6" xfId="0" applyNumberFormat="1" applyFont="1" applyBorder="1" applyAlignment="1">
      <alignment horizontal="center" vertical="center"/>
    </xf>
    <xf numFmtId="0" fontId="23" fillId="0" borderId="16" xfId="0" applyFont="1" applyBorder="1" applyAlignment="1">
      <alignment horizontal="center" vertical="center"/>
    </xf>
    <xf numFmtId="0" fontId="23" fillId="0" borderId="16" xfId="0" applyFont="1" applyBorder="1" applyAlignment="1">
      <alignment horizontal="center" vertical="center" wrapText="1"/>
    </xf>
    <xf numFmtId="0" fontId="0" fillId="0" borderId="16" xfId="0" applyBorder="1"/>
    <xf numFmtId="0" fontId="29" fillId="0" borderId="16" xfId="0" applyFont="1" applyBorder="1" applyAlignment="1">
      <alignment horizontal="center" vertical="center" wrapText="1"/>
    </xf>
    <xf numFmtId="9" fontId="22" fillId="0" borderId="4" xfId="10" applyFont="1" applyFill="1" applyBorder="1" applyAlignment="1">
      <alignment horizontal="center"/>
    </xf>
    <xf numFmtId="9" fontId="22" fillId="0" borderId="5" xfId="10" applyFont="1" applyFill="1" applyBorder="1" applyAlignment="1">
      <alignment horizontal="center"/>
    </xf>
    <xf numFmtId="9" fontId="22" fillId="0" borderId="0" xfId="10" applyFont="1" applyFill="1" applyBorder="1" applyAlignment="1">
      <alignment horizontal="center"/>
    </xf>
    <xf numFmtId="0" fontId="22" fillId="0" borderId="14" xfId="4" applyFont="1" applyFill="1" applyBorder="1"/>
    <xf numFmtId="0" fontId="22" fillId="0" borderId="15" xfId="4" applyFont="1" applyFill="1" applyBorder="1"/>
    <xf numFmtId="164" fontId="22" fillId="0" borderId="17" xfId="4" applyNumberFormat="1" applyFont="1" applyFill="1" applyBorder="1" applyAlignment="1">
      <alignment horizontal="center"/>
    </xf>
    <xf numFmtId="165" fontId="64" fillId="5" borderId="30" xfId="0" applyNumberFormat="1" applyFont="1" applyFill="1" applyBorder="1" applyAlignment="1">
      <alignment horizontal="center" vertical="center" wrapText="1"/>
    </xf>
    <xf numFmtId="165" fontId="66" fillId="5" borderId="30" xfId="0" applyNumberFormat="1" applyFont="1" applyFill="1" applyBorder="1" applyAlignment="1">
      <alignment horizontal="center" vertical="center" wrapText="1"/>
    </xf>
    <xf numFmtId="0" fontId="64" fillId="5" borderId="28" xfId="0" applyFont="1" applyFill="1" applyBorder="1" applyAlignment="1">
      <alignment horizontal="left" vertical="center"/>
    </xf>
    <xf numFmtId="0" fontId="65" fillId="5" borderId="28" xfId="0" applyFont="1" applyFill="1" applyBorder="1" applyAlignment="1">
      <alignment horizontal="right" vertical="center"/>
    </xf>
    <xf numFmtId="0" fontId="63" fillId="4" borderId="28" xfId="0" applyFont="1" applyFill="1" applyBorder="1" applyAlignment="1">
      <alignment horizontal="right" vertical="center"/>
    </xf>
    <xf numFmtId="165" fontId="63" fillId="4" borderId="30" xfId="0" applyNumberFormat="1" applyFont="1" applyFill="1" applyBorder="1" applyAlignment="1">
      <alignment horizontal="center" vertical="center" wrapText="1"/>
    </xf>
    <xf numFmtId="0" fontId="22" fillId="0" borderId="7" xfId="6" applyFont="1" applyBorder="1" applyAlignment="1">
      <alignment horizontal="center" vertical="center"/>
    </xf>
    <xf numFmtId="0" fontId="22" fillId="0" borderId="4" xfId="6" applyFont="1" applyBorder="1" applyAlignment="1">
      <alignment horizontal="center" vertical="center"/>
    </xf>
    <xf numFmtId="0" fontId="22" fillId="0" borderId="5" xfId="6" applyFont="1" applyBorder="1" applyAlignment="1">
      <alignment horizontal="center" vertical="center"/>
    </xf>
    <xf numFmtId="0" fontId="22" fillId="0" borderId="10" xfId="6" applyFont="1" applyBorder="1" applyAlignment="1">
      <alignment horizontal="center" vertical="center"/>
    </xf>
    <xf numFmtId="0" fontId="22" fillId="0" borderId="0" xfId="6" applyFont="1" applyBorder="1" applyAlignment="1">
      <alignment horizontal="center" vertical="center"/>
    </xf>
    <xf numFmtId="0" fontId="22" fillId="0" borderId="11" xfId="6" applyFont="1" applyBorder="1" applyAlignment="1">
      <alignment horizontal="center" vertical="center"/>
    </xf>
    <xf numFmtId="17" fontId="48" fillId="2" borderId="0" xfId="0" quotePrefix="1" applyNumberFormat="1" applyFont="1" applyFill="1" applyBorder="1" applyAlignment="1">
      <alignment horizontal="left" vertical="center" readingOrder="1"/>
    </xf>
    <xf numFmtId="0" fontId="49" fillId="0" borderId="21" xfId="0" applyFont="1" applyFill="1" applyBorder="1" applyAlignment="1">
      <alignment horizontal="left" vertical="center" readingOrder="1"/>
    </xf>
    <xf numFmtId="0" fontId="38" fillId="0" borderId="0" xfId="0" applyFont="1" applyFill="1" applyBorder="1" applyAlignment="1">
      <alignment horizontal="left" vertical="center"/>
    </xf>
    <xf numFmtId="167" fontId="22" fillId="0" borderId="7" xfId="6" applyNumberFormat="1" applyFont="1" applyFill="1" applyBorder="1" applyAlignment="1">
      <alignment horizontal="center"/>
    </xf>
    <xf numFmtId="167" fontId="22" fillId="0" borderId="4" xfId="6" applyNumberFormat="1" applyFont="1" applyFill="1" applyBorder="1" applyAlignment="1">
      <alignment horizontal="center"/>
    </xf>
    <xf numFmtId="167" fontId="22" fillId="0" borderId="10" xfId="6" applyNumberFormat="1" applyFont="1" applyFill="1" applyBorder="1" applyAlignment="1">
      <alignment horizontal="center"/>
    </xf>
    <xf numFmtId="167" fontId="22" fillId="0" borderId="0" xfId="6" applyNumberFormat="1" applyFont="1" applyFill="1" applyBorder="1" applyAlignment="1">
      <alignment horizontal="center"/>
    </xf>
    <xf numFmtId="167" fontId="22" fillId="0" borderId="8" xfId="6" applyNumberFormat="1" applyFont="1" applyFill="1" applyBorder="1" applyAlignment="1">
      <alignment horizontal="center"/>
    </xf>
    <xf numFmtId="167" fontId="22" fillId="0" borderId="6" xfId="6" applyNumberFormat="1" applyFont="1" applyFill="1" applyBorder="1" applyAlignment="1">
      <alignment horizontal="center"/>
    </xf>
    <xf numFmtId="167" fontId="22" fillId="0" borderId="0" xfId="4" applyNumberFormat="1" applyFont="1"/>
    <xf numFmtId="170" fontId="22" fillId="0" borderId="0" xfId="4" applyNumberFormat="1" applyFont="1"/>
    <xf numFmtId="171" fontId="22" fillId="0" borderId="0" xfId="4" applyNumberFormat="1" applyFont="1"/>
    <xf numFmtId="167" fontId="22" fillId="0" borderId="11" xfId="7" applyNumberFormat="1" applyFont="1" applyFill="1" applyBorder="1" applyAlignment="1">
      <alignment horizontal="center"/>
    </xf>
    <xf numFmtId="0" fontId="22" fillId="0" borderId="0" xfId="0" applyFont="1" applyAlignment="1">
      <alignment horizontal="center" vertical="center"/>
    </xf>
    <xf numFmtId="0" fontId="36" fillId="0" borderId="0" xfId="0" applyFont="1" applyAlignment="1">
      <alignment horizontal="right"/>
    </xf>
    <xf numFmtId="3" fontId="36" fillId="0" borderId="0" xfId="0" applyNumberFormat="1" applyFont="1" applyAlignment="1">
      <alignment horizontal="center" vertical="center"/>
    </xf>
    <xf numFmtId="165" fontId="22" fillId="0" borderId="4" xfId="0" applyNumberFormat="1" applyFont="1" applyBorder="1"/>
    <xf numFmtId="165" fontId="22" fillId="0" borderId="5" xfId="0" applyNumberFormat="1" applyFont="1" applyBorder="1"/>
    <xf numFmtId="165" fontId="22" fillId="0" borderId="0" xfId="0" applyNumberFormat="1" applyFont="1" applyBorder="1"/>
    <xf numFmtId="165" fontId="22" fillId="0" borderId="11" xfId="0" applyNumberFormat="1" applyFont="1" applyBorder="1"/>
    <xf numFmtId="165" fontId="22" fillId="0" borderId="0" xfId="0" applyNumberFormat="1" applyFont="1" applyBorder="1" applyAlignment="1">
      <alignment horizontal="center" vertical="center"/>
    </xf>
    <xf numFmtId="165" fontId="22" fillId="0" borderId="6" xfId="0" applyNumberFormat="1" applyFont="1" applyBorder="1" applyAlignment="1">
      <alignment horizontal="center" vertical="center"/>
    </xf>
    <xf numFmtId="165" fontId="22" fillId="0" borderId="6" xfId="0" applyNumberFormat="1" applyFont="1" applyBorder="1"/>
    <xf numFmtId="3" fontId="36" fillId="0" borderId="1" xfId="0" applyNumberFormat="1" applyFont="1" applyBorder="1" applyAlignment="1">
      <alignment horizontal="center" vertical="center"/>
    </xf>
    <xf numFmtId="0" fontId="22" fillId="0" borderId="17" xfId="0" applyFont="1" applyBorder="1" applyAlignment="1">
      <alignment horizontal="center" vertical="center"/>
    </xf>
    <xf numFmtId="165" fontId="22" fillId="0" borderId="17" xfId="0" applyNumberFormat="1" applyFont="1" applyBorder="1" applyAlignment="1">
      <alignment horizontal="center" vertical="center"/>
    </xf>
    <xf numFmtId="165" fontId="22" fillId="0" borderId="14" xfId="0" applyNumberFormat="1" applyFont="1" applyBorder="1"/>
    <xf numFmtId="165" fontId="22" fillId="0" borderId="15" xfId="0" applyNumberFormat="1" applyFont="1" applyBorder="1"/>
    <xf numFmtId="165" fontId="22" fillId="0" borderId="10" xfId="4" applyNumberFormat="1" applyFont="1" applyBorder="1"/>
    <xf numFmtId="165" fontId="22" fillId="0" borderId="0" xfId="4" applyNumberFormat="1" applyFont="1" applyBorder="1"/>
    <xf numFmtId="165" fontId="22" fillId="0" borderId="11" xfId="4" applyNumberFormat="1" applyFont="1" applyBorder="1"/>
    <xf numFmtId="165" fontId="22" fillId="0" borderId="8" xfId="4" applyNumberFormat="1" applyFont="1" applyBorder="1"/>
    <xf numFmtId="165" fontId="22" fillId="0" borderId="6" xfId="4" applyNumberFormat="1" applyFont="1" applyBorder="1"/>
    <xf numFmtId="165" fontId="22" fillId="0" borderId="9" xfId="4" applyNumberFormat="1" applyFont="1" applyBorder="1"/>
    <xf numFmtId="2" fontId="22" fillId="0" borderId="0" xfId="4" applyNumberFormat="1" applyFont="1" applyBorder="1" applyAlignment="1">
      <alignment horizontal="left" vertical="center"/>
    </xf>
    <xf numFmtId="3" fontId="22" fillId="0" borderId="0" xfId="4" applyNumberFormat="1" applyFont="1" applyBorder="1" applyAlignment="1">
      <alignment horizontal="center" vertical="center"/>
    </xf>
    <xf numFmtId="14" fontId="22" fillId="0" borderId="7" xfId="4" applyNumberFormat="1" applyFont="1" applyBorder="1" applyAlignment="1">
      <alignment horizontal="center" vertical="center"/>
    </xf>
    <xf numFmtId="14" fontId="22" fillId="0" borderId="8" xfId="4" applyNumberFormat="1" applyFont="1" applyBorder="1" applyAlignment="1">
      <alignment horizontal="center" vertical="center"/>
    </xf>
    <xf numFmtId="3" fontId="22" fillId="0" borderId="6" xfId="4" applyNumberFormat="1" applyFont="1" applyBorder="1" applyAlignment="1">
      <alignment horizontal="center" vertical="center"/>
    </xf>
    <xf numFmtId="2" fontId="22" fillId="0" borderId="9" xfId="4" applyNumberFormat="1" applyFont="1" applyBorder="1" applyAlignment="1">
      <alignment horizontal="center" vertical="center"/>
    </xf>
    <xf numFmtId="2" fontId="22" fillId="0" borderId="10" xfId="4" applyNumberFormat="1" applyFont="1" applyBorder="1" applyAlignment="1">
      <alignment horizontal="center" vertical="center"/>
    </xf>
    <xf numFmtId="2" fontId="23" fillId="0" borderId="0" xfId="4" applyNumberFormat="1" applyFont="1" applyAlignment="1">
      <alignment horizontal="left" vertical="center"/>
    </xf>
    <xf numFmtId="0" fontId="23" fillId="0" borderId="0" xfId="4" applyFont="1" applyAlignment="1">
      <alignment horizontal="left" vertical="center"/>
    </xf>
    <xf numFmtId="1" fontId="22" fillId="0" borderId="14" xfId="4" applyNumberFormat="1" applyFont="1" applyFill="1" applyBorder="1" applyAlignment="1">
      <alignment horizontal="center" vertical="center"/>
    </xf>
    <xf numFmtId="1" fontId="22" fillId="0" borderId="15" xfId="4" applyNumberFormat="1" applyFont="1" applyFill="1" applyBorder="1" applyAlignment="1">
      <alignment horizontal="center" vertical="center"/>
    </xf>
    <xf numFmtId="3" fontId="22" fillId="0" borderId="10" xfId="4" applyNumberFormat="1" applyFont="1" applyBorder="1" applyAlignment="1">
      <alignment horizontal="center" vertical="center"/>
    </xf>
    <xf numFmtId="0" fontId="22" fillId="0" borderId="0" xfId="4" applyNumberFormat="1" applyFont="1" applyBorder="1" applyAlignment="1">
      <alignment horizontal="center" vertical="center"/>
    </xf>
    <xf numFmtId="2" fontId="22" fillId="0" borderId="0" xfId="4" applyNumberFormat="1" applyFont="1" applyBorder="1"/>
    <xf numFmtId="2" fontId="22" fillId="0" borderId="11" xfId="4" applyNumberFormat="1" applyFont="1" applyBorder="1"/>
    <xf numFmtId="3" fontId="22" fillId="0" borderId="8" xfId="4" applyNumberFormat="1" applyFont="1" applyBorder="1" applyAlignment="1">
      <alignment horizontal="center" vertical="center"/>
    </xf>
    <xf numFmtId="0" fontId="22" fillId="0" borderId="6" xfId="4" applyNumberFormat="1" applyFont="1" applyBorder="1" applyAlignment="1">
      <alignment horizontal="center" vertical="center"/>
    </xf>
    <xf numFmtId="2" fontId="22" fillId="0" borderId="6" xfId="4" applyNumberFormat="1" applyFont="1" applyBorder="1"/>
    <xf numFmtId="2" fontId="22" fillId="0" borderId="9" xfId="4" applyNumberFormat="1" applyFont="1" applyBorder="1"/>
    <xf numFmtId="0" fontId="22" fillId="0" borderId="7" xfId="4" applyFont="1" applyBorder="1" applyAlignment="1">
      <alignment horizontal="center"/>
    </xf>
    <xf numFmtId="0" fontId="22" fillId="0" borderId="4" xfId="4" applyFont="1" applyBorder="1" applyAlignment="1">
      <alignment horizontal="center"/>
    </xf>
    <xf numFmtId="164" fontId="22" fillId="0" borderId="0" xfId="4" applyNumberFormat="1" applyFont="1"/>
    <xf numFmtId="2" fontId="26" fillId="0" borderId="0" xfId="4" applyNumberFormat="1" applyFont="1"/>
    <xf numFmtId="14" fontId="0" fillId="0" borderId="0" xfId="0" applyNumberFormat="1"/>
    <xf numFmtId="0" fontId="24" fillId="0" borderId="0" xfId="4" applyFont="1" applyFill="1" applyAlignment="1">
      <alignment horizontal="left"/>
    </xf>
    <xf numFmtId="0" fontId="73" fillId="0" borderId="0" xfId="4" applyFont="1" applyFill="1"/>
    <xf numFmtId="0" fontId="32" fillId="0" borderId="0" xfId="4" applyFont="1" applyFill="1" applyAlignment="1">
      <alignment horizontal="center"/>
    </xf>
    <xf numFmtId="5" fontId="22" fillId="0" borderId="0" xfId="4" applyNumberFormat="1" applyFont="1"/>
    <xf numFmtId="0" fontId="32" fillId="0" borderId="0" xfId="4" applyFont="1" applyFill="1" applyAlignment="1">
      <alignment horizontal="left"/>
    </xf>
    <xf numFmtId="0" fontId="23" fillId="0" borderId="0" xfId="61" applyFont="1"/>
    <xf numFmtId="0" fontId="36" fillId="0" borderId="0" xfId="61" applyFont="1" applyAlignment="1">
      <alignment horizontal="center"/>
    </xf>
    <xf numFmtId="0" fontId="36" fillId="0" borderId="0" xfId="61" applyFont="1"/>
    <xf numFmtId="0" fontId="26" fillId="0" borderId="0" xfId="61" applyFont="1" applyAlignment="1">
      <alignment horizontal="left"/>
    </xf>
    <xf numFmtId="0" fontId="22" fillId="0" borderId="16" xfId="61" applyFont="1" applyBorder="1" applyAlignment="1">
      <alignment wrapText="1"/>
    </xf>
    <xf numFmtId="0" fontId="22" fillId="0" borderId="17" xfId="61" applyFont="1" applyFill="1" applyBorder="1" applyAlignment="1">
      <alignment horizontal="center" wrapText="1"/>
    </xf>
    <xf numFmtId="0" fontId="22" fillId="0" borderId="3" xfId="61" applyFont="1" applyFill="1" applyBorder="1" applyAlignment="1">
      <alignment horizontal="center" wrapText="1"/>
    </xf>
    <xf numFmtId="0" fontId="22" fillId="0" borderId="14" xfId="61" applyFont="1" applyBorder="1"/>
    <xf numFmtId="0" fontId="22" fillId="0" borderId="16" xfId="61" applyFont="1" applyBorder="1"/>
    <xf numFmtId="0" fontId="26" fillId="0" borderId="0" xfId="61" applyFont="1" applyAlignment="1">
      <alignment horizontal="right"/>
    </xf>
    <xf numFmtId="0" fontId="22" fillId="0" borderId="13" xfId="61" applyFont="1" applyBorder="1"/>
    <xf numFmtId="0" fontId="22" fillId="0" borderId="16" xfId="61" applyFont="1" applyBorder="1" applyAlignment="1">
      <alignment horizontal="center"/>
    </xf>
    <xf numFmtId="0" fontId="22" fillId="0" borderId="16" xfId="61" applyFont="1" applyBorder="1" applyAlignment="1">
      <alignment horizontal="center" wrapText="1"/>
    </xf>
    <xf numFmtId="0" fontId="22" fillId="0" borderId="17" xfId="61" applyFont="1" applyBorder="1" applyAlignment="1">
      <alignment horizontal="center" wrapText="1"/>
    </xf>
    <xf numFmtId="0" fontId="22" fillId="0" borderId="10" xfId="61" applyFont="1" applyBorder="1" applyAlignment="1">
      <alignment wrapText="1"/>
    </xf>
    <xf numFmtId="173" fontId="22" fillId="0" borderId="14" xfId="62" applyNumberFormat="1" applyFont="1" applyBorder="1" applyAlignment="1">
      <alignment horizontal="center"/>
    </xf>
    <xf numFmtId="0" fontId="22" fillId="0" borderId="8" xfId="61" applyFont="1" applyBorder="1" applyAlignment="1">
      <alignment wrapText="1"/>
    </xf>
    <xf numFmtId="173" fontId="22" fillId="0" borderId="15" xfId="62" applyNumberFormat="1" applyFont="1" applyBorder="1" applyAlignment="1">
      <alignment horizontal="center"/>
    </xf>
    <xf numFmtId="164" fontId="22" fillId="0" borderId="6" xfId="4" applyNumberFormat="1" applyFont="1" applyBorder="1" applyAlignment="1">
      <alignment horizontal="center" vertical="center"/>
    </xf>
    <xf numFmtId="2" fontId="22" fillId="0" borderId="9" xfId="4" applyNumberFormat="1" applyFont="1" applyBorder="1" applyAlignment="1">
      <alignment horizontal="center"/>
    </xf>
    <xf numFmtId="0" fontId="56" fillId="0" borderId="0" xfId="0" applyFont="1" applyFill="1" applyBorder="1" applyAlignment="1">
      <alignment horizontal="left" vertical="center" readingOrder="1"/>
    </xf>
    <xf numFmtId="0" fontId="36" fillId="0" borderId="0" xfId="63" applyFont="1"/>
    <xf numFmtId="0" fontId="78" fillId="0" borderId="0" xfId="4" applyFont="1" applyFill="1"/>
    <xf numFmtId="165" fontId="22" fillId="0" borderId="13" xfId="11" applyNumberFormat="1" applyFont="1" applyBorder="1" applyAlignment="1">
      <alignment horizontal="center"/>
    </xf>
    <xf numFmtId="0" fontId="22" fillId="0" borderId="13" xfId="4" applyBorder="1"/>
    <xf numFmtId="165" fontId="22" fillId="0" borderId="14" xfId="11" applyNumberFormat="1" applyFont="1" applyBorder="1" applyAlignment="1">
      <alignment horizontal="center"/>
    </xf>
    <xf numFmtId="0" fontId="22" fillId="0" borderId="14" xfId="4" applyBorder="1"/>
    <xf numFmtId="165" fontId="22" fillId="0" borderId="15" xfId="11" applyNumberFormat="1" applyFont="1" applyBorder="1" applyAlignment="1">
      <alignment horizontal="center"/>
    </xf>
    <xf numFmtId="0" fontId="22" fillId="0" borderId="0" xfId="4" applyBorder="1" applyAlignment="1">
      <alignment horizontal="center"/>
    </xf>
    <xf numFmtId="0" fontId="34" fillId="0" borderId="0" xfId="4" applyFont="1" applyFill="1" applyAlignment="1"/>
    <xf numFmtId="10" fontId="22" fillId="0" borderId="0" xfId="4" applyNumberFormat="1"/>
    <xf numFmtId="0" fontId="22" fillId="0" borderId="0" xfId="4" applyBorder="1"/>
    <xf numFmtId="0" fontId="22" fillId="0" borderId="0" xfId="12" applyFont="1" applyBorder="1" applyAlignment="1">
      <alignment wrapText="1"/>
    </xf>
    <xf numFmtId="0" fontId="22" fillId="0" borderId="14" xfId="12" applyFont="1" applyBorder="1" applyAlignment="1">
      <alignment wrapText="1"/>
    </xf>
    <xf numFmtId="0" fontId="22" fillId="0" borderId="14" xfId="12" applyFont="1" applyBorder="1"/>
    <xf numFmtId="0" fontId="22" fillId="0" borderId="14" xfId="4" applyBorder="1" applyAlignment="1">
      <alignment horizontal="center"/>
    </xf>
    <xf numFmtId="0" fontId="22" fillId="0" borderId="15" xfId="4" applyBorder="1" applyAlignment="1">
      <alignment horizontal="center"/>
    </xf>
    <xf numFmtId="165" fontId="22" fillId="0" borderId="5" xfId="11" applyNumberFormat="1" applyFont="1" applyBorder="1" applyAlignment="1">
      <alignment horizontal="center"/>
    </xf>
    <xf numFmtId="165" fontId="22" fillId="0" borderId="11" xfId="11" applyNumberFormat="1" applyFont="1" applyBorder="1" applyAlignment="1">
      <alignment horizontal="center"/>
    </xf>
    <xf numFmtId="0" fontId="22" fillId="0" borderId="11" xfId="12" applyFont="1" applyBorder="1"/>
    <xf numFmtId="0" fontId="22" fillId="0" borderId="11" xfId="4" applyBorder="1"/>
    <xf numFmtId="0" fontId="22" fillId="0" borderId="9" xfId="12" applyFont="1" applyBorder="1"/>
    <xf numFmtId="0" fontId="22" fillId="0" borderId="10" xfId="12" applyFont="1" applyBorder="1" applyAlignment="1">
      <alignment wrapText="1"/>
    </xf>
    <xf numFmtId="0" fontId="22" fillId="0" borderId="10" xfId="4" applyBorder="1"/>
    <xf numFmtId="0" fontId="22" fillId="0" borderId="15" xfId="4" applyBorder="1" applyAlignment="1">
      <alignment horizontal="center" vertical="center"/>
    </xf>
    <xf numFmtId="0" fontId="22" fillId="0" borderId="15" xfId="12" applyFont="1" applyBorder="1" applyAlignment="1">
      <alignment wrapText="1"/>
    </xf>
    <xf numFmtId="0" fontId="36" fillId="0" borderId="16" xfId="63" applyFont="1" applyBorder="1" applyAlignment="1">
      <alignment horizontal="center" vertical="center"/>
    </xf>
    <xf numFmtId="165" fontId="36" fillId="0" borderId="14" xfId="64" applyNumberFormat="1" applyFont="1" applyBorder="1" applyAlignment="1">
      <alignment horizontal="center" vertical="center"/>
    </xf>
    <xf numFmtId="0" fontId="36" fillId="0" borderId="13" xfId="63" applyFont="1" applyBorder="1" applyAlignment="1">
      <alignment horizontal="center" vertical="center"/>
    </xf>
    <xf numFmtId="0" fontId="36" fillId="0" borderId="14" xfId="63" applyFont="1" applyBorder="1"/>
    <xf numFmtId="0" fontId="36" fillId="0" borderId="15" xfId="63" applyFont="1" applyBorder="1"/>
    <xf numFmtId="165" fontId="36" fillId="0" borderId="15" xfId="64" applyNumberFormat="1" applyFont="1" applyBorder="1" applyAlignment="1">
      <alignment horizontal="center" vertical="center"/>
    </xf>
    <xf numFmtId="0" fontId="36" fillId="0" borderId="5" xfId="63" applyFont="1" applyBorder="1" applyAlignment="1">
      <alignment horizontal="center" vertical="center"/>
    </xf>
    <xf numFmtId="0" fontId="36" fillId="0" borderId="11" xfId="63" applyFont="1" applyBorder="1"/>
    <xf numFmtId="0" fontId="36" fillId="0" borderId="9" xfId="63" applyFont="1" applyBorder="1"/>
    <xf numFmtId="0" fontId="36" fillId="0" borderId="7" xfId="63" applyFont="1" applyBorder="1" applyAlignment="1">
      <alignment horizontal="center" vertical="center"/>
    </xf>
    <xf numFmtId="0" fontId="36" fillId="0" borderId="10" xfId="63" applyFont="1" applyBorder="1" applyAlignment="1">
      <alignment wrapText="1"/>
    </xf>
    <xf numFmtId="0" fontId="36" fillId="0" borderId="10" xfId="63" applyFont="1" applyBorder="1"/>
    <xf numFmtId="0" fontId="36" fillId="0" borderId="8" xfId="63" applyFont="1" applyBorder="1"/>
    <xf numFmtId="0" fontId="36" fillId="0" borderId="13" xfId="63" applyFont="1" applyBorder="1"/>
    <xf numFmtId="165" fontId="36" fillId="0" borderId="14" xfId="10" applyNumberFormat="1" applyFont="1" applyBorder="1"/>
    <xf numFmtId="165" fontId="36" fillId="0" borderId="14" xfId="63" applyNumberFormat="1" applyFont="1" applyBorder="1"/>
    <xf numFmtId="165" fontId="36" fillId="0" borderId="15" xfId="10" applyNumberFormat="1" applyFont="1" applyBorder="1"/>
    <xf numFmtId="165" fontId="36" fillId="0" borderId="15" xfId="63" applyNumberFormat="1" applyFont="1" applyBorder="1"/>
    <xf numFmtId="2" fontId="22" fillId="0" borderId="14" xfId="11" applyNumberFormat="1" applyFont="1" applyBorder="1" applyAlignment="1">
      <alignment horizontal="center"/>
    </xf>
    <xf numFmtId="2" fontId="22" fillId="0" borderId="15" xfId="11" applyNumberFormat="1" applyFont="1" applyBorder="1" applyAlignment="1">
      <alignment horizontal="center"/>
    </xf>
    <xf numFmtId="2" fontId="22" fillId="0" borderId="0" xfId="4" applyNumberFormat="1"/>
    <xf numFmtId="0" fontId="0" fillId="0" borderId="22" xfId="0" applyFill="1" applyBorder="1"/>
    <xf numFmtId="0" fontId="55" fillId="0" borderId="21" xfId="0" applyFont="1" applyFill="1" applyBorder="1" applyAlignment="1">
      <alignment horizontal="left" vertical="center" readingOrder="1"/>
    </xf>
    <xf numFmtId="0" fontId="50" fillId="0" borderId="21" xfId="0" applyFont="1" applyFill="1" applyBorder="1" applyAlignment="1">
      <alignment horizontal="left" vertical="center" readingOrder="1"/>
    </xf>
    <xf numFmtId="0" fontId="51" fillId="0" borderId="21" xfId="0" applyFont="1" applyFill="1" applyBorder="1"/>
    <xf numFmtId="0" fontId="55" fillId="0" borderId="21" xfId="0" applyFont="1" applyFill="1" applyBorder="1"/>
    <xf numFmtId="0" fontId="0" fillId="0" borderId="21" xfId="0" applyFill="1" applyBorder="1"/>
    <xf numFmtId="0" fontId="0" fillId="0" borderId="23" xfId="0" applyFill="1" applyBorder="1"/>
    <xf numFmtId="0" fontId="0" fillId="0" borderId="24" xfId="0" applyFill="1" applyBorder="1"/>
    <xf numFmtId="0" fontId="0" fillId="0" borderId="25" xfId="0" applyFill="1" applyBorder="1"/>
    <xf numFmtId="164" fontId="0" fillId="0" borderId="0" xfId="0" applyNumberFormat="1"/>
    <xf numFmtId="0" fontId="0" fillId="0" borderId="0" xfId="0" applyNumberFormat="1"/>
    <xf numFmtId="164" fontId="22" fillId="0" borderId="0" xfId="0" applyNumberFormat="1" applyFont="1" applyFill="1" applyBorder="1" applyAlignment="1">
      <alignment horizontal="center" vertical="center"/>
    </xf>
    <xf numFmtId="0" fontId="22" fillId="0" borderId="0" xfId="0" applyFont="1" applyFill="1" applyBorder="1" applyAlignment="1">
      <alignment horizontal="center" vertical="center"/>
    </xf>
    <xf numFmtId="2" fontId="0" fillId="0" borderId="0" xfId="0" applyNumberFormat="1"/>
    <xf numFmtId="2" fontId="22" fillId="0" borderId="0" xfId="11" applyNumberFormat="1" applyFont="1" applyBorder="1" applyAlignment="1">
      <alignment horizontal="center"/>
    </xf>
    <xf numFmtId="164" fontId="22" fillId="0" borderId="0" xfId="11" applyNumberFormat="1" applyFont="1" applyBorder="1" applyAlignment="1">
      <alignment horizontal="center"/>
    </xf>
    <xf numFmtId="1" fontId="22" fillId="0" borderId="14" xfId="4" applyNumberFormat="1" applyBorder="1" applyAlignment="1">
      <alignment horizontal="center"/>
    </xf>
    <xf numFmtId="0" fontId="22" fillId="0" borderId="0" xfId="4" applyFont="1" applyFill="1" applyAlignment="1">
      <alignment horizontal="center" vertical="center"/>
    </xf>
    <xf numFmtId="9" fontId="22" fillId="0" borderId="0" xfId="4" applyNumberFormat="1" applyFont="1" applyFill="1" applyAlignment="1">
      <alignment horizontal="center" vertical="center"/>
    </xf>
    <xf numFmtId="165" fontId="22" fillId="0" borderId="0" xfId="4" applyNumberFormat="1" applyFont="1" applyFill="1" applyAlignment="1">
      <alignment horizontal="center" vertical="center"/>
    </xf>
    <xf numFmtId="165" fontId="0" fillId="0" borderId="0" xfId="0" applyNumberFormat="1" applyFill="1"/>
    <xf numFmtId="165" fontId="22" fillId="0" borderId="0" xfId="4" applyNumberFormat="1" applyFont="1" applyFill="1"/>
    <xf numFmtId="0" fontId="22" fillId="0" borderId="11" xfId="4" applyFont="1" applyBorder="1"/>
    <xf numFmtId="0" fontId="22" fillId="0" borderId="9" xfId="4" applyFont="1" applyBorder="1"/>
    <xf numFmtId="14" fontId="22" fillId="0" borderId="4" xfId="4" applyNumberFormat="1" applyFont="1" applyBorder="1" applyAlignment="1">
      <alignment horizontal="center" vertical="center"/>
    </xf>
    <xf numFmtId="0" fontId="36" fillId="0" borderId="41" xfId="0" applyFont="1" applyBorder="1"/>
    <xf numFmtId="0" fontId="36" fillId="0" borderId="0" xfId="0" applyFont="1"/>
    <xf numFmtId="0" fontId="36" fillId="0" borderId="44" xfId="0" applyFont="1" applyBorder="1" applyAlignment="1">
      <alignment wrapText="1"/>
    </xf>
    <xf numFmtId="0" fontId="36" fillId="0" borderId="16" xfId="0" applyFont="1" applyBorder="1" applyAlignment="1">
      <alignment horizontal="center" vertical="center" wrapText="1"/>
    </xf>
    <xf numFmtId="0" fontId="36" fillId="0" borderId="16" xfId="0" applyFont="1" applyBorder="1" applyAlignment="1">
      <alignment horizontal="center" vertical="center"/>
    </xf>
    <xf numFmtId="0" fontId="73" fillId="0" borderId="0" xfId="0" applyFont="1" applyAlignment="1">
      <alignment horizontal="center" vertical="center"/>
    </xf>
    <xf numFmtId="0" fontId="73" fillId="0" borderId="0" xfId="0" applyFont="1" applyFill="1" applyBorder="1" applyAlignment="1">
      <alignment horizontal="center" vertical="center"/>
    </xf>
    <xf numFmtId="0" fontId="36" fillId="0" borderId="12" xfId="0" applyFont="1" applyBorder="1"/>
    <xf numFmtId="0" fontId="36" fillId="0" borderId="13" xfId="0" applyFont="1" applyBorder="1"/>
    <xf numFmtId="0" fontId="36" fillId="0" borderId="38" xfId="0" applyFont="1" applyBorder="1"/>
    <xf numFmtId="0" fontId="73" fillId="0" borderId="0" xfId="0" applyFont="1"/>
    <xf numFmtId="0" fontId="36" fillId="0" borderId="14" xfId="0" applyFont="1" applyBorder="1"/>
    <xf numFmtId="0" fontId="36" fillId="0" borderId="59" xfId="0" applyFont="1" applyBorder="1"/>
    <xf numFmtId="0" fontId="36" fillId="0" borderId="48" xfId="0" applyFont="1" applyBorder="1"/>
    <xf numFmtId="0" fontId="36" fillId="0" borderId="49" xfId="0" applyFont="1" applyBorder="1"/>
    <xf numFmtId="0" fontId="36" fillId="0" borderId="60" xfId="0" applyFont="1" applyBorder="1"/>
    <xf numFmtId="0" fontId="36" fillId="0" borderId="50" xfId="0" applyFont="1" applyBorder="1"/>
    <xf numFmtId="174" fontId="22" fillId="0" borderId="0" xfId="4" applyNumberFormat="1" applyFont="1"/>
    <xf numFmtId="164" fontId="22" fillId="0" borderId="0" xfId="4" applyNumberFormat="1" applyFont="1" applyAlignment="1">
      <alignment horizontal="center" vertical="center"/>
    </xf>
    <xf numFmtId="164" fontId="29" fillId="0" borderId="0" xfId="4" applyNumberFormat="1" applyFont="1" applyAlignment="1">
      <alignment horizontal="center" vertical="center"/>
    </xf>
    <xf numFmtId="175" fontId="0" fillId="0" borderId="7" xfId="0" applyNumberFormat="1" applyBorder="1" applyAlignment="1">
      <alignment horizontal="center"/>
    </xf>
    <xf numFmtId="0" fontId="22" fillId="0" borderId="70" xfId="0" applyFont="1" applyFill="1" applyBorder="1" applyAlignment="1">
      <alignment horizontal="center" vertical="center"/>
    </xf>
    <xf numFmtId="169" fontId="0" fillId="0" borderId="61" xfId="0" applyNumberFormat="1" applyBorder="1" applyAlignment="1">
      <alignment horizontal="center" vertical="center"/>
    </xf>
    <xf numFmtId="169" fontId="0" fillId="0" borderId="65" xfId="0" applyNumberFormat="1" applyBorder="1" applyAlignment="1">
      <alignment horizontal="center" vertical="center"/>
    </xf>
    <xf numFmtId="169" fontId="0" fillId="0" borderId="71" xfId="0" applyNumberFormat="1" applyBorder="1" applyAlignment="1">
      <alignment horizontal="center" vertical="center"/>
    </xf>
    <xf numFmtId="169" fontId="0" fillId="0" borderId="54" xfId="0" applyNumberFormat="1" applyBorder="1" applyAlignment="1">
      <alignment horizontal="center" vertical="center"/>
    </xf>
    <xf numFmtId="0" fontId="22" fillId="0" borderId="7" xfId="0" applyFont="1" applyBorder="1" applyAlignment="1">
      <alignment horizontal="centerContinuous" vertical="center"/>
    </xf>
    <xf numFmtId="0" fontId="22" fillId="0" borderId="4" xfId="0" applyFont="1" applyBorder="1" applyAlignment="1">
      <alignment horizontal="centerContinuous" vertical="center"/>
    </xf>
    <xf numFmtId="0" fontId="22" fillId="0" borderId="8" xfId="0" applyFont="1" applyBorder="1" applyAlignment="1">
      <alignment horizontal="centerContinuous" vertical="center"/>
    </xf>
    <xf numFmtId="0" fontId="22" fillId="0" borderId="6" xfId="0" applyFont="1" applyBorder="1" applyAlignment="1">
      <alignment horizontal="centerContinuous" vertical="center"/>
    </xf>
    <xf numFmtId="169" fontId="0" fillId="0" borderId="72" xfId="0" applyNumberFormat="1" applyBorder="1" applyAlignment="1">
      <alignment horizontal="center"/>
    </xf>
    <xf numFmtId="169" fontId="0" fillId="0" borderId="55" xfId="0" applyNumberFormat="1" applyBorder="1" applyAlignment="1">
      <alignment horizontal="center" vertical="center"/>
    </xf>
    <xf numFmtId="169" fontId="0" fillId="0" borderId="61" xfId="0" applyNumberFormat="1" applyFill="1" applyBorder="1" applyAlignment="1">
      <alignment horizontal="center"/>
    </xf>
    <xf numFmtId="169" fontId="0" fillId="0" borderId="12" xfId="0" applyNumberFormat="1" applyBorder="1" applyAlignment="1">
      <alignment horizontal="center" vertical="center"/>
    </xf>
    <xf numFmtId="169" fontId="0" fillId="0" borderId="61" xfId="0" applyNumberFormat="1" applyBorder="1" applyAlignment="1">
      <alignment horizontal="center"/>
    </xf>
    <xf numFmtId="169" fontId="0" fillId="0" borderId="71" xfId="0" applyNumberFormat="1" applyBorder="1" applyAlignment="1">
      <alignment horizontal="center"/>
    </xf>
    <xf numFmtId="169" fontId="0" fillId="0" borderId="51" xfId="0" applyNumberFormat="1" applyBorder="1" applyAlignment="1">
      <alignment horizontal="center" vertical="center"/>
    </xf>
    <xf numFmtId="169" fontId="0" fillId="0" borderId="72" xfId="0" applyNumberFormat="1" applyBorder="1" applyAlignment="1">
      <alignment horizontal="center" vertical="center"/>
    </xf>
    <xf numFmtId="169" fontId="0" fillId="0" borderId="73" xfId="0" applyNumberFormat="1" applyBorder="1" applyAlignment="1">
      <alignment horizontal="center" vertical="center"/>
    </xf>
    <xf numFmtId="169" fontId="0" fillId="0" borderId="74" xfId="0" applyNumberFormat="1" applyBorder="1" applyAlignment="1">
      <alignment horizontal="center" vertical="center"/>
    </xf>
    <xf numFmtId="169" fontId="0" fillId="0" borderId="58" xfId="0" applyNumberFormat="1" applyBorder="1" applyAlignment="1">
      <alignment horizontal="center" vertical="center"/>
    </xf>
    <xf numFmtId="169" fontId="0" fillId="0" borderId="47" xfId="0" applyNumberFormat="1" applyBorder="1" applyAlignment="1">
      <alignment horizontal="center" vertical="center"/>
    </xf>
    <xf numFmtId="0" fontId="0" fillId="0" borderId="70" xfId="0" applyBorder="1" applyAlignment="1">
      <alignment horizontal="center"/>
    </xf>
    <xf numFmtId="0" fontId="22" fillId="0" borderId="53" xfId="0" applyFont="1" applyFill="1" applyBorder="1" applyAlignment="1">
      <alignment horizontal="center" vertical="center"/>
    </xf>
    <xf numFmtId="0" fontId="22" fillId="0" borderId="0" xfId="0" applyFont="1" applyBorder="1" applyAlignment="1">
      <alignment horizontal="centerContinuous" vertical="center"/>
    </xf>
    <xf numFmtId="0" fontId="22" fillId="0" borderId="74" xfId="0" applyFont="1" applyBorder="1" applyAlignment="1">
      <alignment horizontal="center" vertical="center"/>
    </xf>
    <xf numFmtId="0" fontId="22" fillId="0" borderId="73" xfId="0" applyFont="1" applyBorder="1" applyAlignment="1">
      <alignment horizontal="center" vertical="center"/>
    </xf>
    <xf numFmtId="0" fontId="0" fillId="0" borderId="58" xfId="0" applyBorder="1" applyAlignment="1">
      <alignment horizontal="center" vertical="center"/>
    </xf>
    <xf numFmtId="0" fontId="22" fillId="0" borderId="65" xfId="0" applyFont="1" applyBorder="1" applyAlignment="1">
      <alignment horizontal="center" vertical="center"/>
    </xf>
    <xf numFmtId="0" fontId="0" fillId="0" borderId="47" xfId="0" applyBorder="1" applyAlignment="1">
      <alignment horizontal="center" vertical="center"/>
    </xf>
    <xf numFmtId="0" fontId="22" fillId="0" borderId="54" xfId="0" applyFont="1" applyBorder="1" applyAlignment="1">
      <alignment horizontal="center" vertical="center"/>
    </xf>
    <xf numFmtId="164" fontId="22" fillId="0" borderId="0" xfId="10" applyNumberFormat="1" applyFont="1" applyBorder="1" applyAlignment="1">
      <alignment horizontal="center" vertical="center"/>
    </xf>
    <xf numFmtId="0" fontId="22" fillId="0" borderId="17" xfId="4" applyFont="1" applyBorder="1" applyAlignment="1">
      <alignment horizontal="center"/>
    </xf>
    <xf numFmtId="175" fontId="0" fillId="0" borderId="0" xfId="0" applyNumberFormat="1"/>
    <xf numFmtId="164" fontId="22" fillId="0" borderId="4" xfId="4" applyNumberFormat="1" applyFont="1" applyFill="1" applyBorder="1" applyAlignment="1">
      <alignment horizontal="center"/>
    </xf>
    <xf numFmtId="164" fontId="22" fillId="0" borderId="5" xfId="4" applyNumberFormat="1" applyFont="1" applyFill="1" applyBorder="1" applyAlignment="1">
      <alignment horizontal="center"/>
    </xf>
    <xf numFmtId="0" fontId="22" fillId="0" borderId="13" xfId="4" applyFont="1" applyBorder="1" applyAlignment="1">
      <alignment horizontal="center"/>
    </xf>
    <xf numFmtId="0" fontId="22" fillId="0" borderId="10" xfId="6" applyFont="1" applyBorder="1" applyAlignment="1">
      <alignment horizontal="center" vertical="center" wrapText="1"/>
    </xf>
    <xf numFmtId="176" fontId="0" fillId="0" borderId="0" xfId="0" applyNumberFormat="1"/>
    <xf numFmtId="164" fontId="0" fillId="0" borderId="0" xfId="0" applyNumberFormat="1" applyFill="1"/>
    <xf numFmtId="0" fontId="22" fillId="0" borderId="13" xfId="4" applyFont="1" applyBorder="1" applyAlignment="1">
      <alignment horizontal="center"/>
    </xf>
    <xf numFmtId="0" fontId="22" fillId="0" borderId="10" xfId="6" applyFont="1" applyBorder="1" applyAlignment="1">
      <alignment horizontal="center" vertical="center" wrapText="1"/>
    </xf>
    <xf numFmtId="9" fontId="0" fillId="0" borderId="0" xfId="10" applyFont="1" applyAlignment="1">
      <alignment horizontal="center" vertical="center"/>
    </xf>
    <xf numFmtId="0" fontId="26" fillId="0" borderId="10" xfId="0" applyFont="1" applyBorder="1" applyAlignment="1">
      <alignment horizontal="center" vertical="center"/>
    </xf>
    <xf numFmtId="0" fontId="26" fillId="0" borderId="0" xfId="0" applyFont="1" applyBorder="1" applyAlignment="1">
      <alignment horizontal="center" vertical="center"/>
    </xf>
    <xf numFmtId="9" fontId="26" fillId="0" borderId="0" xfId="10" applyFont="1" applyBorder="1" applyAlignment="1">
      <alignment horizontal="center" vertical="center"/>
    </xf>
    <xf numFmtId="164" fontId="26" fillId="0" borderId="0" xfId="10" applyNumberFormat="1" applyFont="1" applyBorder="1" applyAlignment="1">
      <alignment horizontal="center" vertical="center"/>
    </xf>
    <xf numFmtId="164" fontId="26" fillId="0" borderId="0" xfId="0" applyNumberFormat="1" applyFont="1" applyBorder="1" applyAlignment="1">
      <alignment horizontal="center" vertical="center"/>
    </xf>
    <xf numFmtId="168" fontId="38" fillId="0" borderId="0" xfId="0" applyNumberFormat="1" applyFont="1" applyBorder="1" applyAlignment="1">
      <alignment horizontal="center" vertical="center"/>
    </xf>
    <xf numFmtId="0" fontId="26" fillId="0" borderId="0" xfId="0" applyFont="1" applyBorder="1"/>
    <xf numFmtId="164" fontId="26" fillId="0" borderId="11" xfId="0" applyNumberFormat="1" applyFont="1" applyBorder="1" applyAlignment="1">
      <alignment horizontal="center" vertical="center"/>
    </xf>
    <xf numFmtId="0" fontId="26" fillId="0" borderId="8" xfId="0" applyFont="1" applyBorder="1" applyAlignment="1">
      <alignment horizontal="center" vertical="center"/>
    </xf>
    <xf numFmtId="0" fontId="26" fillId="0" borderId="6" xfId="0" applyFont="1" applyBorder="1"/>
    <xf numFmtId="0" fontId="26" fillId="0" borderId="6" xfId="0" applyFont="1" applyBorder="1" applyAlignment="1">
      <alignment horizontal="center" vertical="center"/>
    </xf>
    <xf numFmtId="9" fontId="26" fillId="0" borderId="6" xfId="10" applyFont="1" applyBorder="1" applyAlignment="1">
      <alignment horizontal="center" vertical="center"/>
    </xf>
    <xf numFmtId="164" fontId="26" fillId="0" borderId="6" xfId="10" applyNumberFormat="1" applyFont="1" applyBorder="1" applyAlignment="1">
      <alignment horizontal="center" vertical="center"/>
    </xf>
    <xf numFmtId="164" fontId="26" fillId="0" borderId="6" xfId="0" applyNumberFormat="1" applyFont="1" applyBorder="1" applyAlignment="1">
      <alignment horizontal="center" vertical="center"/>
    </xf>
    <xf numFmtId="168" fontId="38" fillId="0" borderId="6" xfId="0" applyNumberFormat="1" applyFont="1" applyBorder="1" applyAlignment="1">
      <alignment horizontal="center" vertical="center"/>
    </xf>
    <xf numFmtId="164" fontId="26" fillId="0" borderId="9" xfId="0" applyNumberFormat="1" applyFont="1" applyBorder="1" applyAlignment="1">
      <alignment horizontal="center" vertical="center"/>
    </xf>
    <xf numFmtId="9" fontId="22" fillId="0" borderId="0" xfId="10" applyNumberFormat="1" applyFont="1" applyBorder="1" applyAlignment="1">
      <alignment horizontal="center" vertical="center"/>
    </xf>
    <xf numFmtId="0" fontId="22" fillId="0" borderId="6" xfId="0" applyFont="1" applyBorder="1" applyAlignment="1">
      <alignment horizontal="center" vertical="center"/>
    </xf>
    <xf numFmtId="165" fontId="22" fillId="0" borderId="9" xfId="0" applyNumberFormat="1" applyFont="1" applyBorder="1" applyAlignment="1">
      <alignment horizontal="center"/>
    </xf>
    <xf numFmtId="165" fontId="22" fillId="0" borderId="0" xfId="0" applyNumberFormat="1" applyFont="1" applyBorder="1" applyAlignment="1">
      <alignment horizontal="center"/>
    </xf>
    <xf numFmtId="165" fontId="22" fillId="0" borderId="6" xfId="0" applyNumberFormat="1" applyFont="1" applyBorder="1" applyAlignment="1">
      <alignment horizontal="center"/>
    </xf>
    <xf numFmtId="164" fontId="23" fillId="0" borderId="0" xfId="4" applyNumberFormat="1" applyFont="1"/>
    <xf numFmtId="0" fontId="61" fillId="0" borderId="16" xfId="0" applyFont="1" applyFill="1" applyBorder="1" applyAlignment="1">
      <alignment horizontal="center" vertical="center" wrapText="1"/>
    </xf>
    <xf numFmtId="0" fontId="61" fillId="0" borderId="16" xfId="0" applyFont="1" applyBorder="1" applyAlignment="1">
      <alignment horizontal="center" vertical="center"/>
    </xf>
    <xf numFmtId="0" fontId="22" fillId="0" borderId="0" xfId="4" applyAlignment="1">
      <alignment horizontal="center"/>
    </xf>
    <xf numFmtId="0" fontId="29" fillId="0" borderId="0" xfId="4" applyFont="1"/>
    <xf numFmtId="0" fontId="80" fillId="6" borderId="0" xfId="4" applyFont="1" applyFill="1" applyAlignment="1">
      <alignment horizontal="center" vertical="center"/>
    </xf>
    <xf numFmtId="0" fontId="22" fillId="7" borderId="0" xfId="67" applyFont="1" applyFill="1"/>
    <xf numFmtId="9" fontId="22" fillId="7" borderId="0" xfId="68" applyFont="1" applyFill="1" applyAlignment="1">
      <alignment horizontal="center"/>
    </xf>
    <xf numFmtId="0" fontId="80" fillId="6" borderId="0" xfId="4" applyFont="1" applyFill="1" applyAlignment="1">
      <alignment horizontal="left" vertical="center"/>
    </xf>
    <xf numFmtId="9" fontId="80" fillId="6" borderId="0" xfId="68" applyFont="1" applyFill="1" applyAlignment="1">
      <alignment horizontal="center" vertical="center"/>
    </xf>
    <xf numFmtId="0" fontId="42" fillId="0" borderId="0" xfId="4" applyFont="1"/>
    <xf numFmtId="165" fontId="42" fillId="0" borderId="0" xfId="34" applyNumberFormat="1" applyFont="1" applyFill="1" applyBorder="1" applyAlignment="1">
      <alignment horizontal="center"/>
    </xf>
    <xf numFmtId="0" fontId="38" fillId="0" borderId="0" xfId="12" applyFont="1" applyAlignment="1">
      <alignment horizontal="center" vertical="center"/>
    </xf>
    <xf numFmtId="0" fontId="22" fillId="0" borderId="13" xfId="12" applyBorder="1" applyAlignment="1">
      <alignment horizontal="center" vertical="center"/>
    </xf>
    <xf numFmtId="0" fontId="22" fillId="0" borderId="13" xfId="4" applyBorder="1" applyAlignment="1">
      <alignment horizontal="center"/>
    </xf>
    <xf numFmtId="0" fontId="22" fillId="0" borderId="7" xfId="4" applyBorder="1" applyAlignment="1">
      <alignment horizontal="center"/>
    </xf>
    <xf numFmtId="0" fontId="22" fillId="0" borderId="5" xfId="4" applyBorder="1" applyAlignment="1">
      <alignment horizontal="center"/>
    </xf>
    <xf numFmtId="0" fontId="22" fillId="0" borderId="14" xfId="12" applyBorder="1" applyAlignment="1">
      <alignment horizontal="center" vertical="center"/>
    </xf>
    <xf numFmtId="0" fontId="22" fillId="0" borderId="10" xfId="4" applyBorder="1" applyAlignment="1">
      <alignment horizontal="center"/>
    </xf>
    <xf numFmtId="0" fontId="22" fillId="0" borderId="11" xfId="4" applyBorder="1" applyAlignment="1">
      <alignment horizontal="center"/>
    </xf>
    <xf numFmtId="0" fontId="22" fillId="0" borderId="7" xfId="12" applyBorder="1" applyAlignment="1">
      <alignment horizontal="center" vertical="center"/>
    </xf>
    <xf numFmtId="0" fontId="22" fillId="0" borderId="4" xfId="12" applyBorder="1" applyAlignment="1">
      <alignment horizontal="center" vertical="center"/>
    </xf>
    <xf numFmtId="0" fontId="22" fillId="0" borderId="5" xfId="12" applyBorder="1" applyAlignment="1">
      <alignment horizontal="center"/>
    </xf>
    <xf numFmtId="0" fontId="22" fillId="0" borderId="10" xfId="12" applyBorder="1" applyAlignment="1">
      <alignment horizontal="center" vertical="center"/>
    </xf>
    <xf numFmtId="0" fontId="22" fillId="0" borderId="11" xfId="12" applyBorder="1" applyAlignment="1">
      <alignment horizontal="center" vertical="center"/>
    </xf>
    <xf numFmtId="0" fontId="22" fillId="0" borderId="8" xfId="4" applyBorder="1" applyAlignment="1">
      <alignment horizontal="center"/>
    </xf>
    <xf numFmtId="0" fontId="22" fillId="0" borderId="6" xfId="4" applyBorder="1" applyAlignment="1">
      <alignment horizontal="center"/>
    </xf>
    <xf numFmtId="0" fontId="22" fillId="0" borderId="9" xfId="4" applyBorder="1" applyAlignment="1">
      <alignment horizontal="center"/>
    </xf>
    <xf numFmtId="0" fontId="22" fillId="0" borderId="15" xfId="12" applyBorder="1" applyAlignment="1">
      <alignment horizontal="center" vertical="center"/>
    </xf>
    <xf numFmtId="0" fontId="22" fillId="0" borderId="8" xfId="12" applyBorder="1" applyAlignment="1">
      <alignment horizontal="center" vertical="center"/>
    </xf>
    <xf numFmtId="3" fontId="22" fillId="0" borderId="0" xfId="4" applyNumberFormat="1" applyAlignment="1">
      <alignment horizontal="center"/>
    </xf>
    <xf numFmtId="0" fontId="22" fillId="0" borderId="7" xfId="12" applyBorder="1"/>
    <xf numFmtId="164" fontId="22" fillId="0" borderId="10" xfId="12" applyNumberFormat="1" applyBorder="1" applyAlignment="1">
      <alignment horizontal="center"/>
    </xf>
    <xf numFmtId="164" fontId="22" fillId="0" borderId="0" xfId="12" applyNumberFormat="1" applyAlignment="1">
      <alignment horizontal="center"/>
    </xf>
    <xf numFmtId="165" fontId="36" fillId="0" borderId="11" xfId="34" applyNumberFormat="1" applyFont="1" applyBorder="1" applyAlignment="1">
      <alignment horizontal="center"/>
    </xf>
    <xf numFmtId="3" fontId="22" fillId="0" borderId="13" xfId="4" applyNumberFormat="1" applyBorder="1" applyAlignment="1">
      <alignment horizontal="center"/>
    </xf>
    <xf numFmtId="3" fontId="22" fillId="0" borderId="14" xfId="69" applyNumberFormat="1" applyFont="1" applyBorder="1" applyAlignment="1">
      <alignment horizontal="center" vertical="center"/>
    </xf>
    <xf numFmtId="3" fontId="22" fillId="0" borderId="0" xfId="4" applyNumberFormat="1" applyFill="1" applyAlignment="1">
      <alignment horizontal="center"/>
    </xf>
    <xf numFmtId="3" fontId="22" fillId="0" borderId="14" xfId="4" applyNumberFormat="1" applyBorder="1" applyAlignment="1">
      <alignment horizontal="center"/>
    </xf>
    <xf numFmtId="3" fontId="22" fillId="0" borderId="11" xfId="69" applyNumberFormat="1" applyFont="1" applyBorder="1" applyAlignment="1">
      <alignment horizontal="center" vertical="center"/>
    </xf>
    <xf numFmtId="0" fontId="22" fillId="0" borderId="10" xfId="12" applyBorder="1"/>
    <xf numFmtId="164" fontId="22" fillId="0" borderId="10" xfId="12" applyNumberFormat="1" applyFill="1" applyBorder="1" applyAlignment="1">
      <alignment horizontal="center"/>
    </xf>
    <xf numFmtId="3" fontId="22" fillId="0" borderId="14" xfId="69" applyNumberFormat="1" applyFont="1" applyFill="1" applyBorder="1" applyAlignment="1">
      <alignment horizontal="center" vertical="center"/>
    </xf>
    <xf numFmtId="0" fontId="22" fillId="0" borderId="8" xfId="12" applyBorder="1"/>
    <xf numFmtId="164" fontId="22" fillId="0" borderId="8" xfId="12" applyNumberFormat="1" applyBorder="1" applyAlignment="1">
      <alignment horizontal="center"/>
    </xf>
    <xf numFmtId="164" fontId="22" fillId="0" borderId="6" xfId="12" applyNumberFormat="1" applyBorder="1" applyAlignment="1">
      <alignment horizontal="center"/>
    </xf>
    <xf numFmtId="165" fontId="36" fillId="0" borderId="9" xfId="34" applyNumberFormat="1" applyFont="1" applyBorder="1" applyAlignment="1">
      <alignment horizontal="center"/>
    </xf>
    <xf numFmtId="3" fontId="22" fillId="0" borderId="15" xfId="69" applyNumberFormat="1" applyFont="1" applyBorder="1" applyAlignment="1">
      <alignment horizontal="center" vertical="center"/>
    </xf>
    <xf numFmtId="3" fontId="22" fillId="0" borderId="15" xfId="4" applyNumberFormat="1" applyBorder="1" applyAlignment="1">
      <alignment horizontal="center"/>
    </xf>
    <xf numFmtId="3" fontId="22" fillId="0" borderId="9" xfId="69" applyNumberFormat="1" applyFont="1" applyBorder="1" applyAlignment="1">
      <alignment horizontal="center" vertical="center"/>
    </xf>
    <xf numFmtId="0" fontId="22" fillId="0" borderId="1" xfId="4" applyBorder="1"/>
    <xf numFmtId="3" fontId="22" fillId="0" borderId="16" xfId="4" applyNumberFormat="1" applyBorder="1" applyAlignment="1">
      <alignment horizontal="center"/>
    </xf>
    <xf numFmtId="3" fontId="22" fillId="0" borderId="17" xfId="4" applyNumberFormat="1" applyBorder="1" applyAlignment="1">
      <alignment horizontal="center"/>
    </xf>
    <xf numFmtId="3" fontId="22" fillId="0" borderId="16" xfId="4" applyNumberFormat="1" applyFill="1" applyBorder="1" applyAlignment="1">
      <alignment horizontal="center"/>
    </xf>
    <xf numFmtId="3" fontId="22" fillId="0" borderId="9" xfId="4" applyNumberFormat="1" applyBorder="1" applyAlignment="1">
      <alignment horizontal="center"/>
    </xf>
    <xf numFmtId="3" fontId="22" fillId="0" borderId="8" xfId="4" applyNumberFormat="1" applyBorder="1" applyAlignment="1">
      <alignment horizontal="center"/>
    </xf>
    <xf numFmtId="0" fontId="36" fillId="0" borderId="0" xfId="70" applyFont="1"/>
    <xf numFmtId="0" fontId="36" fillId="0" borderId="0" xfId="70" applyFont="1" applyAlignment="1">
      <alignment horizontal="center"/>
    </xf>
    <xf numFmtId="0" fontId="36" fillId="0" borderId="0" xfId="70" applyFont="1" applyAlignment="1">
      <alignment horizontal="center" vertical="center"/>
    </xf>
    <xf numFmtId="0" fontId="36" fillId="0" borderId="0" xfId="70" applyFont="1" applyAlignment="1">
      <alignment wrapText="1"/>
    </xf>
    <xf numFmtId="0" fontId="36" fillId="0" borderId="8" xfId="70" applyFont="1" applyBorder="1" applyAlignment="1">
      <alignment horizontal="center" vertical="center" wrapText="1"/>
    </xf>
    <xf numFmtId="0" fontId="36" fillId="0" borderId="6" xfId="70" applyFont="1" applyBorder="1" applyAlignment="1">
      <alignment horizontal="center" vertical="center" wrapText="1"/>
    </xf>
    <xf numFmtId="0" fontId="36" fillId="0" borderId="11" xfId="70" applyFont="1" applyBorder="1" applyAlignment="1">
      <alignment horizontal="center" vertical="center" wrapText="1"/>
    </xf>
    <xf numFmtId="0" fontId="36" fillId="0" borderId="0" xfId="70" applyFont="1" applyAlignment="1">
      <alignment horizontal="center" wrapText="1"/>
    </xf>
    <xf numFmtId="0" fontId="36" fillId="0" borderId="0" xfId="70" applyFont="1" applyAlignment="1">
      <alignment horizontal="center" vertical="center" wrapText="1"/>
    </xf>
    <xf numFmtId="0" fontId="22" fillId="0" borderId="0" xfId="4" applyAlignment="1">
      <alignment horizontal="center" wrapText="1"/>
    </xf>
    <xf numFmtId="0" fontId="22" fillId="0" borderId="0" xfId="4" applyAlignment="1">
      <alignment wrapText="1"/>
    </xf>
    <xf numFmtId="0" fontId="36" fillId="0" borderId="7" xfId="70" applyFont="1" applyBorder="1" applyAlignment="1">
      <alignment horizontal="right" vertical="center"/>
    </xf>
    <xf numFmtId="3" fontId="22" fillId="0" borderId="7" xfId="69" applyNumberFormat="1" applyFont="1" applyFill="1" applyBorder="1" applyAlignment="1">
      <alignment horizontal="center" vertical="center"/>
    </xf>
    <xf numFmtId="3" fontId="22" fillId="0" borderId="4" xfId="69" applyNumberFormat="1" applyFont="1" applyFill="1" applyBorder="1" applyAlignment="1">
      <alignment horizontal="center" vertical="center"/>
    </xf>
    <xf numFmtId="3" fontId="22" fillId="0" borderId="5" xfId="69" applyNumberFormat="1" applyFont="1" applyFill="1" applyBorder="1" applyAlignment="1">
      <alignment horizontal="center" vertical="center"/>
    </xf>
    <xf numFmtId="3" fontId="22" fillId="0" borderId="10" xfId="69" applyNumberFormat="1" applyFont="1" applyFill="1" applyBorder="1" applyAlignment="1">
      <alignment horizontal="center" vertical="center"/>
    </xf>
    <xf numFmtId="3" fontId="22" fillId="0" borderId="0" xfId="69" applyNumberFormat="1" applyFont="1" applyFill="1" applyAlignment="1">
      <alignment vertical="center"/>
    </xf>
    <xf numFmtId="0" fontId="36" fillId="0" borderId="10" xfId="70" applyFont="1" applyBorder="1" applyAlignment="1">
      <alignment horizontal="right" vertical="center"/>
    </xf>
    <xf numFmtId="3" fontId="22" fillId="0" borderId="0" xfId="69" applyNumberFormat="1" applyFont="1" applyFill="1" applyBorder="1" applyAlignment="1">
      <alignment horizontal="center" vertical="center"/>
    </xf>
    <xf numFmtId="3" fontId="22" fillId="0" borderId="11" xfId="69" applyNumberFormat="1" applyFont="1" applyFill="1" applyBorder="1" applyAlignment="1">
      <alignment horizontal="center" vertical="center"/>
    </xf>
    <xf numFmtId="3" fontId="22" fillId="0" borderId="8" xfId="69" applyNumberFormat="1" applyFont="1" applyFill="1" applyBorder="1" applyAlignment="1">
      <alignment horizontal="center" vertical="center"/>
    </xf>
    <xf numFmtId="3" fontId="22" fillId="0" borderId="6" xfId="69" applyNumberFormat="1" applyFont="1" applyFill="1" applyBorder="1" applyAlignment="1">
      <alignment horizontal="center" vertical="center"/>
    </xf>
    <xf numFmtId="3" fontId="22" fillId="0" borderId="9" xfId="69" applyNumberFormat="1" applyFont="1" applyFill="1" applyBorder="1" applyAlignment="1">
      <alignment horizontal="center" vertical="center"/>
    </xf>
    <xf numFmtId="0" fontId="36" fillId="0" borderId="1" xfId="70" applyFont="1" applyBorder="1" applyAlignment="1">
      <alignment horizontal="right" vertical="center"/>
    </xf>
    <xf numFmtId="3" fontId="36" fillId="0" borderId="1" xfId="70" applyNumberFormat="1" applyFont="1" applyBorder="1" applyAlignment="1">
      <alignment horizontal="center"/>
    </xf>
    <xf numFmtId="3" fontId="36" fillId="0" borderId="17" xfId="70" applyNumberFormat="1" applyFont="1" applyBorder="1" applyAlignment="1">
      <alignment horizontal="center"/>
    </xf>
    <xf numFmtId="3" fontId="36" fillId="0" borderId="3" xfId="70" applyNumberFormat="1" applyFont="1" applyBorder="1" applyAlignment="1">
      <alignment horizontal="center"/>
    </xf>
    <xf numFmtId="3" fontId="36" fillId="0" borderId="0" xfId="70" applyNumberFormat="1" applyFont="1" applyAlignment="1">
      <alignment horizontal="center"/>
    </xf>
    <xf numFmtId="3" fontId="36" fillId="0" borderId="0" xfId="70" applyNumberFormat="1" applyFont="1"/>
    <xf numFmtId="3" fontId="22" fillId="0" borderId="0" xfId="4" applyNumberFormat="1"/>
    <xf numFmtId="0" fontId="22" fillId="0" borderId="0" xfId="12" applyAlignment="1">
      <alignment horizontal="left"/>
    </xf>
    <xf numFmtId="0" fontId="22" fillId="0" borderId="0" xfId="12" applyFill="1"/>
    <xf numFmtId="0" fontId="22" fillId="0" borderId="7" xfId="12" applyBorder="1" applyAlignment="1">
      <alignment horizontal="left"/>
    </xf>
    <xf numFmtId="0" fontId="22" fillId="0" borderId="13" xfId="12" applyBorder="1" applyAlignment="1">
      <alignment horizontal="center"/>
    </xf>
    <xf numFmtId="0" fontId="36" fillId="0" borderId="0" xfId="12" applyFont="1" applyFill="1"/>
    <xf numFmtId="0" fontId="22" fillId="0" borderId="8" xfId="12" applyBorder="1" applyAlignment="1">
      <alignment horizontal="left"/>
    </xf>
    <xf numFmtId="0" fontId="22" fillId="0" borderId="15" xfId="12" applyBorder="1" applyAlignment="1">
      <alignment horizontal="center"/>
    </xf>
    <xf numFmtId="0" fontId="22" fillId="0" borderId="8" xfId="12" applyFill="1" applyBorder="1" applyAlignment="1">
      <alignment horizontal="center" vertical="center"/>
    </xf>
    <xf numFmtId="0" fontId="22" fillId="0" borderId="9" xfId="12" applyFill="1" applyBorder="1" applyAlignment="1">
      <alignment horizontal="center" vertical="center"/>
    </xf>
    <xf numFmtId="0" fontId="80" fillId="6" borderId="16" xfId="4" applyFont="1" applyFill="1" applyBorder="1" applyAlignment="1">
      <alignment horizontal="center" vertical="center"/>
    </xf>
    <xf numFmtId="0" fontId="80" fillId="8" borderId="75" xfId="67" applyFont="1" applyFill="1" applyBorder="1" applyAlignment="1">
      <alignment horizontal="left" wrapText="1" readingOrder="1"/>
    </xf>
    <xf numFmtId="0" fontId="80" fillId="8" borderId="75" xfId="67" applyFont="1" applyFill="1" applyBorder="1" applyAlignment="1">
      <alignment horizontal="center" wrapText="1" readingOrder="1"/>
    </xf>
    <xf numFmtId="0" fontId="22" fillId="0" borderId="10" xfId="12" applyBorder="1" applyAlignment="1">
      <alignment horizontal="left" vertical="center"/>
    </xf>
    <xf numFmtId="3" fontId="22" fillId="0" borderId="14" xfId="12" applyNumberFormat="1" applyBorder="1" applyAlignment="1">
      <alignment horizontal="center"/>
    </xf>
    <xf numFmtId="9" fontId="0" fillId="0" borderId="0" xfId="34" applyFont="1"/>
    <xf numFmtId="0" fontId="36" fillId="0" borderId="13" xfId="12" applyFont="1" applyFill="1" applyBorder="1" applyAlignment="1">
      <alignment horizontal="left"/>
    </xf>
    <xf numFmtId="3" fontId="22" fillId="0" borderId="4" xfId="12" applyNumberFormat="1" applyFill="1" applyBorder="1" applyAlignment="1">
      <alignment horizontal="center"/>
    </xf>
    <xf numFmtId="3" fontId="22" fillId="0" borderId="7" xfId="12" applyNumberFormat="1" applyFill="1" applyBorder="1" applyAlignment="1">
      <alignment horizontal="center"/>
    </xf>
    <xf numFmtId="3" fontId="22" fillId="0" borderId="5" xfId="12" applyNumberFormat="1" applyFill="1" applyBorder="1" applyAlignment="1">
      <alignment horizontal="center"/>
    </xf>
    <xf numFmtId="0" fontId="36" fillId="9" borderId="13" xfId="12" applyFont="1" applyFill="1" applyBorder="1" applyAlignment="1">
      <alignment horizontal="left"/>
    </xf>
    <xf numFmtId="0" fontId="22" fillId="9" borderId="10" xfId="34" applyNumberFormat="1" applyFont="1" applyFill="1" applyBorder="1" applyAlignment="1">
      <alignment horizontal="center"/>
    </xf>
    <xf numFmtId="9" fontId="22" fillId="9" borderId="0" xfId="34" applyFont="1" applyFill="1" applyBorder="1" applyAlignment="1">
      <alignment horizontal="center"/>
    </xf>
    <xf numFmtId="0" fontId="22" fillId="9" borderId="7" xfId="34" applyNumberFormat="1" applyFont="1" applyFill="1" applyBorder="1" applyAlignment="1">
      <alignment horizontal="center"/>
    </xf>
    <xf numFmtId="9" fontId="22" fillId="9" borderId="4" xfId="34" applyFont="1" applyFill="1" applyBorder="1" applyAlignment="1">
      <alignment horizontal="center"/>
    </xf>
    <xf numFmtId="9" fontId="22" fillId="9" borderId="5" xfId="34" applyFont="1" applyFill="1" applyBorder="1" applyAlignment="1">
      <alignment horizontal="center"/>
    </xf>
    <xf numFmtId="0" fontId="81" fillId="10" borderId="76" xfId="67" applyFont="1" applyFill="1" applyBorder="1" applyAlignment="1">
      <alignment horizontal="right" wrapText="1" readingOrder="1"/>
    </xf>
    <xf numFmtId="9" fontId="82" fillId="10" borderId="76" xfId="67" applyNumberFormat="1" applyFont="1" applyFill="1" applyBorder="1" applyAlignment="1">
      <alignment horizontal="center" wrapText="1" readingOrder="1"/>
    </xf>
    <xf numFmtId="0" fontId="36" fillId="0" borderId="14" xfId="12" applyFont="1" applyFill="1" applyBorder="1" applyAlignment="1">
      <alignment horizontal="left"/>
    </xf>
    <xf numFmtId="3" fontId="22" fillId="0" borderId="0" xfId="12" applyNumberFormat="1" applyFill="1" applyBorder="1" applyAlignment="1">
      <alignment horizontal="center"/>
    </xf>
    <xf numFmtId="3" fontId="22" fillId="0" borderId="10" xfId="12" applyNumberFormat="1" applyFill="1" applyBorder="1" applyAlignment="1">
      <alignment horizontal="center"/>
    </xf>
    <xf numFmtId="3" fontId="22" fillId="0" borderId="11" xfId="12" applyNumberFormat="1" applyFill="1" applyBorder="1" applyAlignment="1">
      <alignment horizontal="center"/>
    </xf>
    <xf numFmtId="0" fontId="36" fillId="9" borderId="14" xfId="12" applyFont="1" applyFill="1" applyBorder="1" applyAlignment="1">
      <alignment horizontal="left"/>
    </xf>
    <xf numFmtId="9" fontId="22" fillId="9" borderId="11" xfId="34" applyFont="1" applyFill="1" applyBorder="1" applyAlignment="1">
      <alignment horizontal="center"/>
    </xf>
    <xf numFmtId="0" fontId="81" fillId="10" borderId="77" xfId="67" applyFont="1" applyFill="1" applyBorder="1" applyAlignment="1">
      <alignment horizontal="right" wrapText="1" readingOrder="1"/>
    </xf>
    <xf numFmtId="9" fontId="81" fillId="10" borderId="77" xfId="67" applyNumberFormat="1" applyFont="1" applyFill="1" applyBorder="1" applyAlignment="1">
      <alignment horizontal="center" wrapText="1" readingOrder="1"/>
    </xf>
    <xf numFmtId="9" fontId="82" fillId="10" borderId="77" xfId="67" applyNumberFormat="1" applyFont="1" applyFill="1" applyBorder="1" applyAlignment="1">
      <alignment horizontal="center" wrapText="1" readingOrder="1"/>
    </xf>
    <xf numFmtId="0" fontId="22" fillId="0" borderId="14" xfId="12" applyBorder="1"/>
    <xf numFmtId="0" fontId="81" fillId="10" borderId="75" xfId="67" applyFont="1" applyFill="1" applyBorder="1" applyAlignment="1">
      <alignment horizontal="right" wrapText="1" readingOrder="1"/>
    </xf>
    <xf numFmtId="0" fontId="82" fillId="10" borderId="75" xfId="67" applyFont="1" applyFill="1" applyBorder="1" applyAlignment="1">
      <alignment horizontal="center" wrapText="1" readingOrder="1"/>
    </xf>
    <xf numFmtId="0" fontId="22" fillId="0" borderId="14" xfId="12" applyFill="1" applyBorder="1"/>
    <xf numFmtId="0" fontId="36" fillId="0" borderId="0" xfId="12" applyFont="1"/>
    <xf numFmtId="0" fontId="22" fillId="0" borderId="14" xfId="12" applyBorder="1" applyAlignment="1">
      <alignment horizontal="left" vertical="center"/>
    </xf>
    <xf numFmtId="0" fontId="22" fillId="0" borderId="15" xfId="12" applyBorder="1" applyAlignment="1">
      <alignment horizontal="left" vertical="center"/>
    </xf>
    <xf numFmtId="3" fontId="22" fillId="0" borderId="8" xfId="12" applyNumberFormat="1" applyFill="1" applyBorder="1" applyAlignment="1">
      <alignment horizontal="center"/>
    </xf>
    <xf numFmtId="3" fontId="22" fillId="0" borderId="9" xfId="12" applyNumberFormat="1" applyFill="1" applyBorder="1" applyAlignment="1">
      <alignment horizontal="center"/>
    </xf>
    <xf numFmtId="0" fontId="36" fillId="9" borderId="15" xfId="12" applyFont="1" applyFill="1" applyBorder="1" applyAlignment="1">
      <alignment horizontal="left"/>
    </xf>
    <xf numFmtId="0" fontId="22" fillId="9" borderId="8" xfId="34" applyNumberFormat="1" applyFont="1" applyFill="1" applyBorder="1" applyAlignment="1">
      <alignment horizontal="center"/>
    </xf>
    <xf numFmtId="9" fontId="22" fillId="9" borderId="6" xfId="34" applyFont="1" applyFill="1" applyBorder="1" applyAlignment="1">
      <alignment horizontal="center"/>
    </xf>
    <xf numFmtId="9" fontId="22" fillId="9" borderId="9" xfId="34" applyFont="1" applyFill="1" applyBorder="1" applyAlignment="1">
      <alignment horizontal="center"/>
    </xf>
    <xf numFmtId="0" fontId="22" fillId="0" borderId="4" xfId="12" applyBorder="1"/>
    <xf numFmtId="0" fontId="22" fillId="0" borderId="5" xfId="12" applyBorder="1"/>
    <xf numFmtId="0" fontId="36" fillId="0" borderId="1" xfId="12" applyFont="1" applyFill="1" applyBorder="1" applyAlignment="1">
      <alignment horizontal="left"/>
    </xf>
    <xf numFmtId="3" fontId="22" fillId="0" borderId="1" xfId="12" applyNumberFormat="1" applyFill="1" applyBorder="1" applyAlignment="1">
      <alignment horizontal="center"/>
    </xf>
    <xf numFmtId="3" fontId="22" fillId="0" borderId="16" xfId="12" applyNumberFormat="1" applyFill="1" applyBorder="1" applyAlignment="1">
      <alignment horizontal="center"/>
    </xf>
    <xf numFmtId="0" fontId="42" fillId="11" borderId="1" xfId="12" applyFont="1" applyFill="1" applyBorder="1" applyAlignment="1">
      <alignment horizontal="left"/>
    </xf>
    <xf numFmtId="0" fontId="42" fillId="11" borderId="1" xfId="12" applyFont="1" applyFill="1" applyBorder="1" applyAlignment="1">
      <alignment horizontal="center"/>
    </xf>
    <xf numFmtId="9" fontId="42" fillId="11" borderId="17" xfId="34" applyFont="1" applyFill="1" applyBorder="1" applyAlignment="1">
      <alignment horizontal="center"/>
    </xf>
    <xf numFmtId="9" fontId="42" fillId="11" borderId="3" xfId="34" applyFont="1" applyFill="1" applyBorder="1" applyAlignment="1">
      <alignment horizontal="center"/>
    </xf>
    <xf numFmtId="0" fontId="22" fillId="0" borderId="16" xfId="12" applyBorder="1"/>
    <xf numFmtId="0" fontId="22" fillId="0" borderId="1" xfId="12" applyBorder="1" applyAlignment="1">
      <alignment horizontal="left" vertical="center"/>
    </xf>
    <xf numFmtId="3" fontId="22" fillId="0" borderId="16" xfId="12" applyNumberFormat="1" applyBorder="1" applyAlignment="1">
      <alignment horizontal="center"/>
    </xf>
    <xf numFmtId="3" fontId="22" fillId="0" borderId="3" xfId="12" applyNumberFormat="1" applyBorder="1" applyAlignment="1">
      <alignment horizontal="center"/>
    </xf>
    <xf numFmtId="9" fontId="22" fillId="0" borderId="16" xfId="12" applyNumberFormat="1" applyBorder="1"/>
    <xf numFmtId="0" fontId="22" fillId="0" borderId="0" xfId="12" applyBorder="1"/>
    <xf numFmtId="0" fontId="22" fillId="0" borderId="13" xfId="12" applyBorder="1"/>
    <xf numFmtId="9" fontId="22" fillId="0" borderId="4" xfId="12" applyNumberFormat="1" applyBorder="1"/>
    <xf numFmtId="9" fontId="22" fillId="0" borderId="5" xfId="12" applyNumberFormat="1" applyBorder="1"/>
    <xf numFmtId="3" fontId="22" fillId="0" borderId="0" xfId="12" applyNumberFormat="1" applyAlignment="1">
      <alignment horizontal="center"/>
    </xf>
    <xf numFmtId="0" fontId="22" fillId="0" borderId="6" xfId="12" applyBorder="1"/>
    <xf numFmtId="9" fontId="22" fillId="0" borderId="6" xfId="12" applyNumberFormat="1" applyBorder="1"/>
    <xf numFmtId="9" fontId="22" fillId="0" borderId="9" xfId="12" applyNumberFormat="1" applyBorder="1"/>
    <xf numFmtId="3" fontId="22" fillId="0" borderId="0" xfId="12" applyNumberFormat="1" applyBorder="1" applyAlignment="1">
      <alignment horizontal="center"/>
    </xf>
    <xf numFmtId="177" fontId="22" fillId="0" borderId="0" xfId="4" applyNumberFormat="1" applyFont="1"/>
    <xf numFmtId="0" fontId="22" fillId="0" borderId="7" xfId="4" applyFont="1" applyFill="1" applyBorder="1" applyAlignment="1">
      <alignment horizontal="center"/>
    </xf>
    <xf numFmtId="0" fontId="22" fillId="0" borderId="4" xfId="4" applyFont="1" applyFill="1" applyBorder="1" applyAlignment="1">
      <alignment horizontal="center"/>
    </xf>
    <xf numFmtId="0" fontId="22" fillId="0" borderId="5" xfId="4" applyFont="1" applyFill="1" applyBorder="1" applyAlignment="1">
      <alignment horizontal="center"/>
    </xf>
    <xf numFmtId="0" fontId="22" fillId="0" borderId="16" xfId="4" applyFont="1" applyBorder="1" applyAlignment="1">
      <alignment horizontal="center"/>
    </xf>
    <xf numFmtId="0" fontId="22" fillId="0" borderId="15" xfId="4" applyFont="1" applyBorder="1" applyAlignment="1">
      <alignment horizontal="center"/>
    </xf>
    <xf numFmtId="0" fontId="22" fillId="0" borderId="13" xfId="4" applyFont="1" applyBorder="1" applyAlignment="1">
      <alignment horizontal="center"/>
    </xf>
    <xf numFmtId="0" fontId="23" fillId="0" borderId="16" xfId="0" applyFont="1" applyFill="1" applyBorder="1" applyAlignment="1">
      <alignment horizontal="center" vertical="center" wrapText="1"/>
    </xf>
    <xf numFmtId="9" fontId="0" fillId="0" borderId="0" xfId="10" applyFont="1" applyAlignment="1">
      <alignment horizontal="center"/>
    </xf>
    <xf numFmtId="0" fontId="0" fillId="0" borderId="0" xfId="0" applyAlignment="1">
      <alignment horizontal="center"/>
    </xf>
    <xf numFmtId="164" fontId="0" fillId="0" borderId="0" xfId="10" applyNumberFormat="1" applyFont="1" applyAlignment="1">
      <alignment horizontal="center"/>
    </xf>
    <xf numFmtId="0" fontId="22" fillId="0" borderId="0" xfId="0" applyFont="1" applyFill="1" applyBorder="1" applyAlignment="1">
      <alignment horizontal="center"/>
    </xf>
    <xf numFmtId="9" fontId="0" fillId="0" borderId="10" xfId="10" applyFont="1" applyBorder="1" applyAlignment="1">
      <alignment horizontal="center"/>
    </xf>
    <xf numFmtId="9" fontId="0" fillId="0" borderId="0" xfId="10" applyFont="1" applyBorder="1" applyAlignment="1">
      <alignment horizontal="center"/>
    </xf>
    <xf numFmtId="0" fontId="0" fillId="0" borderId="0" xfId="0" applyFill="1" applyBorder="1" applyAlignment="1">
      <alignment horizontal="center"/>
    </xf>
    <xf numFmtId="164" fontId="0" fillId="0" borderId="0" xfId="10" applyNumberFormat="1" applyFont="1" applyBorder="1" applyAlignment="1">
      <alignment horizontal="center"/>
    </xf>
    <xf numFmtId="164" fontId="0" fillId="0" borderId="11" xfId="10" applyNumberFormat="1" applyFont="1" applyBorder="1" applyAlignment="1">
      <alignment horizontal="center"/>
    </xf>
    <xf numFmtId="0" fontId="26" fillId="0" borderId="10" xfId="0" applyFont="1" applyBorder="1" applyAlignment="1">
      <alignment horizontal="center"/>
    </xf>
    <xf numFmtId="0" fontId="26" fillId="0" borderId="8" xfId="0" applyFont="1" applyBorder="1" applyAlignment="1">
      <alignment horizontal="center"/>
    </xf>
    <xf numFmtId="9" fontId="0" fillId="0" borderId="6" xfId="10" applyFont="1" applyBorder="1" applyAlignment="1">
      <alignment horizontal="center"/>
    </xf>
    <xf numFmtId="0" fontId="22" fillId="0" borderId="6" xfId="0" applyFont="1" applyFill="1" applyBorder="1" applyAlignment="1">
      <alignment horizontal="center"/>
    </xf>
    <xf numFmtId="164" fontId="0" fillId="0" borderId="6" xfId="10" applyNumberFormat="1" applyFont="1" applyBorder="1" applyAlignment="1">
      <alignment horizontal="center"/>
    </xf>
    <xf numFmtId="164" fontId="0" fillId="0" borderId="9" xfId="10" applyNumberFormat="1" applyFont="1" applyBorder="1" applyAlignment="1">
      <alignment horizontal="center"/>
    </xf>
    <xf numFmtId="16" fontId="0" fillId="0" borderId="1" xfId="0" quotePrefix="1" applyNumberFormat="1" applyBorder="1" applyAlignment="1">
      <alignment horizontal="center"/>
    </xf>
    <xf numFmtId="0" fontId="0" fillId="0" borderId="17" xfId="0" quotePrefix="1" applyFill="1" applyBorder="1" applyAlignment="1">
      <alignment horizontal="center"/>
    </xf>
    <xf numFmtId="0" fontId="0" fillId="0" borderId="17" xfId="0" applyFill="1" applyBorder="1" applyAlignment="1">
      <alignment horizontal="center"/>
    </xf>
    <xf numFmtId="16" fontId="0" fillId="0" borderId="17" xfId="0" quotePrefix="1" applyNumberFormat="1" applyBorder="1" applyAlignment="1">
      <alignment horizontal="center"/>
    </xf>
    <xf numFmtId="0" fontId="0" fillId="0" borderId="3" xfId="0" quotePrefix="1" applyFill="1" applyBorder="1" applyAlignment="1">
      <alignment horizontal="center"/>
    </xf>
    <xf numFmtId="164" fontId="38" fillId="0" borderId="0" xfId="0" applyNumberFormat="1" applyFont="1" applyFill="1" applyBorder="1" applyAlignment="1">
      <alignment horizontal="center" vertical="center"/>
    </xf>
    <xf numFmtId="164" fontId="38" fillId="0" borderId="11" xfId="0" applyNumberFormat="1" applyFont="1" applyFill="1" applyBorder="1" applyAlignment="1">
      <alignment horizontal="center" vertical="center"/>
    </xf>
    <xf numFmtId="2" fontId="22" fillId="0" borderId="3" xfId="4" applyNumberFormat="1" applyFont="1" applyFill="1" applyBorder="1" applyAlignment="1">
      <alignment horizontal="center" vertical="center"/>
    </xf>
    <xf numFmtId="0" fontId="22" fillId="0" borderId="0" xfId="4" applyNumberFormat="1" applyFont="1"/>
    <xf numFmtId="0" fontId="36" fillId="0" borderId="4" xfId="4" applyFont="1" applyFill="1" applyBorder="1" applyAlignment="1">
      <alignment horizontal="center" vertical="center"/>
    </xf>
    <xf numFmtId="0" fontId="22" fillId="0" borderId="7" xfId="4" applyFont="1" applyFill="1" applyBorder="1" applyAlignment="1">
      <alignment horizontal="center" vertical="center"/>
    </xf>
    <xf numFmtId="0" fontId="22" fillId="0" borderId="4" xfId="4" applyFont="1" applyFill="1" applyBorder="1" applyAlignment="1">
      <alignment horizontal="center" vertical="center"/>
    </xf>
    <xf numFmtId="0" fontId="22" fillId="0" borderId="5" xfId="4" applyFont="1" applyFill="1" applyBorder="1" applyAlignment="1">
      <alignment horizontal="center" vertical="center"/>
    </xf>
    <xf numFmtId="0" fontId="36" fillId="0" borderId="0" xfId="4" applyFont="1" applyFill="1" applyBorder="1" applyAlignment="1">
      <alignment horizontal="center" vertical="center"/>
    </xf>
    <xf numFmtId="0" fontId="22" fillId="0" borderId="0" xfId="4" applyFont="1" applyFill="1" applyBorder="1" applyAlignment="1">
      <alignment horizontal="center"/>
    </xf>
    <xf numFmtId="0" fontId="22" fillId="0" borderId="11" xfId="4" applyFont="1" applyFill="1" applyBorder="1" applyAlignment="1">
      <alignment horizontal="center"/>
    </xf>
    <xf numFmtId="0" fontId="22" fillId="0" borderId="11" xfId="4" applyFont="1" applyFill="1" applyBorder="1" applyAlignment="1">
      <alignment horizontal="center" vertical="center"/>
    </xf>
    <xf numFmtId="0" fontId="36" fillId="0" borderId="6" xfId="4" applyFont="1" applyFill="1" applyBorder="1" applyAlignment="1">
      <alignment horizontal="center" vertical="center"/>
    </xf>
    <xf numFmtId="0" fontId="36" fillId="0" borderId="9" xfId="4" applyFont="1" applyFill="1" applyBorder="1" applyAlignment="1">
      <alignment horizontal="center" vertical="center"/>
    </xf>
    <xf numFmtId="0" fontId="22" fillId="0" borderId="9" xfId="4" applyFont="1" applyFill="1" applyBorder="1" applyAlignment="1">
      <alignment horizontal="center"/>
    </xf>
    <xf numFmtId="0" fontId="36" fillId="0" borderId="0" xfId="4" applyFont="1" applyFill="1" applyAlignment="1">
      <alignment horizontal="center" vertical="center"/>
    </xf>
    <xf numFmtId="0" fontId="22" fillId="0" borderId="8" xfId="4" applyFont="1" applyFill="1" applyBorder="1" applyAlignment="1">
      <alignment horizontal="center" vertical="center"/>
    </xf>
    <xf numFmtId="0" fontId="22" fillId="0" borderId="9" xfId="4" applyFont="1" applyFill="1" applyBorder="1" applyAlignment="1">
      <alignment horizontal="center" vertical="center"/>
    </xf>
    <xf numFmtId="0" fontId="22" fillId="0" borderId="6" xfId="4" applyFont="1" applyFill="1" applyBorder="1" applyAlignment="1">
      <alignment horizontal="center" vertical="center"/>
    </xf>
    <xf numFmtId="0" fontId="36" fillId="0" borderId="0" xfId="71" applyFont="1"/>
    <xf numFmtId="0" fontId="38" fillId="0" borderId="0" xfId="71" applyFont="1"/>
    <xf numFmtId="0" fontId="36" fillId="0" borderId="0" xfId="71" applyFont="1" applyFill="1"/>
    <xf numFmtId="0" fontId="36" fillId="2" borderId="49" xfId="71" applyFont="1" applyFill="1" applyBorder="1" applyAlignment="1">
      <alignment horizontal="center" vertical="center" wrapText="1"/>
    </xf>
    <xf numFmtId="0" fontId="36" fillId="2" borderId="50" xfId="71" applyFont="1" applyFill="1" applyBorder="1" applyAlignment="1">
      <alignment horizontal="center" vertical="center" wrapText="1"/>
    </xf>
    <xf numFmtId="0" fontId="36" fillId="2" borderId="33" xfId="71" applyNumberFormat="1" applyFont="1" applyFill="1" applyBorder="1" applyAlignment="1">
      <alignment horizontal="center" vertical="center"/>
    </xf>
    <xf numFmtId="3" fontId="36" fillId="2" borderId="39" xfId="71" applyNumberFormat="1" applyFont="1" applyFill="1" applyBorder="1" applyAlignment="1">
      <alignment horizontal="center" vertical="center"/>
    </xf>
    <xf numFmtId="3" fontId="36" fillId="2" borderId="40" xfId="71" applyNumberFormat="1" applyFont="1" applyFill="1" applyBorder="1" applyAlignment="1">
      <alignment horizontal="center" vertical="center"/>
    </xf>
    <xf numFmtId="3" fontId="36" fillId="2" borderId="41" xfId="71" applyNumberFormat="1" applyFont="1" applyFill="1" applyBorder="1" applyAlignment="1">
      <alignment horizontal="center" vertical="center"/>
    </xf>
    <xf numFmtId="3" fontId="36" fillId="2" borderId="42" xfId="71" applyNumberFormat="1" applyFont="1" applyFill="1" applyBorder="1" applyAlignment="1">
      <alignment horizontal="center" vertical="center"/>
    </xf>
    <xf numFmtId="0" fontId="36" fillId="2" borderId="43" xfId="71" applyNumberFormat="1" applyFont="1" applyFill="1" applyBorder="1" applyAlignment="1">
      <alignment horizontal="center" vertical="center"/>
    </xf>
    <xf numFmtId="3" fontId="36" fillId="2" borderId="3" xfId="71" applyNumberFormat="1" applyFont="1" applyFill="1" applyBorder="1" applyAlignment="1">
      <alignment horizontal="center" vertical="center"/>
    </xf>
    <xf numFmtId="3" fontId="36" fillId="2" borderId="1" xfId="71" applyNumberFormat="1" applyFont="1" applyFill="1" applyBorder="1" applyAlignment="1">
      <alignment horizontal="center" vertical="center"/>
    </xf>
    <xf numFmtId="3" fontId="36" fillId="2" borderId="44" xfId="71" applyNumberFormat="1" applyFont="1" applyFill="1" applyBorder="1" applyAlignment="1">
      <alignment horizontal="center" vertical="center"/>
    </xf>
    <xf numFmtId="3" fontId="36" fillId="2" borderId="45" xfId="71" applyNumberFormat="1" applyFont="1" applyFill="1" applyBorder="1" applyAlignment="1">
      <alignment horizontal="center" vertical="center"/>
    </xf>
    <xf numFmtId="0" fontId="22" fillId="2" borderId="43" xfId="71" applyNumberFormat="1" applyFont="1" applyFill="1" applyBorder="1" applyAlignment="1">
      <alignment horizontal="center" vertical="center"/>
    </xf>
    <xf numFmtId="3" fontId="26" fillId="2" borderId="3" xfId="71" applyNumberFormat="1" applyFont="1" applyFill="1" applyBorder="1" applyAlignment="1">
      <alignment horizontal="center" vertical="center"/>
    </xf>
    <xf numFmtId="3" fontId="26" fillId="2" borderId="1" xfId="71" applyNumberFormat="1" applyFont="1" applyFill="1" applyBorder="1" applyAlignment="1">
      <alignment horizontal="center" vertical="center"/>
    </xf>
    <xf numFmtId="3" fontId="26" fillId="2" borderId="44" xfId="71" applyNumberFormat="1" applyFont="1" applyFill="1" applyBorder="1" applyAlignment="1">
      <alignment horizontal="center" vertical="center"/>
    </xf>
    <xf numFmtId="3" fontId="26" fillId="2" borderId="45" xfId="71" applyNumberFormat="1" applyFont="1" applyFill="1" applyBorder="1" applyAlignment="1">
      <alignment horizontal="center" vertical="center"/>
    </xf>
    <xf numFmtId="0" fontId="75" fillId="2" borderId="43" xfId="71" applyNumberFormat="1" applyFont="1" applyFill="1" applyBorder="1" applyAlignment="1">
      <alignment horizontal="center" vertical="center"/>
    </xf>
    <xf numFmtId="3" fontId="75" fillId="2" borderId="3" xfId="71" applyNumberFormat="1" applyFont="1" applyFill="1" applyBorder="1" applyAlignment="1">
      <alignment horizontal="center" vertical="center"/>
    </xf>
    <xf numFmtId="3" fontId="75" fillId="2" borderId="1" xfId="71" applyNumberFormat="1" applyFont="1" applyFill="1" applyBorder="1" applyAlignment="1">
      <alignment horizontal="center" vertical="center"/>
    </xf>
    <xf numFmtId="3" fontId="75" fillId="2" borderId="44" xfId="71" applyNumberFormat="1" applyFont="1" applyFill="1" applyBorder="1" applyAlignment="1">
      <alignment horizontal="center" vertical="center"/>
    </xf>
    <xf numFmtId="3" fontId="75" fillId="2" borderId="45" xfId="71" applyNumberFormat="1" applyFont="1" applyFill="1" applyBorder="1" applyAlignment="1">
      <alignment horizontal="center" vertical="center"/>
    </xf>
    <xf numFmtId="3" fontId="36" fillId="0" borderId="0" xfId="71" applyNumberFormat="1" applyFont="1"/>
    <xf numFmtId="0" fontId="36" fillId="0" borderId="0" xfId="71" applyFont="1" applyAlignment="1"/>
    <xf numFmtId="0" fontId="36" fillId="0" borderId="0" xfId="71" applyFont="1" applyAlignment="1">
      <alignment wrapText="1"/>
    </xf>
    <xf numFmtId="172" fontId="36" fillId="0" borderId="0" xfId="72" applyNumberFormat="1" applyFont="1"/>
    <xf numFmtId="0" fontId="36" fillId="0" borderId="56" xfId="71" applyFont="1" applyFill="1" applyBorder="1"/>
    <xf numFmtId="0" fontId="36" fillId="0" borderId="12" xfId="71" applyFont="1" applyBorder="1" applyAlignment="1">
      <alignment horizontal="center" wrapText="1"/>
    </xf>
    <xf numFmtId="0" fontId="36" fillId="0" borderId="16" xfId="71" applyFont="1" applyBorder="1" applyAlignment="1">
      <alignment horizontal="center"/>
    </xf>
    <xf numFmtId="0" fontId="36" fillId="0" borderId="16" xfId="71" applyFont="1" applyBorder="1" applyAlignment="1">
      <alignment horizontal="center" wrapText="1"/>
    </xf>
    <xf numFmtId="0" fontId="36" fillId="0" borderId="45" xfId="71" applyFont="1" applyBorder="1" applyAlignment="1">
      <alignment horizontal="center" wrapText="1"/>
    </xf>
    <xf numFmtId="0" fontId="36" fillId="0" borderId="0" xfId="71" applyFont="1" applyAlignment="1">
      <alignment horizontal="center"/>
    </xf>
    <xf numFmtId="0" fontId="36" fillId="0" borderId="44" xfId="71" applyFont="1" applyBorder="1" applyAlignment="1">
      <alignment horizontal="center"/>
    </xf>
    <xf numFmtId="0" fontId="36" fillId="0" borderId="58" xfId="71" applyFont="1" applyBorder="1"/>
    <xf numFmtId="172" fontId="36" fillId="0" borderId="0" xfId="72" applyNumberFormat="1" applyFont="1" applyBorder="1"/>
    <xf numFmtId="172" fontId="36" fillId="0" borderId="13" xfId="72" applyNumberFormat="1" applyFont="1" applyBorder="1"/>
    <xf numFmtId="172" fontId="36" fillId="0" borderId="38" xfId="72" applyNumberFormat="1" applyFont="1" applyBorder="1"/>
    <xf numFmtId="0" fontId="36" fillId="0" borderId="12" xfId="71" applyFont="1" applyBorder="1"/>
    <xf numFmtId="0" fontId="36" fillId="0" borderId="38" xfId="71" applyFont="1" applyBorder="1"/>
    <xf numFmtId="172" fontId="36" fillId="0" borderId="14" xfId="72" applyNumberFormat="1" applyFont="1" applyBorder="1"/>
    <xf numFmtId="172" fontId="36" fillId="0" borderId="59" xfId="72" applyNumberFormat="1" applyFont="1" applyBorder="1"/>
    <xf numFmtId="0" fontId="36" fillId="0" borderId="59" xfId="71" applyFont="1" applyBorder="1"/>
    <xf numFmtId="0" fontId="36" fillId="0" borderId="36" xfId="71" applyFont="1" applyBorder="1"/>
    <xf numFmtId="172" fontId="36" fillId="0" borderId="60" xfId="72" applyNumberFormat="1" applyFont="1" applyBorder="1"/>
    <xf numFmtId="172" fontId="36" fillId="0" borderId="49" xfId="72" applyNumberFormat="1" applyFont="1" applyBorder="1"/>
    <xf numFmtId="172" fontId="36" fillId="0" borderId="50" xfId="72" applyNumberFormat="1" applyFont="1" applyBorder="1"/>
    <xf numFmtId="172" fontId="36" fillId="0" borderId="14" xfId="71" applyNumberFormat="1" applyFont="1" applyBorder="1"/>
    <xf numFmtId="172" fontId="36" fillId="0" borderId="0" xfId="71" applyNumberFormat="1" applyFont="1" applyBorder="1"/>
    <xf numFmtId="0" fontId="36" fillId="0" borderId="16" xfId="71" applyFont="1" applyBorder="1"/>
    <xf numFmtId="0" fontId="36" fillId="0" borderId="16" xfId="71" applyFont="1" applyBorder="1" applyAlignment="1">
      <alignment wrapText="1"/>
    </xf>
    <xf numFmtId="0" fontId="36" fillId="0" borderId="45" xfId="71" applyFont="1" applyBorder="1" applyAlignment="1">
      <alignment wrapText="1"/>
    </xf>
    <xf numFmtId="1" fontId="36" fillId="0" borderId="0" xfId="71" applyNumberFormat="1" applyFont="1" applyBorder="1"/>
    <xf numFmtId="1" fontId="36" fillId="0" borderId="13" xfId="71" applyNumberFormat="1" applyFont="1" applyBorder="1"/>
    <xf numFmtId="1" fontId="36" fillId="0" borderId="38" xfId="71" applyNumberFormat="1" applyFont="1" applyBorder="1"/>
    <xf numFmtId="1" fontId="36" fillId="0" borderId="14" xfId="71" applyNumberFormat="1" applyFont="1" applyBorder="1"/>
    <xf numFmtId="1" fontId="36" fillId="0" borderId="59" xfId="71" applyNumberFormat="1" applyFont="1" applyBorder="1"/>
    <xf numFmtId="0" fontId="36" fillId="0" borderId="48" xfId="71" applyFont="1" applyBorder="1"/>
    <xf numFmtId="172" fontId="36" fillId="0" borderId="49" xfId="71" applyNumberFormat="1" applyFont="1" applyBorder="1"/>
    <xf numFmtId="172" fontId="36" fillId="0" borderId="60" xfId="71" applyNumberFormat="1" applyFont="1" applyBorder="1"/>
    <xf numFmtId="0" fontId="36" fillId="0" borderId="50" xfId="71" applyFont="1" applyBorder="1"/>
    <xf numFmtId="0" fontId="61" fillId="0" borderId="0" xfId="71" applyFont="1" applyFill="1"/>
    <xf numFmtId="0" fontId="36" fillId="2" borderId="48" xfId="71" applyFont="1" applyFill="1" applyBorder="1" applyAlignment="1">
      <alignment horizontal="center" vertical="center" wrapText="1"/>
    </xf>
    <xf numFmtId="0" fontId="36" fillId="2" borderId="37" xfId="71" applyFont="1" applyFill="1" applyBorder="1" applyAlignment="1">
      <alignment horizontal="center" vertical="center" wrapText="1"/>
    </xf>
    <xf numFmtId="0" fontId="36" fillId="2" borderId="51" xfId="71" applyFont="1" applyFill="1" applyBorder="1" applyAlignment="1">
      <alignment horizontal="center" vertical="center" wrapText="1"/>
    </xf>
    <xf numFmtId="3" fontId="36" fillId="2" borderId="9" xfId="71" applyNumberFormat="1" applyFont="1" applyFill="1" applyBorder="1" applyAlignment="1">
      <alignment horizontal="center" vertical="center"/>
    </xf>
    <xf numFmtId="4" fontId="36" fillId="2" borderId="15" xfId="71" applyNumberFormat="1" applyFont="1" applyFill="1" applyBorder="1" applyAlignment="1">
      <alignment horizontal="center" vertical="center"/>
    </xf>
    <xf numFmtId="4" fontId="36" fillId="2" borderId="52" xfId="71" applyNumberFormat="1" applyFont="1" applyFill="1" applyBorder="1" applyAlignment="1">
      <alignment horizontal="center" vertical="center"/>
    </xf>
    <xf numFmtId="9" fontId="36" fillId="0" borderId="0" xfId="34" applyFont="1"/>
    <xf numFmtId="0" fontId="36" fillId="2" borderId="53" xfId="71" applyFont="1" applyFill="1" applyBorder="1" applyAlignment="1">
      <alignment horizontal="center" vertical="center"/>
    </xf>
    <xf numFmtId="3" fontId="36" fillId="2" borderId="54" xfId="71" applyNumberFormat="1" applyFont="1" applyFill="1" applyBorder="1" applyAlignment="1">
      <alignment horizontal="center" vertical="center"/>
    </xf>
    <xf numFmtId="0" fontId="36" fillId="2" borderId="55" xfId="71" applyFont="1" applyFill="1" applyBorder="1" applyAlignment="1">
      <alignment horizontal="center" vertical="center"/>
    </xf>
    <xf numFmtId="0" fontId="73" fillId="0" borderId="0" xfId="71" applyFont="1" applyBorder="1"/>
    <xf numFmtId="0" fontId="73" fillId="0" borderId="0" xfId="71" applyFont="1" applyFill="1" applyBorder="1"/>
    <xf numFmtId="0" fontId="73" fillId="0" borderId="0" xfId="71" applyFont="1" applyFill="1"/>
    <xf numFmtId="0" fontId="73" fillId="0" borderId="0" xfId="71" applyFont="1"/>
    <xf numFmtId="0" fontId="36" fillId="0" borderId="0" xfId="71" applyFont="1" applyBorder="1"/>
    <xf numFmtId="0" fontId="36" fillId="0" borderId="67" xfId="71" applyFont="1" applyBorder="1"/>
    <xf numFmtId="0" fontId="36" fillId="0" borderId="68" xfId="71" applyFont="1" applyBorder="1"/>
    <xf numFmtId="0" fontId="36" fillId="0" borderId="56" xfId="71" applyFont="1" applyBorder="1" applyAlignment="1">
      <alignment horizontal="center" wrapText="1"/>
    </xf>
    <xf numFmtId="0" fontId="36" fillId="0" borderId="46" xfId="71" applyFont="1" applyBorder="1" applyAlignment="1">
      <alignment horizontal="center" wrapText="1"/>
    </xf>
    <xf numFmtId="0" fontId="36" fillId="0" borderId="40" xfId="71" applyFont="1" applyBorder="1" applyAlignment="1">
      <alignment horizontal="center" wrapText="1"/>
    </xf>
    <xf numFmtId="0" fontId="36" fillId="0" borderId="39" xfId="71" applyFont="1" applyBorder="1" applyAlignment="1">
      <alignment horizontal="center" wrapText="1"/>
    </xf>
    <xf numFmtId="0" fontId="36" fillId="0" borderId="35" xfId="71" applyFont="1" applyBorder="1" applyAlignment="1">
      <alignment horizontal="center" wrapText="1"/>
    </xf>
    <xf numFmtId="0" fontId="36" fillId="0" borderId="55" xfId="71" applyFont="1" applyBorder="1"/>
    <xf numFmtId="0" fontId="36" fillId="0" borderId="10" xfId="71" applyFont="1" applyBorder="1"/>
    <xf numFmtId="0" fontId="36" fillId="0" borderId="11" xfId="71" applyFont="1" applyBorder="1"/>
    <xf numFmtId="0" fontId="36" fillId="0" borderId="61" xfId="71" applyFont="1" applyBorder="1"/>
    <xf numFmtId="0" fontId="36" fillId="0" borderId="60" xfId="71" applyFont="1" applyBorder="1"/>
    <xf numFmtId="0" fontId="36" fillId="0" borderId="62" xfId="71" applyFont="1" applyBorder="1"/>
    <xf numFmtId="0" fontId="36" fillId="0" borderId="63" xfId="71" applyFont="1" applyBorder="1"/>
    <xf numFmtId="0" fontId="36" fillId="0" borderId="64" xfId="71" applyFont="1" applyBorder="1"/>
    <xf numFmtId="172" fontId="36" fillId="0" borderId="0" xfId="16" applyNumberFormat="1" applyFont="1"/>
    <xf numFmtId="0" fontId="83" fillId="0" borderId="0" xfId="71" applyFont="1"/>
    <xf numFmtId="0" fontId="36" fillId="0" borderId="0" xfId="71" applyFont="1" applyAlignment="1">
      <alignment horizontal="right"/>
    </xf>
    <xf numFmtId="0" fontId="84" fillId="0" borderId="0" xfId="71" applyFont="1" applyAlignment="1"/>
    <xf numFmtId="0" fontId="36" fillId="0" borderId="34" xfId="71" applyFont="1" applyBorder="1" applyAlignment="1">
      <alignment horizontal="center" wrapText="1"/>
    </xf>
    <xf numFmtId="0" fontId="61" fillId="0" borderId="0" xfId="71" applyFont="1" applyAlignment="1">
      <alignment horizontal="right"/>
    </xf>
    <xf numFmtId="0" fontId="61" fillId="0" borderId="0" xfId="71" applyFont="1"/>
    <xf numFmtId="172" fontId="61" fillId="0" borderId="0" xfId="72" applyNumberFormat="1" applyFont="1" applyBorder="1"/>
    <xf numFmtId="0" fontId="36" fillId="0" borderId="44" xfId="71" applyFont="1" applyBorder="1" applyAlignment="1">
      <alignment horizontal="center" wrapText="1"/>
    </xf>
    <xf numFmtId="0" fontId="36" fillId="0" borderId="3" xfId="71" applyFont="1" applyBorder="1" applyAlignment="1">
      <alignment horizontal="center"/>
    </xf>
    <xf numFmtId="0" fontId="36" fillId="0" borderId="65" xfId="71" applyFont="1" applyBorder="1"/>
    <xf numFmtId="44" fontId="36" fillId="0" borderId="14" xfId="73" applyFont="1" applyBorder="1"/>
    <xf numFmtId="44" fontId="36" fillId="0" borderId="0" xfId="73" applyFont="1" applyBorder="1"/>
    <xf numFmtId="44" fontId="36" fillId="0" borderId="13" xfId="73" applyFont="1" applyBorder="1"/>
    <xf numFmtId="44" fontId="36" fillId="0" borderId="38" xfId="73" applyFont="1" applyBorder="1"/>
    <xf numFmtId="44" fontId="36" fillId="0" borderId="59" xfId="73" applyFont="1" applyBorder="1"/>
    <xf numFmtId="0" fontId="36" fillId="0" borderId="66" xfId="71" applyFont="1" applyBorder="1"/>
    <xf numFmtId="44" fontId="36" fillId="0" borderId="49" xfId="73" applyFont="1" applyBorder="1"/>
    <xf numFmtId="44" fontId="36" fillId="0" borderId="60" xfId="73" applyFont="1" applyBorder="1"/>
    <xf numFmtId="44" fontId="36" fillId="0" borderId="50" xfId="73" applyFont="1" applyBorder="1"/>
    <xf numFmtId="172" fontId="36" fillId="0" borderId="14" xfId="16" applyNumberFormat="1" applyFont="1" applyFill="1" applyBorder="1"/>
    <xf numFmtId="172" fontId="36" fillId="0" borderId="0" xfId="16" applyNumberFormat="1" applyFont="1" applyFill="1" applyBorder="1"/>
    <xf numFmtId="172" fontId="36" fillId="0" borderId="13" xfId="16" applyNumberFormat="1" applyFont="1" applyFill="1" applyBorder="1"/>
    <xf numFmtId="172" fontId="36" fillId="0" borderId="38" xfId="16" applyNumberFormat="1" applyFont="1" applyFill="1" applyBorder="1"/>
    <xf numFmtId="0" fontId="36" fillId="0" borderId="65" xfId="71" applyFont="1" applyFill="1" applyBorder="1"/>
    <xf numFmtId="172" fontId="36" fillId="0" borderId="59" xfId="16" applyNumberFormat="1" applyFont="1" applyFill="1" applyBorder="1"/>
    <xf numFmtId="172" fontId="36" fillId="0" borderId="49" xfId="16" applyNumberFormat="1" applyFont="1" applyFill="1" applyBorder="1"/>
    <xf numFmtId="172" fontId="36" fillId="0" borderId="60" xfId="16" applyNumberFormat="1" applyFont="1" applyFill="1" applyBorder="1"/>
    <xf numFmtId="172" fontId="36" fillId="0" borderId="50" xfId="16" applyNumberFormat="1" applyFont="1" applyFill="1" applyBorder="1"/>
    <xf numFmtId="0" fontId="36" fillId="0" borderId="66" xfId="71" applyFont="1" applyFill="1" applyBorder="1"/>
    <xf numFmtId="0" fontId="36" fillId="0" borderId="14" xfId="73" applyNumberFormat="1" applyFont="1" applyFill="1" applyBorder="1"/>
    <xf numFmtId="0" fontId="36" fillId="0" borderId="0" xfId="73" applyNumberFormat="1" applyFont="1" applyFill="1" applyBorder="1"/>
    <xf numFmtId="0" fontId="36" fillId="0" borderId="13" xfId="73" applyNumberFormat="1" applyFont="1" applyFill="1" applyBorder="1"/>
    <xf numFmtId="0" fontId="36" fillId="0" borderId="38" xfId="73" applyNumberFormat="1" applyFont="1" applyFill="1" applyBorder="1"/>
    <xf numFmtId="0" fontId="36" fillId="0" borderId="59" xfId="73" applyNumberFormat="1" applyFont="1" applyFill="1" applyBorder="1"/>
    <xf numFmtId="0" fontId="36" fillId="0" borderId="49" xfId="73" applyNumberFormat="1" applyFont="1" applyFill="1" applyBorder="1"/>
    <xf numFmtId="0" fontId="36" fillId="0" borderId="60" xfId="73" applyNumberFormat="1" applyFont="1" applyFill="1" applyBorder="1"/>
    <xf numFmtId="0" fontId="36" fillId="0" borderId="50" xfId="73" applyNumberFormat="1" applyFont="1" applyFill="1" applyBorder="1"/>
    <xf numFmtId="0" fontId="22" fillId="0" borderId="0" xfId="0" applyFont="1"/>
    <xf numFmtId="0" fontId="36" fillId="0" borderId="78" xfId="71" applyFont="1" applyFill="1" applyBorder="1"/>
    <xf numFmtId="0" fontId="61" fillId="0" borderId="0" xfId="71" applyFont="1" applyFill="1" applyBorder="1" applyAlignment="1">
      <alignment horizontal="center"/>
    </xf>
    <xf numFmtId="0" fontId="22" fillId="0" borderId="6" xfId="0" applyFont="1" applyBorder="1"/>
    <xf numFmtId="0" fontId="22" fillId="0" borderId="71" xfId="0" applyFont="1" applyBorder="1"/>
    <xf numFmtId="0" fontId="22" fillId="0" borderId="65" xfId="0" applyFont="1" applyBorder="1"/>
    <xf numFmtId="0" fontId="22" fillId="0" borderId="61" xfId="0" applyFont="1" applyBorder="1"/>
    <xf numFmtId="0" fontId="22" fillId="0" borderId="66" xfId="0" applyFont="1" applyBorder="1"/>
    <xf numFmtId="0" fontId="22" fillId="0" borderId="60" xfId="0" applyFont="1" applyBorder="1"/>
    <xf numFmtId="0" fontId="22" fillId="0" borderId="64" xfId="0" applyFont="1" applyBorder="1"/>
    <xf numFmtId="0" fontId="37" fillId="0" borderId="0" xfId="74" applyFont="1"/>
    <xf numFmtId="0" fontId="6" fillId="0" borderId="0" xfId="74"/>
    <xf numFmtId="14" fontId="6" fillId="0" borderId="0" xfId="74" applyNumberFormat="1"/>
    <xf numFmtId="0" fontId="6" fillId="0" borderId="7" xfId="74" applyBorder="1" applyAlignment="1">
      <alignment horizontal="center" vertical="center"/>
    </xf>
    <xf numFmtId="0" fontId="6" fillId="0" borderId="4" xfId="74" applyBorder="1" applyAlignment="1">
      <alignment horizontal="center" vertical="center"/>
    </xf>
    <xf numFmtId="0" fontId="6" fillId="0" borderId="4" xfId="74" applyBorder="1"/>
    <xf numFmtId="0" fontId="6" fillId="0" borderId="7" xfId="74" applyBorder="1"/>
    <xf numFmtId="0" fontId="6" fillId="0" borderId="10" xfId="74" applyBorder="1" applyAlignment="1">
      <alignment horizontal="center" vertical="center"/>
    </xf>
    <xf numFmtId="0" fontId="6" fillId="0" borderId="0" xfId="74" applyBorder="1" applyAlignment="1">
      <alignment horizontal="center" vertical="center"/>
    </xf>
    <xf numFmtId="7" fontId="6" fillId="0" borderId="0" xfId="32" applyNumberFormat="1" applyFont="1" applyBorder="1" applyAlignment="1">
      <alignment horizontal="center" vertical="center"/>
    </xf>
    <xf numFmtId="0" fontId="6" fillId="0" borderId="0" xfId="74" applyBorder="1"/>
    <xf numFmtId="0" fontId="6" fillId="0" borderId="10" xfId="74" applyBorder="1"/>
    <xf numFmtId="44" fontId="6" fillId="0" borderId="0" xfId="32" applyFont="1"/>
    <xf numFmtId="44" fontId="0" fillId="0" borderId="0" xfId="75" applyFont="1"/>
    <xf numFmtId="2" fontId="6" fillId="0" borderId="0" xfId="74" applyNumberFormat="1"/>
    <xf numFmtId="0" fontId="6" fillId="0" borderId="8" xfId="74" applyBorder="1" applyAlignment="1">
      <alignment horizontal="center" vertical="center"/>
    </xf>
    <xf numFmtId="0" fontId="6" fillId="0" borderId="6" xfId="74" applyBorder="1" applyAlignment="1">
      <alignment horizontal="center" vertical="center"/>
    </xf>
    <xf numFmtId="7" fontId="6" fillId="0" borderId="6" xfId="32" applyNumberFormat="1" applyFont="1" applyBorder="1" applyAlignment="1">
      <alignment horizontal="center" vertical="center"/>
    </xf>
    <xf numFmtId="0" fontId="6" fillId="0" borderId="6" xfId="74" applyBorder="1"/>
    <xf numFmtId="0" fontId="6" fillId="0" borderId="8" xfId="74" applyBorder="1"/>
    <xf numFmtId="0" fontId="6" fillId="0" borderId="0" xfId="74" applyAlignment="1">
      <alignment wrapText="1"/>
    </xf>
    <xf numFmtId="3" fontId="6" fillId="0" borderId="0" xfId="74" applyNumberFormat="1"/>
    <xf numFmtId="11" fontId="0" fillId="0" borderId="0" xfId="0" applyNumberFormat="1"/>
    <xf numFmtId="0" fontId="85" fillId="0" borderId="0" xfId="4" applyFont="1" applyFill="1"/>
    <xf numFmtId="165" fontId="22" fillId="0" borderId="0" xfId="34" applyNumberFormat="1" applyFont="1"/>
    <xf numFmtId="0" fontId="22" fillId="0" borderId="14" xfId="4" applyNumberFormat="1" applyBorder="1" applyAlignment="1">
      <alignment horizontal="center"/>
    </xf>
    <xf numFmtId="2" fontId="22" fillId="0" borderId="0" xfId="12" applyNumberFormat="1" applyAlignment="1">
      <alignment horizontal="center"/>
    </xf>
    <xf numFmtId="2" fontId="22" fillId="0" borderId="14" xfId="4" applyNumberFormat="1" applyBorder="1" applyAlignment="1">
      <alignment horizontal="center"/>
    </xf>
    <xf numFmtId="0" fontId="22" fillId="0" borderId="8" xfId="12" applyFont="1" applyBorder="1" applyAlignment="1">
      <alignment wrapText="1"/>
    </xf>
    <xf numFmtId="0" fontId="22" fillId="0" borderId="15" xfId="4" applyNumberFormat="1" applyBorder="1" applyAlignment="1">
      <alignment horizontal="center"/>
    </xf>
    <xf numFmtId="0" fontId="22" fillId="0" borderId="0" xfId="4" applyNumberFormat="1" applyBorder="1" applyAlignment="1">
      <alignment horizontal="center"/>
    </xf>
    <xf numFmtId="0" fontId="22" fillId="0" borderId="0" xfId="4" applyNumberFormat="1" applyBorder="1"/>
    <xf numFmtId="2" fontId="22" fillId="0" borderId="0" xfId="12" applyNumberFormat="1" applyBorder="1"/>
    <xf numFmtId="0" fontId="22" fillId="0" borderId="0" xfId="4" applyNumberFormat="1"/>
    <xf numFmtId="0" fontId="22" fillId="0" borderId="11" xfId="12" applyFont="1" applyBorder="1" applyAlignment="1"/>
    <xf numFmtId="0" fontId="36" fillId="0" borderId="0" xfId="76" applyFont="1"/>
    <xf numFmtId="165" fontId="22" fillId="0" borderId="14" xfId="34" applyNumberFormat="1" applyFont="1" applyBorder="1" applyAlignment="1">
      <alignment horizontal="center"/>
    </xf>
    <xf numFmtId="165" fontId="22" fillId="0" borderId="15" xfId="34" applyNumberFormat="1" applyFont="1" applyBorder="1" applyAlignment="1">
      <alignment horizontal="center"/>
    </xf>
    <xf numFmtId="165" fontId="22" fillId="0" borderId="9" xfId="11" applyNumberFormat="1" applyFont="1" applyBorder="1" applyAlignment="1">
      <alignment horizontal="center"/>
    </xf>
    <xf numFmtId="165" fontId="22" fillId="0" borderId="0" xfId="34" applyNumberFormat="1" applyFont="1" applyBorder="1" applyAlignment="1">
      <alignment horizontal="center"/>
    </xf>
    <xf numFmtId="0" fontId="31" fillId="0" borderId="0" xfId="61" applyFont="1"/>
    <xf numFmtId="0" fontId="28" fillId="0" borderId="0" xfId="61" applyAlignment="1">
      <alignment horizontal="center"/>
    </xf>
    <xf numFmtId="0" fontId="28" fillId="0" borderId="0" xfId="61"/>
    <xf numFmtId="0" fontId="22" fillId="0" borderId="8" xfId="12" applyFont="1" applyBorder="1" applyAlignment="1">
      <alignment horizontal="center"/>
    </xf>
    <xf numFmtId="0" fontId="22" fillId="0" borderId="9" xfId="12" applyFont="1" applyBorder="1" applyAlignment="1">
      <alignment horizontal="center"/>
    </xf>
    <xf numFmtId="0" fontId="22" fillId="0" borderId="10" xfId="12" applyFont="1" applyBorder="1" applyAlignment="1">
      <alignment horizontal="center"/>
    </xf>
    <xf numFmtId="0" fontId="22" fillId="0" borderId="11" xfId="12" applyFont="1" applyBorder="1" applyAlignment="1">
      <alignment horizontal="center"/>
    </xf>
    <xf numFmtId="0" fontId="22" fillId="0" borderId="0" xfId="12" applyFont="1" applyBorder="1" applyAlignment="1">
      <alignment horizontal="center"/>
    </xf>
    <xf numFmtId="164" fontId="22" fillId="0" borderId="7" xfId="12" applyNumberFormat="1" applyFont="1" applyBorder="1" applyAlignment="1">
      <alignment horizontal="center"/>
    </xf>
    <xf numFmtId="165" fontId="22" fillId="0" borderId="5" xfId="34" applyNumberFormat="1" applyFont="1" applyBorder="1" applyAlignment="1">
      <alignment horizontal="center"/>
    </xf>
    <xf numFmtId="165" fontId="22" fillId="0" borderId="5" xfId="34" applyNumberFormat="1" applyFont="1" applyFill="1" applyBorder="1" applyAlignment="1">
      <alignment horizontal="center"/>
    </xf>
    <xf numFmtId="164" fontId="22" fillId="0" borderId="7" xfId="12" applyNumberFormat="1" applyFont="1" applyFill="1" applyBorder="1" applyAlignment="1">
      <alignment horizontal="center"/>
    </xf>
    <xf numFmtId="164" fontId="22" fillId="0" borderId="10" xfId="12" applyNumberFormat="1" applyFont="1" applyBorder="1" applyAlignment="1">
      <alignment horizontal="center"/>
    </xf>
    <xf numFmtId="165" fontId="22" fillId="0" borderId="11" xfId="34" applyNumberFormat="1" applyFont="1" applyBorder="1" applyAlignment="1">
      <alignment horizontal="center"/>
    </xf>
    <xf numFmtId="165" fontId="22" fillId="0" borderId="11" xfId="34" applyNumberFormat="1" applyFont="1" applyFill="1" applyBorder="1" applyAlignment="1">
      <alignment horizontal="center"/>
    </xf>
    <xf numFmtId="164" fontId="22" fillId="0" borderId="10" xfId="12" applyNumberFormat="1" applyFont="1" applyFill="1" applyBorder="1" applyAlignment="1">
      <alignment horizontal="center"/>
    </xf>
    <xf numFmtId="164" fontId="22" fillId="0" borderId="8" xfId="12" applyNumberFormat="1" applyFont="1" applyBorder="1" applyAlignment="1">
      <alignment horizontal="center"/>
    </xf>
    <xf numFmtId="165" fontId="22" fillId="0" borderId="9" xfId="34" applyNumberFormat="1" applyFont="1" applyBorder="1" applyAlignment="1">
      <alignment horizontal="center"/>
    </xf>
    <xf numFmtId="0" fontId="22" fillId="0" borderId="0" xfId="12" applyFont="1" applyAlignment="1">
      <alignment horizontal="right"/>
    </xf>
    <xf numFmtId="0" fontId="22" fillId="0" borderId="0" xfId="12" applyAlignment="1">
      <alignment horizontal="center"/>
    </xf>
    <xf numFmtId="164" fontId="86" fillId="0" borderId="7" xfId="61" applyNumberFormat="1" applyFont="1" applyFill="1" applyBorder="1" applyAlignment="1">
      <alignment horizontal="center"/>
    </xf>
    <xf numFmtId="164" fontId="86" fillId="0" borderId="4" xfId="61" applyNumberFormat="1" applyFont="1" applyFill="1" applyBorder="1" applyAlignment="1">
      <alignment horizontal="center"/>
    </xf>
    <xf numFmtId="164" fontId="86" fillId="0" borderId="5" xfId="61" applyNumberFormat="1" applyFont="1" applyFill="1" applyBorder="1" applyAlignment="1">
      <alignment horizontal="center"/>
    </xf>
    <xf numFmtId="164" fontId="86" fillId="0" borderId="8" xfId="61" applyNumberFormat="1" applyFont="1" applyFill="1" applyBorder="1" applyAlignment="1">
      <alignment horizontal="center"/>
    </xf>
    <xf numFmtId="164" fontId="86" fillId="0" borderId="6" xfId="61" applyNumberFormat="1" applyFont="1" applyFill="1" applyBorder="1" applyAlignment="1">
      <alignment horizontal="center"/>
    </xf>
    <xf numFmtId="164" fontId="86" fillId="0" borderId="9" xfId="61" applyNumberFormat="1" applyFont="1" applyFill="1" applyBorder="1" applyAlignment="1">
      <alignment horizontal="center"/>
    </xf>
    <xf numFmtId="164" fontId="86" fillId="0" borderId="1" xfId="61" applyNumberFormat="1" applyFont="1" applyFill="1" applyBorder="1" applyAlignment="1">
      <alignment horizontal="center"/>
    </xf>
    <xf numFmtId="164" fontId="86" fillId="0" borderId="17" xfId="61" applyNumberFormat="1" applyFont="1" applyFill="1" applyBorder="1" applyAlignment="1">
      <alignment horizontal="center"/>
    </xf>
    <xf numFmtId="164" fontId="86" fillId="0" borderId="3" xfId="61" applyNumberFormat="1" applyFont="1" applyFill="1" applyBorder="1" applyAlignment="1">
      <alignment horizontal="center"/>
    </xf>
    <xf numFmtId="9" fontId="0" fillId="0" borderId="0" xfId="77" applyFont="1" applyAlignment="1">
      <alignment horizontal="center"/>
    </xf>
    <xf numFmtId="165" fontId="0" fillId="0" borderId="0" xfId="34" applyNumberFormat="1" applyFont="1" applyAlignment="1">
      <alignment horizontal="center"/>
    </xf>
    <xf numFmtId="165" fontId="28" fillId="0" borderId="0" xfId="61" applyNumberFormat="1" applyAlignment="1">
      <alignment horizontal="center"/>
    </xf>
    <xf numFmtId="2" fontId="28" fillId="0" borderId="0" xfId="61" applyNumberFormat="1" applyAlignment="1">
      <alignment horizontal="center"/>
    </xf>
    <xf numFmtId="0" fontId="28" fillId="0" borderId="1" xfId="61" applyBorder="1"/>
    <xf numFmtId="0" fontId="28" fillId="0" borderId="3" xfId="61" applyBorder="1" applyAlignment="1">
      <alignment horizontal="center"/>
    </xf>
    <xf numFmtId="0" fontId="28" fillId="0" borderId="7" xfId="61" applyBorder="1"/>
    <xf numFmtId="0" fontId="28" fillId="0" borderId="10" xfId="61" applyBorder="1"/>
    <xf numFmtId="0" fontId="28" fillId="0" borderId="8" xfId="61" applyBorder="1"/>
    <xf numFmtId="0" fontId="28" fillId="0" borderId="13" xfId="61" applyBorder="1"/>
    <xf numFmtId="164" fontId="86" fillId="0" borderId="0" xfId="61" applyNumberFormat="1" applyFont="1" applyFill="1" applyBorder="1" applyAlignment="1">
      <alignment horizontal="center"/>
    </xf>
    <xf numFmtId="164" fontId="86" fillId="0" borderId="11" xfId="61" applyNumberFormat="1" applyFont="1" applyFill="1" applyBorder="1" applyAlignment="1">
      <alignment horizontal="center"/>
    </xf>
    <xf numFmtId="0" fontId="28" fillId="0" borderId="14" xfId="61" applyBorder="1"/>
    <xf numFmtId="0" fontId="28" fillId="0" borderId="15" xfId="61" applyBorder="1"/>
    <xf numFmtId="0" fontId="86" fillId="0" borderId="3" xfId="61" applyFont="1" applyBorder="1" applyAlignment="1">
      <alignment horizontal="center"/>
    </xf>
    <xf numFmtId="9" fontId="86" fillId="0" borderId="14" xfId="34" applyFont="1" applyBorder="1" applyAlignment="1">
      <alignment horizontal="center"/>
    </xf>
    <xf numFmtId="9" fontId="86" fillId="0" borderId="0" xfId="34" applyNumberFormat="1" applyFont="1" applyBorder="1" applyAlignment="1">
      <alignment horizontal="center"/>
    </xf>
    <xf numFmtId="9" fontId="86" fillId="0" borderId="11" xfId="61" applyNumberFormat="1" applyFont="1" applyBorder="1" applyAlignment="1">
      <alignment horizontal="center"/>
    </xf>
    <xf numFmtId="9" fontId="86" fillId="0" borderId="15" xfId="34" applyFont="1" applyBorder="1" applyAlignment="1">
      <alignment horizontal="center"/>
    </xf>
    <xf numFmtId="9" fontId="86" fillId="0" borderId="6" xfId="34" applyNumberFormat="1" applyFont="1" applyBorder="1" applyAlignment="1">
      <alignment horizontal="center"/>
    </xf>
    <xf numFmtId="9" fontId="86" fillId="0" borderId="9" xfId="61" applyNumberFormat="1" applyFont="1" applyBorder="1" applyAlignment="1">
      <alignment horizontal="center"/>
    </xf>
    <xf numFmtId="0" fontId="36" fillId="0" borderId="0" xfId="78" applyFont="1"/>
    <xf numFmtId="0" fontId="22" fillId="0" borderId="0" xfId="12" applyAlignment="1"/>
    <xf numFmtId="0" fontId="22" fillId="0" borderId="6" xfId="12" applyFont="1" applyBorder="1"/>
    <xf numFmtId="0" fontId="73" fillId="0" borderId="0" xfId="12" applyFont="1"/>
    <xf numFmtId="2" fontId="73" fillId="0" borderId="0" xfId="32" applyNumberFormat="1" applyFont="1"/>
    <xf numFmtId="2" fontId="73" fillId="0" borderId="0" xfId="12" applyNumberFormat="1" applyFont="1"/>
    <xf numFmtId="14" fontId="22" fillId="0" borderId="0" xfId="12" applyNumberFormat="1"/>
    <xf numFmtId="2" fontId="22" fillId="0" borderId="0" xfId="12" applyNumberFormat="1"/>
    <xf numFmtId="0" fontId="22" fillId="0" borderId="4" xfId="12" applyFont="1" applyBorder="1"/>
    <xf numFmtId="0" fontId="23" fillId="0" borderId="0" xfId="12" applyFont="1"/>
    <xf numFmtId="0" fontId="22" fillId="0" borderId="0" xfId="12" applyFont="1" applyAlignment="1"/>
    <xf numFmtId="0" fontId="22" fillId="0" borderId="7" xfId="12" applyFont="1" applyBorder="1"/>
    <xf numFmtId="0" fontId="22" fillId="0" borderId="11" xfId="16" applyNumberFormat="1" applyFont="1" applyBorder="1"/>
    <xf numFmtId="43" fontId="22" fillId="0" borderId="10" xfId="16" applyFont="1" applyBorder="1"/>
    <xf numFmtId="43" fontId="22" fillId="0" borderId="11" xfId="16" applyFont="1" applyBorder="1"/>
    <xf numFmtId="44" fontId="22" fillId="0" borderId="10" xfId="32" applyFont="1" applyBorder="1"/>
    <xf numFmtId="44" fontId="22" fillId="0" borderId="0" xfId="32" applyFont="1" applyBorder="1"/>
    <xf numFmtId="44" fontId="22" fillId="0" borderId="11" xfId="32" applyFont="1" applyBorder="1"/>
    <xf numFmtId="9" fontId="22" fillId="0" borderId="10" xfId="32" applyNumberFormat="1" applyFont="1" applyBorder="1"/>
    <xf numFmtId="9" fontId="22" fillId="0" borderId="0" xfId="32" applyNumberFormat="1" applyFont="1" applyBorder="1"/>
    <xf numFmtId="9" fontId="22" fillId="0" borderId="11" xfId="32" applyNumberFormat="1" applyFont="1" applyBorder="1"/>
    <xf numFmtId="0" fontId="22" fillId="0" borderId="9" xfId="16" applyNumberFormat="1" applyFont="1" applyBorder="1"/>
    <xf numFmtId="43" fontId="22" fillId="0" borderId="8" xfId="16" applyFont="1" applyBorder="1"/>
    <xf numFmtId="43" fontId="22" fillId="0" borderId="9" xfId="16" applyFont="1" applyBorder="1"/>
    <xf numFmtId="44" fontId="22" fillId="0" borderId="8" xfId="32" applyFont="1" applyBorder="1"/>
    <xf numFmtId="44" fontId="22" fillId="0" borderId="6" xfId="32" applyFont="1" applyBorder="1"/>
    <xf numFmtId="44" fontId="22" fillId="0" borderId="9" xfId="32" applyFont="1" applyBorder="1"/>
    <xf numFmtId="9" fontId="22" fillId="0" borderId="8" xfId="32" applyNumberFormat="1" applyFont="1" applyBorder="1"/>
    <xf numFmtId="9" fontId="22" fillId="0" borderId="6" xfId="32" applyNumberFormat="1" applyFont="1" applyBorder="1"/>
    <xf numFmtId="9" fontId="22" fillId="0" borderId="9" xfId="32" applyNumberFormat="1" applyFont="1" applyBorder="1"/>
    <xf numFmtId="0" fontId="23" fillId="0" borderId="0" xfId="12" applyFont="1" applyBorder="1"/>
    <xf numFmtId="0" fontId="23" fillId="0" borderId="0" xfId="16" applyNumberFormat="1" applyFont="1" applyBorder="1"/>
    <xf numFmtId="43" fontId="22" fillId="0" borderId="0" xfId="16" applyFont="1" applyBorder="1"/>
    <xf numFmtId="0" fontId="22" fillId="0" borderId="0" xfId="12" applyFont="1" applyFill="1" applyBorder="1" applyAlignment="1">
      <alignment wrapText="1"/>
    </xf>
    <xf numFmtId="44" fontId="22" fillId="0" borderId="0" xfId="12" applyNumberFormat="1" applyFont="1"/>
    <xf numFmtId="44" fontId="22" fillId="0" borderId="0" xfId="12" applyNumberFormat="1"/>
    <xf numFmtId="44" fontId="0" fillId="0" borderId="0" xfId="32" applyFont="1"/>
    <xf numFmtId="44" fontId="0" fillId="0" borderId="0" xfId="79" applyFont="1"/>
    <xf numFmtId="165" fontId="0" fillId="0" borderId="0" xfId="10" applyNumberFormat="1" applyFont="1"/>
    <xf numFmtId="165" fontId="22" fillId="0" borderId="0" xfId="10" applyNumberFormat="1" applyFont="1"/>
    <xf numFmtId="0" fontId="0" fillId="0" borderId="0" xfId="10" applyNumberFormat="1" applyFont="1"/>
    <xf numFmtId="164" fontId="36" fillId="0" borderId="0" xfId="80" applyNumberFormat="1" applyFont="1" applyAlignment="1">
      <alignment horizontal="center" vertical="center"/>
    </xf>
    <xf numFmtId="164" fontId="0" fillId="0" borderId="0" xfId="0" applyNumberFormat="1" applyAlignment="1">
      <alignment horizontal="center" vertical="center"/>
    </xf>
    <xf numFmtId="0" fontId="22" fillId="0" borderId="6" xfId="12" applyBorder="1" applyAlignment="1">
      <alignment horizontal="center" vertical="center"/>
    </xf>
    <xf numFmtId="0" fontId="22" fillId="0" borderId="9" xfId="12" applyBorder="1" applyAlignment="1">
      <alignment horizontal="center" vertical="center"/>
    </xf>
    <xf numFmtId="0" fontId="22" fillId="0" borderId="6" xfId="12" applyFont="1" applyBorder="1" applyAlignment="1">
      <alignment horizontal="center" vertical="center"/>
    </xf>
    <xf numFmtId="2" fontId="0" fillId="0" borderId="10" xfId="32" applyNumberFormat="1" applyFont="1" applyBorder="1" applyAlignment="1">
      <alignment horizontal="center" vertical="center"/>
    </xf>
    <xf numFmtId="2" fontId="0" fillId="0" borderId="0" xfId="32" applyNumberFormat="1" applyFont="1" applyBorder="1" applyAlignment="1">
      <alignment horizontal="center" vertical="center"/>
    </xf>
    <xf numFmtId="2" fontId="0" fillId="0" borderId="11" xfId="32" applyNumberFormat="1" applyFont="1" applyBorder="1" applyAlignment="1">
      <alignment horizontal="center" vertical="center"/>
    </xf>
    <xf numFmtId="2" fontId="0" fillId="0" borderId="8" xfId="32" applyNumberFormat="1" applyFont="1" applyBorder="1" applyAlignment="1">
      <alignment horizontal="center" vertical="center"/>
    </xf>
    <xf numFmtId="2" fontId="0" fillId="0" borderId="6" xfId="32" applyNumberFormat="1" applyFont="1" applyBorder="1" applyAlignment="1">
      <alignment horizontal="center" vertical="center"/>
    </xf>
    <xf numFmtId="2" fontId="0" fillId="0" borderId="9" xfId="32" applyNumberFormat="1" applyFont="1" applyBorder="1" applyAlignment="1">
      <alignment horizontal="center" vertical="center"/>
    </xf>
    <xf numFmtId="0" fontId="22" fillId="0" borderId="16" xfId="4" applyFont="1" applyFill="1" applyBorder="1" applyAlignment="1">
      <alignment horizontal="center" vertical="center"/>
    </xf>
    <xf numFmtId="44" fontId="0" fillId="0" borderId="11" xfId="32" applyFont="1" applyBorder="1"/>
    <xf numFmtId="0" fontId="22" fillId="0" borderId="9" xfId="12" applyBorder="1"/>
    <xf numFmtId="44" fontId="0" fillId="0" borderId="13" xfId="32" applyFont="1" applyBorder="1"/>
    <xf numFmtId="44" fontId="0" fillId="0" borderId="14" xfId="32" applyFont="1" applyBorder="1"/>
    <xf numFmtId="44" fontId="0" fillId="0" borderId="15" xfId="32" applyFont="1" applyBorder="1"/>
    <xf numFmtId="0" fontId="89" fillId="0" borderId="0" xfId="12" applyFont="1" applyAlignment="1">
      <alignment horizontal="left" vertical="center"/>
    </xf>
    <xf numFmtId="0" fontId="89" fillId="0" borderId="0" xfId="12" applyFont="1" applyFill="1" applyAlignment="1">
      <alignment horizontal="left" vertical="center"/>
    </xf>
    <xf numFmtId="0" fontId="90" fillId="0" borderId="5" xfId="74" applyFont="1" applyBorder="1" applyAlignment="1">
      <alignment horizontal="center" vertical="center"/>
    </xf>
    <xf numFmtId="0" fontId="90" fillId="0" borderId="11" xfId="74" applyFont="1" applyBorder="1" applyAlignment="1">
      <alignment horizontal="center" vertical="center"/>
    </xf>
    <xf numFmtId="0" fontId="90" fillId="0" borderId="9" xfId="74" applyFont="1" applyBorder="1" applyAlignment="1">
      <alignment horizontal="center"/>
    </xf>
    <xf numFmtId="0" fontId="90" fillId="0" borderId="4" xfId="74" applyFont="1" applyBorder="1" applyAlignment="1">
      <alignment horizontal="center" vertical="center"/>
    </xf>
    <xf numFmtId="0" fontId="90" fillId="0" borderId="0" xfId="74" applyFont="1" applyBorder="1" applyAlignment="1">
      <alignment horizontal="center" vertical="center"/>
    </xf>
    <xf numFmtId="0" fontId="90" fillId="0" borderId="0" xfId="74" applyFont="1" applyBorder="1"/>
    <xf numFmtId="0" fontId="90" fillId="0" borderId="0" xfId="74" applyFont="1"/>
    <xf numFmtId="0" fontId="90" fillId="0" borderId="6" xfId="74" applyFont="1" applyBorder="1" applyAlignment="1">
      <alignment horizontal="center" vertical="center"/>
    </xf>
    <xf numFmtId="9" fontId="26" fillId="0" borderId="0" xfId="10" applyNumberFormat="1" applyFont="1" applyFill="1" applyAlignment="1">
      <alignment horizontal="center" vertical="center"/>
    </xf>
    <xf numFmtId="2" fontId="26" fillId="0" borderId="0" xfId="4" applyNumberFormat="1" applyFont="1" applyFill="1" applyAlignment="1">
      <alignment horizontal="center" vertical="center"/>
    </xf>
    <xf numFmtId="0" fontId="26" fillId="0" borderId="0" xfId="4" applyFont="1" applyAlignment="1">
      <alignment horizontal="center" vertical="center"/>
    </xf>
    <xf numFmtId="164" fontId="26" fillId="0" borderId="0" xfId="4" applyNumberFormat="1" applyFont="1" applyAlignment="1">
      <alignment horizontal="center" vertical="center"/>
    </xf>
    <xf numFmtId="173" fontId="22" fillId="0" borderId="10" xfId="32" applyNumberFormat="1" applyFont="1" applyBorder="1"/>
    <xf numFmtId="173" fontId="22" fillId="0" borderId="0" xfId="32" applyNumberFormat="1" applyFont="1" applyBorder="1"/>
    <xf numFmtId="173" fontId="22" fillId="0" borderId="11" xfId="32" applyNumberFormat="1" applyFont="1" applyBorder="1"/>
    <xf numFmtId="0" fontId="53" fillId="2" borderId="0" xfId="0" applyFont="1" applyFill="1" applyBorder="1" applyAlignment="1"/>
    <xf numFmtId="0" fontId="31" fillId="0" borderId="0" xfId="12" applyFont="1" applyFill="1"/>
    <xf numFmtId="0" fontId="33" fillId="0" borderId="0" xfId="4" applyFont="1" applyFill="1" applyAlignment="1">
      <alignment horizontal="left"/>
    </xf>
    <xf numFmtId="0" fontId="0" fillId="0" borderId="0" xfId="0" applyFill="1" applyAlignment="1">
      <alignment horizontal="center" vertical="center"/>
    </xf>
    <xf numFmtId="0" fontId="60" fillId="0" borderId="0" xfId="0" applyFont="1" applyFill="1" applyAlignment="1">
      <alignment horizontal="left" vertical="center"/>
    </xf>
    <xf numFmtId="0" fontId="22" fillId="0" borderId="10" xfId="0" applyFont="1" applyFill="1" applyBorder="1" applyAlignment="1">
      <alignment horizontal="center" vertical="center"/>
    </xf>
    <xf numFmtId="9" fontId="36" fillId="0" borderId="0" xfId="10" applyFont="1"/>
    <xf numFmtId="178" fontId="22" fillId="0" borderId="4" xfId="4" applyNumberFormat="1" applyFont="1" applyBorder="1" applyAlignment="1">
      <alignment horizontal="center" vertical="center"/>
    </xf>
    <xf numFmtId="178" fontId="22" fillId="0" borderId="4" xfId="4" applyNumberFormat="1" applyFont="1" applyFill="1" applyBorder="1" applyAlignment="1">
      <alignment horizontal="center" vertical="center"/>
    </xf>
    <xf numFmtId="178" fontId="22" fillId="0" borderId="5" xfId="4" applyNumberFormat="1" applyFont="1" applyBorder="1" applyAlignment="1">
      <alignment horizontal="center" vertical="center"/>
    </xf>
    <xf numFmtId="9" fontId="22" fillId="0" borderId="0" xfId="10" applyFont="1"/>
    <xf numFmtId="165" fontId="22" fillId="0" borderId="0" xfId="4" applyNumberFormat="1" applyFont="1"/>
    <xf numFmtId="0" fontId="1" fillId="0" borderId="4" xfId="74" applyFont="1" applyBorder="1" applyAlignment="1">
      <alignment horizontal="center" vertical="center"/>
    </xf>
    <xf numFmtId="7" fontId="1" fillId="0" borderId="0" xfId="32" applyNumberFormat="1" applyFont="1" applyBorder="1" applyAlignment="1">
      <alignment horizontal="center" vertical="center"/>
    </xf>
    <xf numFmtId="175" fontId="0" fillId="0" borderId="0" xfId="0" applyNumberFormat="1" applyBorder="1"/>
    <xf numFmtId="10" fontId="73" fillId="0" borderId="0" xfId="71" applyNumberFormat="1" applyFont="1" applyBorder="1"/>
    <xf numFmtId="9" fontId="73" fillId="0" borderId="0" xfId="10" applyFont="1" applyBorder="1"/>
    <xf numFmtId="1" fontId="22" fillId="0" borderId="0" xfId="4" applyNumberFormat="1" applyFont="1" applyFill="1" applyBorder="1" applyAlignment="1">
      <alignment horizontal="center" vertical="center"/>
    </xf>
    <xf numFmtId="0" fontId="22" fillId="0" borderId="1" xfId="12" applyBorder="1" applyAlignment="1">
      <alignment horizontal="center" vertical="center" wrapText="1"/>
    </xf>
    <xf numFmtId="0" fontId="22" fillId="0" borderId="17" xfId="12" applyBorder="1" applyAlignment="1">
      <alignment horizontal="center" vertical="center" wrapText="1"/>
    </xf>
    <xf numFmtId="0" fontId="22" fillId="0" borderId="3" xfId="12" applyBorder="1" applyAlignment="1">
      <alignment horizontal="center" vertical="center" wrapText="1"/>
    </xf>
    <xf numFmtId="0" fontId="22" fillId="0" borderId="1" xfId="12" applyFont="1" applyBorder="1" applyAlignment="1">
      <alignment horizontal="center" vertical="center" wrapText="1"/>
    </xf>
    <xf numFmtId="0" fontId="22" fillId="0" borderId="17" xfId="12" applyFont="1" applyBorder="1" applyAlignment="1">
      <alignment horizontal="center" vertical="center" wrapText="1"/>
    </xf>
    <xf numFmtId="0" fontId="22" fillId="0" borderId="3" xfId="12" applyFont="1" applyBorder="1" applyAlignment="1">
      <alignment horizontal="center" vertical="center" wrapText="1"/>
    </xf>
    <xf numFmtId="10" fontId="73" fillId="0" borderId="0" xfId="10" applyNumberFormat="1" applyFont="1"/>
    <xf numFmtId="0" fontId="51" fillId="0" borderId="21" xfId="0" applyFont="1" applyFill="1" applyBorder="1" applyAlignment="1">
      <alignment horizontal="left" wrapText="1"/>
    </xf>
    <xf numFmtId="0" fontId="51" fillId="0" borderId="0" xfId="0" applyFont="1" applyFill="1" applyBorder="1" applyAlignment="1">
      <alignment horizontal="left" wrapText="1"/>
    </xf>
    <xf numFmtId="0" fontId="51" fillId="0" borderId="22" xfId="0" applyFont="1" applyFill="1" applyBorder="1" applyAlignment="1">
      <alignment horizontal="left" wrapText="1"/>
    </xf>
    <xf numFmtId="0" fontId="50" fillId="0" borderId="21" xfId="0" applyFont="1" applyFill="1" applyBorder="1" applyAlignment="1">
      <alignment horizontal="left" vertical="center" wrapText="1" readingOrder="1"/>
    </xf>
    <xf numFmtId="0" fontId="50" fillId="0" borderId="0" xfId="0" applyFont="1" applyFill="1" applyBorder="1" applyAlignment="1">
      <alignment horizontal="left" vertical="center" wrapText="1" readingOrder="1"/>
    </xf>
    <xf numFmtId="0" fontId="50" fillId="0" borderId="22" xfId="0" applyFont="1" applyFill="1" applyBorder="1" applyAlignment="1">
      <alignment horizontal="left" vertical="center" wrapText="1" readingOrder="1"/>
    </xf>
    <xf numFmtId="0" fontId="55" fillId="0" borderId="21" xfId="0" applyFont="1" applyFill="1" applyBorder="1" applyAlignment="1">
      <alignment horizontal="left" vertical="top" wrapText="1" readingOrder="1"/>
    </xf>
    <xf numFmtId="0" fontId="55" fillId="0" borderId="0" xfId="0" applyFont="1" applyFill="1" applyBorder="1" applyAlignment="1">
      <alignment horizontal="left" vertical="top" wrapText="1" readingOrder="1"/>
    </xf>
    <xf numFmtId="0" fontId="55" fillId="0" borderId="22" xfId="0" applyFont="1" applyFill="1" applyBorder="1" applyAlignment="1">
      <alignment horizontal="left" vertical="top" wrapText="1" readingOrder="1"/>
    </xf>
    <xf numFmtId="0" fontId="50" fillId="0" borderId="21" xfId="0" applyFont="1" applyFill="1" applyBorder="1" applyAlignment="1">
      <alignment horizontal="left" vertical="top" wrapText="1" readingOrder="1"/>
    </xf>
    <xf numFmtId="0" fontId="50" fillId="0" borderId="0" xfId="0" applyFont="1" applyFill="1" applyBorder="1" applyAlignment="1">
      <alignment horizontal="left" vertical="top" wrapText="1" readingOrder="1"/>
    </xf>
    <xf numFmtId="0" fontId="50" fillId="0" borderId="22" xfId="0" applyFont="1" applyFill="1" applyBorder="1" applyAlignment="1">
      <alignment horizontal="left" vertical="top" wrapText="1" readingOrder="1"/>
    </xf>
    <xf numFmtId="0" fontId="36" fillId="2" borderId="33" xfId="71" applyFont="1" applyFill="1" applyBorder="1" applyAlignment="1">
      <alignment horizontal="center" vertical="center" wrapText="1"/>
    </xf>
    <xf numFmtId="0" fontId="36" fillId="2" borderId="36" xfId="71" applyFont="1" applyFill="1" applyBorder="1" applyAlignment="1">
      <alignment horizontal="center" vertical="center" wrapText="1"/>
    </xf>
    <xf numFmtId="0" fontId="61" fillId="2" borderId="34" xfId="71" applyFont="1" applyFill="1" applyBorder="1" applyAlignment="1">
      <alignment horizontal="center" vertical="center" wrapText="1"/>
    </xf>
    <xf numFmtId="0" fontId="61" fillId="2" borderId="35" xfId="71" applyFont="1" applyFill="1" applyBorder="1" applyAlignment="1">
      <alignment horizontal="center" vertical="center" wrapText="1"/>
    </xf>
    <xf numFmtId="0" fontId="22" fillId="0" borderId="7" xfId="4" applyFont="1" applyFill="1" applyBorder="1" applyAlignment="1">
      <alignment horizontal="center"/>
    </xf>
    <xf numFmtId="0" fontId="22" fillId="0" borderId="4" xfId="4" applyFont="1" applyFill="1" applyBorder="1" applyAlignment="1">
      <alignment horizontal="center"/>
    </xf>
    <xf numFmtId="0" fontId="22" fillId="0" borderId="5" xfId="4" applyFont="1" applyFill="1" applyBorder="1" applyAlignment="1">
      <alignment horizontal="center"/>
    </xf>
    <xf numFmtId="0" fontId="63" fillId="4" borderId="26" xfId="0" applyFont="1" applyFill="1" applyBorder="1" applyAlignment="1">
      <alignment horizontal="center" vertical="center"/>
    </xf>
    <xf numFmtId="0" fontId="63" fillId="4" borderId="27" xfId="0" applyFont="1" applyFill="1" applyBorder="1" applyAlignment="1">
      <alignment horizontal="center" vertical="center"/>
    </xf>
    <xf numFmtId="0" fontId="63" fillId="4" borderId="28" xfId="0" applyFont="1" applyFill="1" applyBorder="1" applyAlignment="1">
      <alignment horizontal="center" vertical="center"/>
    </xf>
    <xf numFmtId="0" fontId="63" fillId="4" borderId="26" xfId="0" applyFont="1" applyFill="1" applyBorder="1" applyAlignment="1">
      <alignment horizontal="center" vertical="center" wrapText="1"/>
    </xf>
    <xf numFmtId="0" fontId="63" fillId="4" borderId="28" xfId="0" applyFont="1" applyFill="1" applyBorder="1" applyAlignment="1">
      <alignment horizontal="center" vertical="center" wrapText="1"/>
    </xf>
    <xf numFmtId="0" fontId="63" fillId="4" borderId="31" xfId="0" applyFont="1" applyFill="1" applyBorder="1" applyAlignment="1">
      <alignment horizontal="center" vertical="center" wrapText="1"/>
    </xf>
    <xf numFmtId="0" fontId="63" fillId="4" borderId="29" xfId="0" applyFont="1" applyFill="1" applyBorder="1" applyAlignment="1">
      <alignment horizontal="center" vertical="center" wrapText="1"/>
    </xf>
    <xf numFmtId="0" fontId="63" fillId="4" borderId="32" xfId="0" applyFont="1" applyFill="1" applyBorder="1" applyAlignment="1">
      <alignment horizontal="center" vertical="center" wrapText="1"/>
    </xf>
    <xf numFmtId="0" fontId="63" fillId="4" borderId="30" xfId="0" applyFont="1" applyFill="1" applyBorder="1" applyAlignment="1">
      <alignment horizontal="center" vertical="center" wrapText="1"/>
    </xf>
    <xf numFmtId="0" fontId="36" fillId="0" borderId="57" xfId="71" applyFont="1" applyFill="1" applyBorder="1" applyAlignment="1">
      <alignment horizontal="center"/>
    </xf>
    <xf numFmtId="0" fontId="36" fillId="0" borderId="42" xfId="71" applyFont="1" applyFill="1" applyBorder="1" applyAlignment="1">
      <alignment horizontal="center"/>
    </xf>
    <xf numFmtId="0" fontId="36" fillId="0" borderId="41" xfId="71" applyFont="1" applyBorder="1" applyAlignment="1">
      <alignment horizontal="center"/>
    </xf>
    <xf numFmtId="0" fontId="36" fillId="0" borderId="57" xfId="71" applyFont="1" applyBorder="1" applyAlignment="1">
      <alignment horizontal="center"/>
    </xf>
    <xf numFmtId="0" fontId="36" fillId="0" borderId="42" xfId="71" applyFont="1" applyBorder="1" applyAlignment="1">
      <alignment horizontal="center"/>
    </xf>
    <xf numFmtId="0" fontId="61" fillId="2" borderId="46" xfId="71" applyFont="1" applyFill="1" applyBorder="1" applyAlignment="1">
      <alignment horizontal="center" vertical="center" wrapText="1"/>
    </xf>
    <xf numFmtId="0" fontId="36" fillId="2" borderId="47" xfId="71" applyFont="1" applyFill="1" applyBorder="1" applyAlignment="1">
      <alignment horizontal="center" vertical="center" wrapText="1"/>
    </xf>
    <xf numFmtId="0" fontId="61" fillId="0" borderId="68" xfId="71" applyFont="1" applyBorder="1" applyAlignment="1">
      <alignment horizontal="center"/>
    </xf>
    <xf numFmtId="0" fontId="61" fillId="0" borderId="69" xfId="71" applyFont="1" applyBorder="1" applyAlignment="1">
      <alignment horizontal="center"/>
    </xf>
    <xf numFmtId="0" fontId="61" fillId="0" borderId="60" xfId="71" applyFont="1" applyBorder="1" applyAlignment="1">
      <alignment horizontal="center"/>
    </xf>
    <xf numFmtId="0" fontId="36" fillId="0" borderId="57" xfId="0" applyFont="1" applyBorder="1" applyAlignment="1">
      <alignment horizontal="center"/>
    </xf>
    <xf numFmtId="0" fontId="36" fillId="0" borderId="42" xfId="0" applyFont="1" applyBorder="1" applyAlignment="1">
      <alignment horizontal="center"/>
    </xf>
    <xf numFmtId="0" fontId="73" fillId="0" borderId="0" xfId="71" applyFont="1" applyAlignment="1">
      <alignment horizontal="center"/>
    </xf>
    <xf numFmtId="0" fontId="61" fillId="0" borderId="46" xfId="71" applyFont="1" applyFill="1" applyBorder="1" applyAlignment="1">
      <alignment horizontal="center"/>
    </xf>
    <xf numFmtId="0" fontId="61" fillId="0" borderId="35" xfId="71" applyFont="1" applyFill="1" applyBorder="1" applyAlignment="1">
      <alignment horizontal="center"/>
    </xf>
    <xf numFmtId="0" fontId="61" fillId="0" borderId="79" xfId="71" applyFont="1" applyFill="1" applyBorder="1" applyAlignment="1">
      <alignment horizontal="center"/>
    </xf>
    <xf numFmtId="0" fontId="61" fillId="0" borderId="80" xfId="71" applyFont="1" applyFill="1" applyBorder="1" applyAlignment="1">
      <alignment horizontal="center"/>
    </xf>
    <xf numFmtId="0" fontId="22" fillId="0" borderId="10" xfId="12" applyBorder="1" applyAlignment="1">
      <alignment horizontal="center"/>
    </xf>
    <xf numFmtId="0" fontId="22" fillId="0" borderId="8" xfId="12" applyBorder="1" applyAlignment="1">
      <alignment horizontal="center"/>
    </xf>
    <xf numFmtId="0" fontId="22" fillId="0" borderId="7" xfId="12" applyFont="1" applyBorder="1" applyAlignment="1">
      <alignment horizontal="center"/>
    </xf>
    <xf numFmtId="0" fontId="22" fillId="0" borderId="4" xfId="12" applyBorder="1" applyAlignment="1">
      <alignment horizontal="center"/>
    </xf>
    <xf numFmtId="0" fontId="22" fillId="0" borderId="5" xfId="12" applyBorder="1" applyAlignment="1">
      <alignment horizontal="center"/>
    </xf>
    <xf numFmtId="0" fontId="6" fillId="0" borderId="0" xfId="74" applyAlignment="1">
      <alignment horizontal="center"/>
    </xf>
    <xf numFmtId="0" fontId="26" fillId="0" borderId="0" xfId="12" applyFont="1" applyAlignment="1">
      <alignment horizontal="left" vertical="center" wrapText="1"/>
    </xf>
    <xf numFmtId="0" fontId="22" fillId="0" borderId="7" xfId="12" applyBorder="1" applyAlignment="1">
      <alignment horizontal="center"/>
    </xf>
    <xf numFmtId="0" fontId="23" fillId="0" borderId="7" xfId="4" applyFont="1" applyBorder="1" applyAlignment="1">
      <alignment horizontal="center" vertical="center"/>
    </xf>
    <xf numFmtId="0" fontId="23" fillId="0" borderId="5" xfId="4" applyFont="1" applyBorder="1" applyAlignment="1">
      <alignment horizontal="center" vertical="center"/>
    </xf>
    <xf numFmtId="0" fontId="23" fillId="0" borderId="16" xfId="4" applyFont="1" applyBorder="1" applyAlignment="1">
      <alignment horizontal="center" vertical="center" wrapText="1"/>
    </xf>
    <xf numFmtId="0" fontId="23" fillId="0" borderId="16" xfId="4" applyFont="1" applyBorder="1" applyAlignment="1">
      <alignment horizontal="center" vertical="center"/>
    </xf>
    <xf numFmtId="0" fontId="22" fillId="0" borderId="17" xfId="4" applyFont="1" applyBorder="1" applyAlignment="1">
      <alignment horizontal="center"/>
    </xf>
    <xf numFmtId="0" fontId="22" fillId="0" borderId="3" xfId="4" applyFont="1" applyBorder="1" applyAlignment="1">
      <alignment horizontal="center"/>
    </xf>
    <xf numFmtId="0" fontId="22" fillId="0" borderId="16" xfId="4" applyFont="1" applyBorder="1" applyAlignment="1">
      <alignment horizontal="center"/>
    </xf>
    <xf numFmtId="0" fontId="22" fillId="0" borderId="1" xfId="4" applyFont="1" applyBorder="1" applyAlignment="1">
      <alignment horizontal="center"/>
    </xf>
    <xf numFmtId="0" fontId="22" fillId="0" borderId="15" xfId="4" applyFont="1" applyBorder="1" applyAlignment="1">
      <alignment horizontal="center"/>
    </xf>
    <xf numFmtId="0" fontId="22" fillId="0" borderId="13" xfId="4" applyFont="1" applyBorder="1" applyAlignment="1">
      <alignment horizontal="center"/>
    </xf>
    <xf numFmtId="0" fontId="22" fillId="0" borderId="6" xfId="0" applyFont="1" applyBorder="1" applyAlignment="1">
      <alignment horizontal="center" vertical="center"/>
    </xf>
    <xf numFmtId="0" fontId="61" fillId="0" borderId="16" xfId="0" applyFont="1" applyFill="1" applyBorder="1" applyAlignment="1">
      <alignment horizontal="center" vertical="center" wrapText="1"/>
    </xf>
    <xf numFmtId="0" fontId="61" fillId="0" borderId="16" xfId="0" applyFont="1" applyBorder="1" applyAlignment="1">
      <alignment horizontal="center" vertical="center"/>
    </xf>
    <xf numFmtId="0" fontId="61" fillId="0" borderId="16" xfId="0" applyFont="1" applyBorder="1" applyAlignment="1">
      <alignment horizontal="center" vertical="center" wrapText="1"/>
    </xf>
    <xf numFmtId="0" fontId="61" fillId="0" borderId="16" xfId="0" applyFont="1" applyFill="1" applyBorder="1" applyAlignment="1">
      <alignment horizontal="center" vertical="center"/>
    </xf>
    <xf numFmtId="0" fontId="22" fillId="0" borderId="5" xfId="12" applyFont="1" applyBorder="1" applyAlignment="1">
      <alignment horizontal="center"/>
    </xf>
    <xf numFmtId="0" fontId="22" fillId="0" borderId="4" xfId="12" applyFont="1" applyBorder="1" applyAlignment="1">
      <alignment horizontal="center"/>
    </xf>
    <xf numFmtId="0" fontId="22" fillId="0" borderId="7" xfId="6" applyFont="1" applyBorder="1" applyAlignment="1">
      <alignment horizontal="center" vertical="center" wrapText="1"/>
    </xf>
    <xf numFmtId="0" fontId="22" fillId="0" borderId="10" xfId="6" applyFont="1" applyBorder="1" applyAlignment="1">
      <alignment horizontal="center" vertical="center" wrapText="1"/>
    </xf>
    <xf numFmtId="0" fontId="22" fillId="0" borderId="8" xfId="6" applyFont="1" applyBorder="1" applyAlignment="1">
      <alignment horizontal="center" vertical="center" wrapText="1"/>
    </xf>
    <xf numFmtId="0" fontId="22" fillId="0" borderId="7" xfId="6" quotePrefix="1" applyFont="1" applyBorder="1" applyAlignment="1">
      <alignment horizontal="center" vertical="center" wrapText="1"/>
    </xf>
    <xf numFmtId="0" fontId="80" fillId="6" borderId="0" xfId="4" applyFont="1" applyFill="1" applyAlignment="1">
      <alignment horizontal="left" vertical="center"/>
    </xf>
    <xf numFmtId="0" fontId="80" fillId="6" borderId="0" xfId="4" applyFont="1" applyFill="1" applyAlignment="1">
      <alignment horizontal="center" vertical="center" wrapText="1"/>
    </xf>
    <xf numFmtId="0" fontId="36" fillId="0" borderId="7" xfId="70" applyFont="1" applyBorder="1" applyAlignment="1">
      <alignment horizontal="center" vertical="center"/>
    </xf>
    <xf numFmtId="0" fontId="36" fillId="0" borderId="4" xfId="70" applyFont="1" applyBorder="1" applyAlignment="1">
      <alignment horizontal="center" vertical="center"/>
    </xf>
    <xf numFmtId="0" fontId="36" fillId="0" borderId="5" xfId="70" applyFont="1" applyBorder="1" applyAlignment="1">
      <alignment horizontal="center" vertical="center"/>
    </xf>
    <xf numFmtId="0" fontId="36" fillId="0" borderId="1" xfId="70" applyFont="1" applyBorder="1" applyAlignment="1">
      <alignment horizontal="center" vertical="center"/>
    </xf>
    <xf numFmtId="0" fontId="36" fillId="0" borderId="17" xfId="70" applyFont="1" applyBorder="1" applyAlignment="1">
      <alignment horizontal="center" vertical="center"/>
    </xf>
    <xf numFmtId="0" fontId="36" fillId="0" borderId="3" xfId="70" applyFont="1" applyBorder="1" applyAlignment="1">
      <alignment horizontal="center" vertical="center"/>
    </xf>
    <xf numFmtId="0" fontId="80" fillId="6" borderId="13" xfId="4" applyFont="1" applyFill="1" applyBorder="1" applyAlignment="1">
      <alignment horizontal="center" vertical="center"/>
    </xf>
    <xf numFmtId="0" fontId="80" fillId="6" borderId="14" xfId="4" applyFont="1" applyFill="1" applyBorder="1" applyAlignment="1">
      <alignment horizontal="center" vertical="center"/>
    </xf>
    <xf numFmtId="0" fontId="80" fillId="6" borderId="15" xfId="4" applyFont="1" applyFill="1" applyBorder="1" applyAlignment="1">
      <alignment horizontal="center" vertical="center"/>
    </xf>
    <xf numFmtId="0" fontId="80" fillId="6" borderId="1" xfId="4" applyFont="1" applyFill="1" applyBorder="1" applyAlignment="1">
      <alignment horizontal="center" vertical="center"/>
    </xf>
    <xf numFmtId="0" fontId="80" fillId="6" borderId="17" xfId="4" applyFont="1" applyFill="1" applyBorder="1" applyAlignment="1">
      <alignment horizontal="center" vertical="center"/>
    </xf>
    <xf numFmtId="0" fontId="80" fillId="6" borderId="3" xfId="4" applyFont="1" applyFill="1" applyBorder="1" applyAlignment="1">
      <alignment horizontal="center" vertical="center"/>
    </xf>
    <xf numFmtId="0" fontId="80" fillId="8" borderId="7" xfId="67" applyFont="1" applyFill="1" applyBorder="1" applyAlignment="1">
      <alignment horizontal="center" wrapText="1" readingOrder="1"/>
    </xf>
    <xf numFmtId="0" fontId="80" fillId="8" borderId="4" xfId="67" applyFont="1" applyFill="1" applyBorder="1" applyAlignment="1">
      <alignment horizontal="center" wrapText="1" readingOrder="1"/>
    </xf>
    <xf numFmtId="0" fontId="80" fillId="8" borderId="5" xfId="67" applyFont="1" applyFill="1" applyBorder="1" applyAlignment="1">
      <alignment horizontal="center" wrapText="1" readingOrder="1"/>
    </xf>
    <xf numFmtId="0" fontId="22" fillId="0" borderId="7" xfId="12" applyFill="1" applyBorder="1" applyAlignment="1">
      <alignment horizontal="center" vertical="center"/>
    </xf>
    <xf numFmtId="0" fontId="22" fillId="0" borderId="5" xfId="12" applyFill="1" applyBorder="1" applyAlignment="1">
      <alignment horizontal="center" vertical="center"/>
    </xf>
    <xf numFmtId="0" fontId="80" fillId="8" borderId="8" xfId="67" applyFont="1" applyFill="1" applyBorder="1" applyAlignment="1">
      <alignment horizontal="center" wrapText="1" readingOrder="1"/>
    </xf>
    <xf numFmtId="0" fontId="80" fillId="8" borderId="6" xfId="67" applyFont="1" applyFill="1" applyBorder="1" applyAlignment="1">
      <alignment horizontal="center" wrapText="1" readingOrder="1"/>
    </xf>
    <xf numFmtId="0" fontId="80" fillId="8" borderId="9" xfId="67" applyFont="1" applyFill="1" applyBorder="1" applyAlignment="1">
      <alignment horizontal="center" wrapText="1" readingOrder="1"/>
    </xf>
    <xf numFmtId="0" fontId="61" fillId="0" borderId="79" xfId="57" applyFont="1" applyFill="1" applyBorder="1" applyAlignment="1">
      <alignment horizontal="center"/>
    </xf>
    <xf numFmtId="0" fontId="61" fillId="0" borderId="80" xfId="57" applyFont="1" applyFill="1" applyBorder="1" applyAlignment="1">
      <alignment horizontal="center"/>
    </xf>
    <xf numFmtId="0" fontId="36" fillId="0" borderId="16" xfId="57" applyFont="1" applyBorder="1" applyAlignment="1">
      <alignment horizontal="center"/>
    </xf>
    <xf numFmtId="0" fontId="36" fillId="0" borderId="3" xfId="57" applyFont="1" applyBorder="1" applyAlignment="1">
      <alignment horizontal="center"/>
    </xf>
    <xf numFmtId="0" fontId="36" fillId="0" borderId="16" xfId="57" applyFont="1" applyBorder="1" applyAlignment="1">
      <alignment horizontal="center" wrapText="1"/>
    </xf>
    <xf numFmtId="0" fontId="36" fillId="0" borderId="45" xfId="57" applyFont="1" applyBorder="1" applyAlignment="1">
      <alignment horizontal="center" wrapText="1"/>
    </xf>
    <xf numFmtId="44" fontId="36" fillId="0" borderId="14" xfId="59" applyFont="1" applyBorder="1"/>
    <xf numFmtId="44" fontId="36" fillId="0" borderId="0" xfId="59" applyFont="1" applyBorder="1"/>
    <xf numFmtId="44" fontId="36" fillId="0" borderId="13" xfId="59" applyFont="1" applyBorder="1"/>
    <xf numFmtId="44" fontId="36" fillId="0" borderId="38" xfId="59" applyFont="1" applyBorder="1"/>
    <xf numFmtId="44" fontId="36" fillId="0" borderId="59" xfId="59" applyFont="1" applyBorder="1"/>
    <xf numFmtId="44" fontId="36" fillId="0" borderId="49" xfId="59" applyFont="1" applyBorder="1"/>
    <xf numFmtId="44" fontId="36" fillId="0" borderId="60" xfId="59" applyFont="1" applyBorder="1"/>
    <xf numFmtId="44" fontId="36" fillId="0" borderId="50" xfId="59" applyFont="1" applyBorder="1"/>
    <xf numFmtId="0" fontId="61" fillId="0" borderId="46" xfId="57" applyFont="1" applyFill="1" applyBorder="1" applyAlignment="1">
      <alignment horizontal="center"/>
    </xf>
    <xf numFmtId="0" fontId="61" fillId="0" borderId="35" xfId="57" applyFont="1" applyFill="1" applyBorder="1" applyAlignment="1">
      <alignment horizontal="center"/>
    </xf>
    <xf numFmtId="0" fontId="36" fillId="0" borderId="14" xfId="59" applyNumberFormat="1" applyFont="1" applyFill="1" applyBorder="1"/>
    <xf numFmtId="0" fontId="36" fillId="0" borderId="0" xfId="59" applyNumberFormat="1" applyFont="1" applyFill="1" applyBorder="1"/>
    <xf numFmtId="0" fontId="36" fillId="0" borderId="13" xfId="59" applyNumberFormat="1" applyFont="1" applyFill="1" applyBorder="1"/>
    <xf numFmtId="0" fontId="36" fillId="0" borderId="38" xfId="59" applyNumberFormat="1" applyFont="1" applyFill="1" applyBorder="1"/>
    <xf numFmtId="0" fontId="36" fillId="0" borderId="59" xfId="59" applyNumberFormat="1" applyFont="1" applyFill="1" applyBorder="1"/>
    <xf numFmtId="0" fontId="36" fillId="0" borderId="49" xfId="59" applyNumberFormat="1" applyFont="1" applyFill="1" applyBorder="1"/>
    <xf numFmtId="0" fontId="36" fillId="0" borderId="60" xfId="59" applyNumberFormat="1" applyFont="1" applyFill="1" applyBorder="1"/>
    <xf numFmtId="0" fontId="36" fillId="0" borderId="50" xfId="59" applyNumberFormat="1" applyFont="1" applyFill="1" applyBorder="1"/>
  </cellXfs>
  <cellStyles count="82">
    <cellStyle name="Comma 2" xfId="16"/>
    <cellStyle name="Comma 3" xfId="44"/>
    <cellStyle name="Comma 3 2" xfId="58"/>
    <cellStyle name="Comma 3 2 2" xfId="72"/>
    <cellStyle name="Comma 4" xfId="46"/>
    <cellStyle name="Comma 5" xfId="49"/>
    <cellStyle name="Comma 6" xfId="53"/>
    <cellStyle name="Currency" xfId="79" builtinId="4"/>
    <cellStyle name="Currency 2" xfId="1"/>
    <cellStyle name="Currency 2 2" xfId="32"/>
    <cellStyle name="Currency 2 3" xfId="62"/>
    <cellStyle name="Currency 3" xfId="54"/>
    <cellStyle name="Currency 4" xfId="59"/>
    <cellStyle name="Currency 4 2" xfId="73"/>
    <cellStyle name="Currency 5" xfId="66"/>
    <cellStyle name="Currency 5 2" xfId="75"/>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7" builtinId="8"/>
    <cellStyle name="Hyperlink 2" xfId="39"/>
    <cellStyle name="Normal" xfId="0" builtinId="0"/>
    <cellStyle name="Normal 10" xfId="43"/>
    <cellStyle name="Normal 10 2" xfId="47"/>
    <cellStyle name="Normal 10 3" xfId="50"/>
    <cellStyle name="Normal 10 4" xfId="52"/>
    <cellStyle name="Normal 10 5" xfId="56"/>
    <cellStyle name="Normal 10 6" xfId="57"/>
    <cellStyle name="Normal 10 6 2" xfId="71"/>
    <cellStyle name="Normal 10 6 3" xfId="76"/>
    <cellStyle name="Normal 10 7" xfId="67"/>
    <cellStyle name="Normal 11" xfId="45"/>
    <cellStyle name="Normal 12" xfId="48"/>
    <cellStyle name="Normal 13" xfId="51"/>
    <cellStyle name="Normal 14" xfId="55"/>
    <cellStyle name="Normal 15" xfId="63"/>
    <cellStyle name="Normal 15 2" xfId="78"/>
    <cellStyle name="Normal 16" xfId="65"/>
    <cellStyle name="Normal 16 2" xfId="74"/>
    <cellStyle name="Normal 17" xfId="80"/>
    <cellStyle name="Normal 18" xfId="81"/>
    <cellStyle name="Normal 2" xfId="2"/>
    <cellStyle name="Normal 2 2" xfId="12"/>
    <cellStyle name="Normal 2 3" xfId="61"/>
    <cellStyle name="Normal 3" xfId="3"/>
    <cellStyle name="Normal 3 2" xfId="13"/>
    <cellStyle name="Normal 3 3" xfId="33"/>
    <cellStyle name="Normal 3 4" xfId="14"/>
    <cellStyle name="Normal 4" xfId="4"/>
    <cellStyle name="Normal 5" xfId="5"/>
    <cellStyle name="Normal 5 2" xfId="17"/>
    <cellStyle name="Normal 6" xfId="6"/>
    <cellStyle name="Normal 7" xfId="31"/>
    <cellStyle name="Normal 7 2" xfId="42"/>
    <cellStyle name="Normal 8" xfId="38"/>
    <cellStyle name="Normal 9" xfId="40"/>
    <cellStyle name="Normal 9 2" xfId="70"/>
    <cellStyle name="Percent" xfId="10" builtinId="5"/>
    <cellStyle name="Percent 2" xfId="7"/>
    <cellStyle name="Percent 2 2" xfId="34"/>
    <cellStyle name="Percent 3" xfId="8"/>
    <cellStyle name="Percent 3 2" xfId="15"/>
    <cellStyle name="Percent 3 3" xfId="35"/>
    <cellStyle name="Percent 4" xfId="11"/>
    <cellStyle name="Percent 5" xfId="41"/>
    <cellStyle name="Percent 5 2" xfId="69"/>
    <cellStyle name="Percent 6" xfId="60"/>
    <cellStyle name="Percent 6 2" xfId="68"/>
    <cellStyle name="Percent 7" xfId="64"/>
    <cellStyle name="Percent 8" xfId="77"/>
    <cellStyle name="Percent_Wind_Project_Quarterly_Reports_010907" xfId="30"/>
    <cellStyle name="Style 1" xfId="9"/>
    <cellStyle name="Style 1 2" xfId="3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BF09F"/>
      <color rgb="FFC89800"/>
      <color rgb="FF808080"/>
      <color rgb="FFEBF1DE"/>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1.xml"/><Relationship Id="rId1" Type="http://schemas.microsoft.com/office/2011/relationships/chartStyle" Target="style1.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2.xml"/><Relationship Id="rId1" Type="http://schemas.microsoft.com/office/2011/relationships/chartStyle" Target="style2.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3.xml"/><Relationship Id="rId1" Type="http://schemas.microsoft.com/office/2011/relationships/chartStyle" Target="style3.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52.xml"/></Relationships>
</file>

<file path=xl/charts/_rels/chart3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56.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59.xml"/><Relationship Id="rId2" Type="http://schemas.microsoft.com/office/2011/relationships/chartColorStyle" Target="colors5.xml"/><Relationship Id="rId1" Type="http://schemas.microsoft.com/office/2011/relationships/chartStyle" Target="style5.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61.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62.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63.xml"/></Relationships>
</file>

<file path=xl/charts/_rels/chart40.xml.rels><?xml version="1.0" encoding="UTF-8" standalone="yes"?>
<Relationships xmlns="http://schemas.openxmlformats.org/package/2006/relationships"><Relationship Id="rId3" Type="http://schemas.openxmlformats.org/officeDocument/2006/relationships/chartUserShapes" Target="../drawings/drawing64.xml"/><Relationship Id="rId2" Type="http://schemas.microsoft.com/office/2011/relationships/chartColorStyle" Target="colors6.xml"/><Relationship Id="rId1" Type="http://schemas.microsoft.com/office/2011/relationships/chartStyle" Target="style6.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65.xml"/><Relationship Id="rId2" Type="http://schemas.microsoft.com/office/2011/relationships/chartColorStyle" Target="colors7.xml"/><Relationship Id="rId1" Type="http://schemas.microsoft.com/office/2011/relationships/chartStyle" Target="style7.xml"/></Relationships>
</file>

<file path=xl/charts/_rels/chart42.xml.rels><?xml version="1.0" encoding="UTF-8" standalone="yes"?>
<Relationships xmlns="http://schemas.openxmlformats.org/package/2006/relationships"><Relationship Id="rId3" Type="http://schemas.openxmlformats.org/officeDocument/2006/relationships/chartUserShapes" Target="../drawings/drawing66.xml"/><Relationship Id="rId2" Type="http://schemas.microsoft.com/office/2011/relationships/chartColorStyle" Target="colors8.xml"/><Relationship Id="rId1" Type="http://schemas.microsoft.com/office/2011/relationships/chartStyle" Target="style8.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67.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68.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70.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71.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72.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73.xml"/><Relationship Id="rId2" Type="http://schemas.microsoft.com/office/2011/relationships/chartColorStyle" Target="colors9.xml"/><Relationship Id="rId1" Type="http://schemas.microsoft.com/office/2011/relationships/chartStyle" Target="style9.xml"/></Relationships>
</file>

<file path=xl/charts/_rels/chart49.xml.rels><?xml version="1.0" encoding="UTF-8" standalone="yes"?>
<Relationships xmlns="http://schemas.openxmlformats.org/package/2006/relationships"><Relationship Id="rId1" Type="http://schemas.openxmlformats.org/officeDocument/2006/relationships/chartUserShapes" Target="../drawings/drawing75.xml"/></Relationships>
</file>

<file path=xl/charts/_rels/chart50.xml.rels><?xml version="1.0" encoding="UTF-8" standalone="yes"?>
<Relationships xmlns="http://schemas.openxmlformats.org/package/2006/relationships"><Relationship Id="rId1" Type="http://schemas.openxmlformats.org/officeDocument/2006/relationships/chartUserShapes" Target="../drawings/drawing76.xml"/></Relationships>
</file>

<file path=xl/charts/_rels/chart51.xml.rels><?xml version="1.0" encoding="UTF-8" standalone="yes"?>
<Relationships xmlns="http://schemas.openxmlformats.org/package/2006/relationships"><Relationship Id="rId1" Type="http://schemas.openxmlformats.org/officeDocument/2006/relationships/chartUserShapes" Target="../drawings/drawing77.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79.xml"/></Relationships>
</file>

<file path=xl/charts/_rels/chart53.xml.rels><?xml version="1.0" encoding="UTF-8" standalone="yes"?>
<Relationships xmlns="http://schemas.openxmlformats.org/package/2006/relationships"><Relationship Id="rId1" Type="http://schemas.openxmlformats.org/officeDocument/2006/relationships/chartUserShapes" Target="../drawings/drawing80.xml"/></Relationships>
</file>

<file path=xl/charts/_rels/chart54.xml.rels><?xml version="1.0" encoding="UTF-8" standalone="yes"?>
<Relationships xmlns="http://schemas.openxmlformats.org/package/2006/relationships"><Relationship Id="rId1" Type="http://schemas.openxmlformats.org/officeDocument/2006/relationships/chartUserShapes" Target="../drawings/drawing81.xml"/></Relationships>
</file>

<file path=xl/charts/_rels/chart55.xml.rels><?xml version="1.0" encoding="UTF-8" standalone="yes"?>
<Relationships xmlns="http://schemas.openxmlformats.org/package/2006/relationships"><Relationship Id="rId1" Type="http://schemas.openxmlformats.org/officeDocument/2006/relationships/chartUserShapes" Target="../drawings/drawing82.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84.xml"/></Relationships>
</file>

<file path=xl/charts/_rels/chart57.xml.rels><?xml version="1.0" encoding="UTF-8" standalone="yes"?>
<Relationships xmlns="http://schemas.openxmlformats.org/package/2006/relationships"><Relationship Id="rId3" Type="http://schemas.openxmlformats.org/officeDocument/2006/relationships/chartUserShapes" Target="../drawings/drawing86.xml"/><Relationship Id="rId2" Type="http://schemas.microsoft.com/office/2011/relationships/chartColorStyle" Target="colors10.xml"/><Relationship Id="rId1" Type="http://schemas.microsoft.com/office/2011/relationships/chartStyle" Target="style10.xml"/></Relationships>
</file>

<file path=xl/charts/_rels/chart58.xml.rels><?xml version="1.0" encoding="UTF-8" standalone="yes"?>
<Relationships xmlns="http://schemas.openxmlformats.org/package/2006/relationships"><Relationship Id="rId3" Type="http://schemas.openxmlformats.org/officeDocument/2006/relationships/chartUserShapes" Target="../drawings/drawing87.xml"/><Relationship Id="rId2" Type="http://schemas.microsoft.com/office/2011/relationships/chartColorStyle" Target="colors11.xml"/><Relationship Id="rId1" Type="http://schemas.microsoft.com/office/2011/relationships/chartStyle" Target="style11.xml"/></Relationships>
</file>

<file path=xl/charts/_rels/chart59.xml.rels><?xml version="1.0" encoding="UTF-8" standalone="yes"?>
<Relationships xmlns="http://schemas.openxmlformats.org/package/2006/relationships"><Relationship Id="rId1" Type="http://schemas.openxmlformats.org/officeDocument/2006/relationships/chartUserShapes" Target="../drawings/drawing89.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90.xml"/></Relationships>
</file>

<file path=xl/charts/_rels/chart61.xml.rels><?xml version="1.0" encoding="UTF-8" standalone="yes"?>
<Relationships xmlns="http://schemas.openxmlformats.org/package/2006/relationships"><Relationship Id="rId1" Type="http://schemas.openxmlformats.org/officeDocument/2006/relationships/chartUserShapes" Target="../drawings/drawing91.xml"/></Relationships>
</file>

<file path=xl/charts/_rels/chart62.xml.rels><?xml version="1.0" encoding="UTF-8" standalone="yes"?>
<Relationships xmlns="http://schemas.openxmlformats.org/package/2006/relationships"><Relationship Id="rId1" Type="http://schemas.openxmlformats.org/officeDocument/2006/relationships/chartUserShapes" Target="../drawings/drawing93.xml"/></Relationships>
</file>

<file path=xl/charts/_rels/chart63.xml.rels><?xml version="1.0" encoding="UTF-8" standalone="yes"?>
<Relationships xmlns="http://schemas.openxmlformats.org/package/2006/relationships"><Relationship Id="rId1" Type="http://schemas.openxmlformats.org/officeDocument/2006/relationships/chartUserShapes" Target="../drawings/drawing95.xml"/></Relationships>
</file>

<file path=xl/charts/_rels/chart64.xml.rels><?xml version="1.0" encoding="UTF-8" standalone="yes"?>
<Relationships xmlns="http://schemas.openxmlformats.org/package/2006/relationships"><Relationship Id="rId1" Type="http://schemas.openxmlformats.org/officeDocument/2006/relationships/chartUserShapes" Target="../drawings/drawing96.xml"/></Relationships>
</file>

<file path=xl/charts/_rels/chart65.xml.rels><?xml version="1.0" encoding="UTF-8" standalone="yes"?>
<Relationships xmlns="http://schemas.openxmlformats.org/package/2006/relationships"><Relationship Id="rId1" Type="http://schemas.openxmlformats.org/officeDocument/2006/relationships/chartUserShapes" Target="../drawings/drawing97.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99.xml"/><Relationship Id="rId2" Type="http://schemas.microsoft.com/office/2011/relationships/chartColorStyle" Target="colors12.xml"/><Relationship Id="rId1" Type="http://schemas.microsoft.com/office/2011/relationships/chartStyle" Target="style12.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100.xml"/><Relationship Id="rId2" Type="http://schemas.microsoft.com/office/2011/relationships/chartColorStyle" Target="colors13.xml"/><Relationship Id="rId1" Type="http://schemas.microsoft.com/office/2011/relationships/chartStyle" Target="style13.xml"/></Relationships>
</file>

<file path=xl/charts/_rels/chart68.xml.rels><?xml version="1.0" encoding="UTF-8" standalone="yes"?>
<Relationships xmlns="http://schemas.openxmlformats.org/package/2006/relationships"><Relationship Id="rId1" Type="http://schemas.openxmlformats.org/officeDocument/2006/relationships/chartUserShapes" Target="../drawings/drawing102.xml"/></Relationships>
</file>

<file path=xl/charts/_rels/chart69.xml.rels><?xml version="1.0" encoding="UTF-8" standalone="yes"?>
<Relationships xmlns="http://schemas.openxmlformats.org/package/2006/relationships"><Relationship Id="rId1" Type="http://schemas.openxmlformats.org/officeDocument/2006/relationships/chartUserShapes" Target="../drawings/drawing104.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chartUserShapes" Target="../drawings/drawing106.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5.xml"/><Relationship Id="rId1" Type="http://schemas.microsoft.com/office/2011/relationships/chartStyle" Target="style15.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6.xml"/><Relationship Id="rId1" Type="http://schemas.microsoft.com/office/2011/relationships/chartStyle" Target="style16.xml"/></Relationships>
</file>

<file path=xl/charts/_rels/chart7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7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781819257689567E-2"/>
          <c:y val="0.10852558860409511"/>
          <c:w val="0.867300204908796"/>
          <c:h val="0.74882834994739733"/>
        </c:manualLayout>
      </c:layout>
      <c:areaChart>
        <c:grouping val="stacked"/>
        <c:varyColors val="0"/>
        <c:ser>
          <c:idx val="5"/>
          <c:order val="4"/>
          <c:tx>
            <c:v>Res Cum</c:v>
          </c:tx>
          <c:spPr>
            <a:solidFill>
              <a:schemeClr val="accent3">
                <a:lumMod val="40000"/>
                <a:lumOff val="60000"/>
              </a:schemeClr>
            </a:solidFill>
            <a:ln w="25400">
              <a:noFill/>
            </a:ln>
          </c:spPr>
          <c:cat>
            <c:strLit>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2019E</c:v>
              </c:pt>
              <c:pt idx="13">
                <c:v>2020E</c:v>
              </c:pt>
            </c:strLit>
          </c:cat>
          <c:val>
            <c:numRef>
              <c:f>'PV Capacity by Sector'!$C$31:$C$51</c:f>
              <c:numCache>
                <c:formatCode>#,##0</c:formatCode>
                <c:ptCount val="21"/>
                <c:pt idx="0">
                  <c:v>670.66486090410183</c:v>
                </c:pt>
                <c:pt idx="1">
                  <c:v>975.83992250910183</c:v>
                </c:pt>
                <c:pt idx="2">
                  <c:v>1471.3693951614005</c:v>
                </c:pt>
                <c:pt idx="3">
                  <c:v>2270.3198121478372</c:v>
                </c:pt>
                <c:pt idx="4">
                  <c:v>3538.0543761022786</c:v>
                </c:pt>
                <c:pt idx="5">
                  <c:v>5709.4535405203942</c:v>
                </c:pt>
                <c:pt idx="6">
                  <c:v>8347.6857239640158</c:v>
                </c:pt>
                <c:pt idx="7">
                  <c:v>10586.598087897513</c:v>
                </c:pt>
                <c:pt idx="8">
                  <c:v>13022.202572135708</c:v>
                </c:pt>
                <c:pt idx="9">
                  <c:v>15887.58343451496</c:v>
                </c:pt>
                <c:pt idx="10">
                  <c:v>19081.781042353978</c:v>
                </c:pt>
                <c:pt idx="11">
                  <c:v>22863.456189529174</c:v>
                </c:pt>
                <c:pt idx="12">
                  <c:v>27157.956511402284</c:v>
                </c:pt>
                <c:pt idx="13">
                  <c:v>31863.573930092949</c:v>
                </c:pt>
                <c:pt idx="14">
                  <c:v>36067.103329936414</c:v>
                </c:pt>
                <c:pt idx="15">
                  <c:v>40638.727696099682</c:v>
                </c:pt>
                <c:pt idx="16">
                  <c:v>45610.913439417986</c:v>
                </c:pt>
                <c:pt idx="17">
                  <c:v>51014.943651716523</c:v>
                </c:pt>
                <c:pt idx="18">
                  <c:v>57066.294626459174</c:v>
                </c:pt>
                <c:pt idx="19">
                  <c:v>63835.629239993759</c:v>
                </c:pt>
                <c:pt idx="20">
                  <c:v>71432.929330579384</c:v>
                </c:pt>
              </c:numCache>
            </c:numRef>
          </c:val>
          <c:extLst>
            <c:ext xmlns:c16="http://schemas.microsoft.com/office/drawing/2014/chart" uri="{C3380CC4-5D6E-409C-BE32-E72D297353CC}">
              <c16:uniqueId val="{00000000-30F2-4645-8E3D-474046341D0B}"/>
            </c:ext>
          </c:extLst>
        </c:ser>
        <c:ser>
          <c:idx val="4"/>
          <c:order val="5"/>
          <c:tx>
            <c:v>Non Res Cum</c:v>
          </c:tx>
          <c:spPr>
            <a:solidFill>
              <a:schemeClr val="accent2">
                <a:lumMod val="40000"/>
                <a:lumOff val="60000"/>
              </a:schemeClr>
            </a:solidFill>
            <a:ln w="25400">
              <a:noFill/>
            </a:ln>
          </c:spPr>
          <c:cat>
            <c:strLit>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2019E</c:v>
              </c:pt>
              <c:pt idx="13">
                <c:v>2020E</c:v>
              </c:pt>
            </c:strLit>
          </c:cat>
          <c:val>
            <c:numRef>
              <c:f>'PV Capacity by Sector'!$E$31:$E$51</c:f>
              <c:numCache>
                <c:formatCode>#,##0</c:formatCode>
                <c:ptCount val="21"/>
                <c:pt idx="0">
                  <c:v>998.54107500000009</c:v>
                </c:pt>
                <c:pt idx="1">
                  <c:v>1848.508607797</c:v>
                </c:pt>
                <c:pt idx="2">
                  <c:v>2923.6581422119425</c:v>
                </c:pt>
                <c:pt idx="3">
                  <c:v>4032.9997553176891</c:v>
                </c:pt>
                <c:pt idx="4">
                  <c:v>5088.1737601151526</c:v>
                </c:pt>
                <c:pt idx="5">
                  <c:v>6157.8524758786807</c:v>
                </c:pt>
                <c:pt idx="6">
                  <c:v>7872.7158760823168</c:v>
                </c:pt>
                <c:pt idx="7">
                  <c:v>10238.305760556366</c:v>
                </c:pt>
                <c:pt idx="8">
                  <c:v>12438.682851074085</c:v>
                </c:pt>
                <c:pt idx="9">
                  <c:v>14595.186549077373</c:v>
                </c:pt>
                <c:pt idx="10">
                  <c:v>16669.120705019901</c:v>
                </c:pt>
                <c:pt idx="11">
                  <c:v>19263.464608620507</c:v>
                </c:pt>
                <c:pt idx="12">
                  <c:v>21940.361157823678</c:v>
                </c:pt>
                <c:pt idx="13">
                  <c:v>24673.067833742065</c:v>
                </c:pt>
                <c:pt idx="14">
                  <c:v>27363.183243911</c:v>
                </c:pt>
                <c:pt idx="15">
                  <c:v>30028.514530820154</c:v>
                </c:pt>
                <c:pt idx="16">
                  <c:v>32873.264854709902</c:v>
                </c:pt>
                <c:pt idx="17">
                  <c:v>35956.707972414661</c:v>
                </c:pt>
                <c:pt idx="18">
                  <c:v>39657.529237329123</c:v>
                </c:pt>
                <c:pt idx="19">
                  <c:v>43699.603256447292</c:v>
                </c:pt>
                <c:pt idx="20">
                  <c:v>48342.544838354326</c:v>
                </c:pt>
              </c:numCache>
            </c:numRef>
          </c:val>
          <c:extLst>
            <c:ext xmlns:c16="http://schemas.microsoft.com/office/drawing/2014/chart" uri="{C3380CC4-5D6E-409C-BE32-E72D297353CC}">
              <c16:uniqueId val="{00000001-30F2-4645-8E3D-474046341D0B}"/>
            </c:ext>
          </c:extLst>
        </c:ser>
        <c:ser>
          <c:idx val="3"/>
          <c:order val="6"/>
          <c:tx>
            <c:v>UPV cum</c:v>
          </c:tx>
          <c:spPr>
            <a:solidFill>
              <a:schemeClr val="accent1">
                <a:lumMod val="60000"/>
                <a:lumOff val="40000"/>
              </a:schemeClr>
            </a:solidFill>
            <a:ln w="25400">
              <a:noFill/>
            </a:ln>
          </c:spPr>
          <c:cat>
            <c:strLit>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2019E</c:v>
              </c:pt>
              <c:pt idx="13">
                <c:v>2020E</c:v>
              </c:pt>
            </c:strLit>
          </c:cat>
          <c:val>
            <c:numRef>
              <c:f>'PV Capacity by Sector'!$G$31:$G$51</c:f>
              <c:numCache>
                <c:formatCode>#,##0</c:formatCode>
                <c:ptCount val="21"/>
                <c:pt idx="0">
                  <c:v>371.15999999999997</c:v>
                </c:pt>
                <c:pt idx="1">
                  <c:v>1156.75461</c:v>
                </c:pt>
                <c:pt idx="2">
                  <c:v>2959.9306099999994</c:v>
                </c:pt>
                <c:pt idx="3">
                  <c:v>5817.4406099999997</c:v>
                </c:pt>
                <c:pt idx="4">
                  <c:v>9739.3816100000004</c:v>
                </c:pt>
                <c:pt idx="5">
                  <c:v>14007.361610000002</c:v>
                </c:pt>
                <c:pt idx="6">
                  <c:v>24758.210035702876</c:v>
                </c:pt>
                <c:pt idx="7">
                  <c:v>31233.772212037402</c:v>
                </c:pt>
                <c:pt idx="8">
                  <c:v>37352.547309020534</c:v>
                </c:pt>
                <c:pt idx="9">
                  <c:v>45814.819347265046</c:v>
                </c:pt>
                <c:pt idx="10">
                  <c:v>59767.801034041404</c:v>
                </c:pt>
                <c:pt idx="11">
                  <c:v>77219.009752773549</c:v>
                </c:pt>
                <c:pt idx="12">
                  <c:v>95737.801150444662</c:v>
                </c:pt>
                <c:pt idx="13">
                  <c:v>115042.91767427174</c:v>
                </c:pt>
                <c:pt idx="14">
                  <c:v>132253.42055923349</c:v>
                </c:pt>
                <c:pt idx="15">
                  <c:v>149718.19753760996</c:v>
                </c:pt>
                <c:pt idx="16">
                  <c:v>168737.80537315743</c:v>
                </c:pt>
                <c:pt idx="17">
                  <c:v>191824.06752705688</c:v>
                </c:pt>
                <c:pt idx="18">
                  <c:v>221731.42314961163</c:v>
                </c:pt>
                <c:pt idx="19">
                  <c:v>257622.38659861538</c:v>
                </c:pt>
                <c:pt idx="20">
                  <c:v>299429.86106949119</c:v>
                </c:pt>
              </c:numCache>
            </c:numRef>
          </c:val>
          <c:extLst>
            <c:ext xmlns:c16="http://schemas.microsoft.com/office/drawing/2014/chart" uri="{C3380CC4-5D6E-409C-BE32-E72D297353CC}">
              <c16:uniqueId val="{00000002-30F2-4645-8E3D-474046341D0B}"/>
            </c:ext>
          </c:extLst>
        </c:ser>
        <c:ser>
          <c:idx val="7"/>
          <c:order val="7"/>
          <c:tx>
            <c:v>Utility CSP cumulative</c:v>
          </c:tx>
          <c:spPr>
            <a:solidFill>
              <a:schemeClr val="accent6">
                <a:lumMod val="20000"/>
                <a:lumOff val="80000"/>
              </a:schemeClr>
            </a:solidFill>
            <a:ln w="25400">
              <a:noFill/>
            </a:ln>
          </c:spPr>
          <c:val>
            <c:numRef>
              <c:f>'PV Capacity by Sector'!$I$31:$I$51</c:f>
              <c:numCache>
                <c:formatCode>#,##0</c:formatCode>
                <c:ptCount val="21"/>
                <c:pt idx="0">
                  <c:v>500.1</c:v>
                </c:pt>
                <c:pt idx="1">
                  <c:v>500.1</c:v>
                </c:pt>
                <c:pt idx="2">
                  <c:v>500.1</c:v>
                </c:pt>
                <c:pt idx="3">
                  <c:v>750.1</c:v>
                </c:pt>
                <c:pt idx="4">
                  <c:v>1627.1</c:v>
                </c:pt>
                <c:pt idx="5">
                  <c:v>1737.1</c:v>
                </c:pt>
                <c:pt idx="6">
                  <c:v>1737.1</c:v>
                </c:pt>
                <c:pt idx="7">
                  <c:v>1737.1</c:v>
                </c:pt>
                <c:pt idx="8">
                  <c:v>1737.1</c:v>
                </c:pt>
                <c:pt idx="9">
                  <c:v>1737.1</c:v>
                </c:pt>
                <c:pt idx="10">
                  <c:v>1737.1</c:v>
                </c:pt>
                <c:pt idx="11">
                  <c:v>1737.1</c:v>
                </c:pt>
                <c:pt idx="12">
                  <c:v>1737.1</c:v>
                </c:pt>
                <c:pt idx="13">
                  <c:v>1737.1</c:v>
                </c:pt>
                <c:pt idx="14">
                  <c:v>1737.1</c:v>
                </c:pt>
                <c:pt idx="15">
                  <c:v>1737.1</c:v>
                </c:pt>
                <c:pt idx="16">
                  <c:v>1737.1</c:v>
                </c:pt>
                <c:pt idx="17">
                  <c:v>1737.1</c:v>
                </c:pt>
                <c:pt idx="18">
                  <c:v>1737.1</c:v>
                </c:pt>
                <c:pt idx="19">
                  <c:v>1737.1</c:v>
                </c:pt>
                <c:pt idx="20">
                  <c:v>1737.1</c:v>
                </c:pt>
              </c:numCache>
            </c:numRef>
          </c:val>
          <c:extLst>
            <c:ext xmlns:c16="http://schemas.microsoft.com/office/drawing/2014/chart" uri="{C3380CC4-5D6E-409C-BE32-E72D297353CC}">
              <c16:uniqueId val="{00000003-30F2-4645-8E3D-474046341D0B}"/>
            </c:ext>
          </c:extLst>
        </c:ser>
        <c:dLbls>
          <c:showLegendKey val="0"/>
          <c:showVal val="0"/>
          <c:showCatName val="0"/>
          <c:showSerName val="0"/>
          <c:showPercent val="0"/>
          <c:showBubbleSize val="0"/>
        </c:dLbls>
        <c:axId val="230147968"/>
        <c:axId val="230133120"/>
      </c:areaChart>
      <c:barChart>
        <c:barDir val="col"/>
        <c:grouping val="stacked"/>
        <c:varyColors val="0"/>
        <c:ser>
          <c:idx val="2"/>
          <c:order val="0"/>
          <c:tx>
            <c:v> Residential PV</c:v>
          </c:tx>
          <c:spPr>
            <a:solidFill>
              <a:schemeClr val="accent3">
                <a:lumMod val="75000"/>
              </a:schemeClr>
            </a:solidFill>
          </c:spPr>
          <c:invertIfNegative val="0"/>
          <c:cat>
            <c:strRef>
              <c:f>'PV Capacity by Sector'!$A$31:$A$51</c:f>
              <c:strCache>
                <c:ptCount val="21"/>
                <c:pt idx="0">
                  <c:v>2010</c:v>
                </c:pt>
                <c:pt idx="1">
                  <c:v>2011</c:v>
                </c:pt>
                <c:pt idx="2">
                  <c:v>2012</c:v>
                </c:pt>
                <c:pt idx="3">
                  <c:v>2013</c:v>
                </c:pt>
                <c:pt idx="4">
                  <c:v>2014</c:v>
                </c:pt>
                <c:pt idx="5">
                  <c:v>2015</c:v>
                </c:pt>
                <c:pt idx="6">
                  <c:v>2016</c:v>
                </c:pt>
                <c:pt idx="7">
                  <c:v>2017</c:v>
                </c:pt>
                <c:pt idx="8">
                  <c:v>2018</c:v>
                </c:pt>
                <c:pt idx="9">
                  <c:v>2019</c:v>
                </c:pt>
                <c:pt idx="10">
                  <c:v>2020</c:v>
                </c:pt>
                <c:pt idx="11">
                  <c:v>2021e</c:v>
                </c:pt>
                <c:pt idx="12">
                  <c:v>2022e</c:v>
                </c:pt>
                <c:pt idx="13">
                  <c:v>2023e</c:v>
                </c:pt>
                <c:pt idx="14">
                  <c:v>2024e</c:v>
                </c:pt>
                <c:pt idx="15">
                  <c:v>2025e</c:v>
                </c:pt>
                <c:pt idx="16">
                  <c:v>2026e</c:v>
                </c:pt>
                <c:pt idx="17">
                  <c:v>2027e</c:v>
                </c:pt>
                <c:pt idx="18">
                  <c:v>2028e</c:v>
                </c:pt>
                <c:pt idx="19">
                  <c:v>2029e</c:v>
                </c:pt>
                <c:pt idx="20">
                  <c:v>2030e</c:v>
                </c:pt>
              </c:strCache>
            </c:strRef>
          </c:cat>
          <c:val>
            <c:numRef>
              <c:f>'PV Capacity by Sector'!$B$31:$B$51</c:f>
              <c:numCache>
                <c:formatCode>#,##0</c:formatCode>
                <c:ptCount val="21"/>
                <c:pt idx="0">
                  <c:v>245.53688562500002</c:v>
                </c:pt>
                <c:pt idx="1">
                  <c:v>305.17506160499994</c:v>
                </c:pt>
                <c:pt idx="2">
                  <c:v>495.52947265229875</c:v>
                </c:pt>
                <c:pt idx="3">
                  <c:v>798.95041698643684</c:v>
                </c:pt>
                <c:pt idx="4">
                  <c:v>1267.7345639544415</c:v>
                </c:pt>
                <c:pt idx="5">
                  <c:v>2171.3991644181156</c:v>
                </c:pt>
                <c:pt idx="6">
                  <c:v>2638.2321834436216</c:v>
                </c:pt>
                <c:pt idx="7">
                  <c:v>2238.9123639334966</c:v>
                </c:pt>
                <c:pt idx="8">
                  <c:v>2435.6044842381939</c:v>
                </c:pt>
                <c:pt idx="9">
                  <c:v>2865.380862379252</c:v>
                </c:pt>
                <c:pt idx="10">
                  <c:v>3194.1976078390171</c:v>
                </c:pt>
                <c:pt idx="11">
                  <c:v>3781.6751471751968</c:v>
                </c:pt>
                <c:pt idx="12">
                  <c:v>4294.5003218731126</c:v>
                </c:pt>
                <c:pt idx="13">
                  <c:v>4705.6174186906646</c:v>
                </c:pt>
                <c:pt idx="14">
                  <c:v>4203.5293998434672</c:v>
                </c:pt>
                <c:pt idx="15">
                  <c:v>4571.624366163267</c:v>
                </c:pt>
                <c:pt idx="16">
                  <c:v>4972.1857433183059</c:v>
                </c:pt>
                <c:pt idx="17">
                  <c:v>5404.0302122985358</c:v>
                </c:pt>
                <c:pt idx="18">
                  <c:v>6051.3509747426515</c:v>
                </c:pt>
                <c:pt idx="19">
                  <c:v>6769.3346135345846</c:v>
                </c:pt>
                <c:pt idx="20">
                  <c:v>7597.3000905856316</c:v>
                </c:pt>
              </c:numCache>
            </c:numRef>
          </c:val>
          <c:extLst>
            <c:ext xmlns:c16="http://schemas.microsoft.com/office/drawing/2014/chart" uri="{C3380CC4-5D6E-409C-BE32-E72D297353CC}">
              <c16:uniqueId val="{00000004-30F2-4645-8E3D-474046341D0B}"/>
            </c:ext>
          </c:extLst>
        </c:ser>
        <c:ser>
          <c:idx val="1"/>
          <c:order val="1"/>
          <c:tx>
            <c:v> Commercial PV</c:v>
          </c:tx>
          <c:spPr>
            <a:solidFill>
              <a:schemeClr val="accent2">
                <a:lumMod val="75000"/>
              </a:schemeClr>
            </a:solidFill>
          </c:spPr>
          <c:invertIfNegative val="0"/>
          <c:cat>
            <c:strRef>
              <c:f>'PV Capacity by Sector'!$A$31:$A$51</c:f>
              <c:strCache>
                <c:ptCount val="21"/>
                <c:pt idx="0">
                  <c:v>2010</c:v>
                </c:pt>
                <c:pt idx="1">
                  <c:v>2011</c:v>
                </c:pt>
                <c:pt idx="2">
                  <c:v>2012</c:v>
                </c:pt>
                <c:pt idx="3">
                  <c:v>2013</c:v>
                </c:pt>
                <c:pt idx="4">
                  <c:v>2014</c:v>
                </c:pt>
                <c:pt idx="5">
                  <c:v>2015</c:v>
                </c:pt>
                <c:pt idx="6">
                  <c:v>2016</c:v>
                </c:pt>
                <c:pt idx="7">
                  <c:v>2017</c:v>
                </c:pt>
                <c:pt idx="8">
                  <c:v>2018</c:v>
                </c:pt>
                <c:pt idx="9">
                  <c:v>2019</c:v>
                </c:pt>
                <c:pt idx="10">
                  <c:v>2020</c:v>
                </c:pt>
                <c:pt idx="11">
                  <c:v>2021e</c:v>
                </c:pt>
                <c:pt idx="12">
                  <c:v>2022e</c:v>
                </c:pt>
                <c:pt idx="13">
                  <c:v>2023e</c:v>
                </c:pt>
                <c:pt idx="14">
                  <c:v>2024e</c:v>
                </c:pt>
                <c:pt idx="15">
                  <c:v>2025e</c:v>
                </c:pt>
                <c:pt idx="16">
                  <c:v>2026e</c:v>
                </c:pt>
                <c:pt idx="17">
                  <c:v>2027e</c:v>
                </c:pt>
                <c:pt idx="18">
                  <c:v>2028e</c:v>
                </c:pt>
                <c:pt idx="19">
                  <c:v>2029e</c:v>
                </c:pt>
                <c:pt idx="20">
                  <c:v>2030e</c:v>
                </c:pt>
              </c:strCache>
            </c:strRef>
          </c:cat>
          <c:val>
            <c:numRef>
              <c:f>'PV Capacity by Sector'!$D$31:$D$51</c:f>
              <c:numCache>
                <c:formatCode>#,##0</c:formatCode>
                <c:ptCount val="21"/>
                <c:pt idx="0">
                  <c:v>336.80107500000008</c:v>
                </c:pt>
                <c:pt idx="1">
                  <c:v>849.96753279699988</c:v>
                </c:pt>
                <c:pt idx="2">
                  <c:v>1075.1495344149428</c:v>
                </c:pt>
                <c:pt idx="3">
                  <c:v>1109.3416131057468</c:v>
                </c:pt>
                <c:pt idx="4">
                  <c:v>1055.1740047974631</c:v>
                </c:pt>
                <c:pt idx="5">
                  <c:v>1069.6787157635285</c:v>
                </c:pt>
                <c:pt idx="6">
                  <c:v>1714.863400203636</c:v>
                </c:pt>
                <c:pt idx="7">
                  <c:v>2365.5898844740491</c:v>
                </c:pt>
                <c:pt idx="8">
                  <c:v>2200.3770905177184</c:v>
                </c:pt>
                <c:pt idx="9">
                  <c:v>2156.5036980032874</c:v>
                </c:pt>
                <c:pt idx="10">
                  <c:v>2073.9341559425288</c:v>
                </c:pt>
                <c:pt idx="11">
                  <c:v>2594.3439036006052</c:v>
                </c:pt>
                <c:pt idx="12">
                  <c:v>2676.8965492031721</c:v>
                </c:pt>
                <c:pt idx="13">
                  <c:v>2732.7066759183876</c:v>
                </c:pt>
                <c:pt idx="14">
                  <c:v>2690.1154101689358</c:v>
                </c:pt>
                <c:pt idx="15">
                  <c:v>2665.3312869091528</c:v>
                </c:pt>
                <c:pt idx="16">
                  <c:v>2844.7503238897466</c:v>
                </c:pt>
                <c:pt idx="17">
                  <c:v>3083.4431177047582</c:v>
                </c:pt>
                <c:pt idx="18">
                  <c:v>3700.8212649144612</c:v>
                </c:pt>
                <c:pt idx="19">
                  <c:v>4042.0740191181712</c:v>
                </c:pt>
                <c:pt idx="20">
                  <c:v>4642.9415819070318</c:v>
                </c:pt>
              </c:numCache>
            </c:numRef>
          </c:val>
          <c:extLst>
            <c:ext xmlns:c16="http://schemas.microsoft.com/office/drawing/2014/chart" uri="{C3380CC4-5D6E-409C-BE32-E72D297353CC}">
              <c16:uniqueId val="{00000005-30F2-4645-8E3D-474046341D0B}"/>
            </c:ext>
          </c:extLst>
        </c:ser>
        <c:ser>
          <c:idx val="0"/>
          <c:order val="2"/>
          <c:tx>
            <c:v> Utility-Scale PV</c:v>
          </c:tx>
          <c:spPr>
            <a:solidFill>
              <a:schemeClr val="accent1">
                <a:lumMod val="75000"/>
              </a:schemeClr>
            </a:solidFill>
          </c:spPr>
          <c:invertIfNegative val="0"/>
          <c:cat>
            <c:strRef>
              <c:f>'PV Capacity by Sector'!$A$31:$A$51</c:f>
              <c:strCache>
                <c:ptCount val="21"/>
                <c:pt idx="0">
                  <c:v>2010</c:v>
                </c:pt>
                <c:pt idx="1">
                  <c:v>2011</c:v>
                </c:pt>
                <c:pt idx="2">
                  <c:v>2012</c:v>
                </c:pt>
                <c:pt idx="3">
                  <c:v>2013</c:v>
                </c:pt>
                <c:pt idx="4">
                  <c:v>2014</c:v>
                </c:pt>
                <c:pt idx="5">
                  <c:v>2015</c:v>
                </c:pt>
                <c:pt idx="6">
                  <c:v>2016</c:v>
                </c:pt>
                <c:pt idx="7">
                  <c:v>2017</c:v>
                </c:pt>
                <c:pt idx="8">
                  <c:v>2018</c:v>
                </c:pt>
                <c:pt idx="9">
                  <c:v>2019</c:v>
                </c:pt>
                <c:pt idx="10">
                  <c:v>2020</c:v>
                </c:pt>
                <c:pt idx="11">
                  <c:v>2021e</c:v>
                </c:pt>
                <c:pt idx="12">
                  <c:v>2022e</c:v>
                </c:pt>
                <c:pt idx="13">
                  <c:v>2023e</c:v>
                </c:pt>
                <c:pt idx="14">
                  <c:v>2024e</c:v>
                </c:pt>
                <c:pt idx="15">
                  <c:v>2025e</c:v>
                </c:pt>
                <c:pt idx="16">
                  <c:v>2026e</c:v>
                </c:pt>
                <c:pt idx="17">
                  <c:v>2027e</c:v>
                </c:pt>
                <c:pt idx="18">
                  <c:v>2028e</c:v>
                </c:pt>
                <c:pt idx="19">
                  <c:v>2029e</c:v>
                </c:pt>
                <c:pt idx="20">
                  <c:v>2030e</c:v>
                </c:pt>
              </c:strCache>
            </c:strRef>
          </c:cat>
          <c:val>
            <c:numRef>
              <c:f>'PV Capacity by Sector'!$F$31:$F$51</c:f>
              <c:numCache>
                <c:formatCode>#,##0</c:formatCode>
                <c:ptCount val="21"/>
                <c:pt idx="0">
                  <c:v>266.5</c:v>
                </c:pt>
                <c:pt idx="1">
                  <c:v>785.59460999999988</c:v>
                </c:pt>
                <c:pt idx="2">
                  <c:v>1803.1759999999997</c:v>
                </c:pt>
                <c:pt idx="3">
                  <c:v>2857.5100000000007</c:v>
                </c:pt>
                <c:pt idx="4">
                  <c:v>3921.9410000000003</c:v>
                </c:pt>
                <c:pt idx="5">
                  <c:v>4267.9800000000014</c:v>
                </c:pt>
                <c:pt idx="6">
                  <c:v>10750.848425702876</c:v>
                </c:pt>
                <c:pt idx="7">
                  <c:v>6475.5621763345271</c:v>
                </c:pt>
                <c:pt idx="8">
                  <c:v>6118.7750969831295</c:v>
                </c:pt>
                <c:pt idx="9">
                  <c:v>8462.2720382445132</c:v>
                </c:pt>
                <c:pt idx="10">
                  <c:v>13952.981686776355</c:v>
                </c:pt>
                <c:pt idx="11">
                  <c:v>17451.208718732145</c:v>
                </c:pt>
                <c:pt idx="12">
                  <c:v>18518.79139767111</c:v>
                </c:pt>
                <c:pt idx="13">
                  <c:v>19305.116523827073</c:v>
                </c:pt>
                <c:pt idx="14">
                  <c:v>17210.502884961759</c:v>
                </c:pt>
                <c:pt idx="15">
                  <c:v>17464.776978376482</c:v>
                </c:pt>
                <c:pt idx="16">
                  <c:v>19019.607835547471</c:v>
                </c:pt>
                <c:pt idx="17">
                  <c:v>23086.262153899432</c:v>
                </c:pt>
                <c:pt idx="18">
                  <c:v>29907.355622554762</c:v>
                </c:pt>
                <c:pt idx="19">
                  <c:v>35890.96344900375</c:v>
                </c:pt>
                <c:pt idx="20">
                  <c:v>41807.474470875808</c:v>
                </c:pt>
              </c:numCache>
            </c:numRef>
          </c:val>
          <c:extLst>
            <c:ext xmlns:c16="http://schemas.microsoft.com/office/drawing/2014/chart" uri="{C3380CC4-5D6E-409C-BE32-E72D297353CC}">
              <c16:uniqueId val="{00000006-30F2-4645-8E3D-474046341D0B}"/>
            </c:ext>
          </c:extLst>
        </c:ser>
        <c:ser>
          <c:idx val="6"/>
          <c:order val="3"/>
          <c:tx>
            <c:v> Utility-Scale CSP</c:v>
          </c:tx>
          <c:spPr>
            <a:solidFill>
              <a:schemeClr val="accent6">
                <a:lumMod val="75000"/>
              </a:schemeClr>
            </a:solidFill>
          </c:spPr>
          <c:invertIfNegative val="0"/>
          <c:cat>
            <c:strRef>
              <c:f>'PV Capacity by Sector'!$A$31:$A$51</c:f>
              <c:strCache>
                <c:ptCount val="21"/>
                <c:pt idx="0">
                  <c:v>2010</c:v>
                </c:pt>
                <c:pt idx="1">
                  <c:v>2011</c:v>
                </c:pt>
                <c:pt idx="2">
                  <c:v>2012</c:v>
                </c:pt>
                <c:pt idx="3">
                  <c:v>2013</c:v>
                </c:pt>
                <c:pt idx="4">
                  <c:v>2014</c:v>
                </c:pt>
                <c:pt idx="5">
                  <c:v>2015</c:v>
                </c:pt>
                <c:pt idx="6">
                  <c:v>2016</c:v>
                </c:pt>
                <c:pt idx="7">
                  <c:v>2017</c:v>
                </c:pt>
                <c:pt idx="8">
                  <c:v>2018</c:v>
                </c:pt>
                <c:pt idx="9">
                  <c:v>2019</c:v>
                </c:pt>
                <c:pt idx="10">
                  <c:v>2020</c:v>
                </c:pt>
                <c:pt idx="11">
                  <c:v>2021e</c:v>
                </c:pt>
                <c:pt idx="12">
                  <c:v>2022e</c:v>
                </c:pt>
                <c:pt idx="13">
                  <c:v>2023e</c:v>
                </c:pt>
                <c:pt idx="14">
                  <c:v>2024e</c:v>
                </c:pt>
                <c:pt idx="15">
                  <c:v>2025e</c:v>
                </c:pt>
                <c:pt idx="16">
                  <c:v>2026e</c:v>
                </c:pt>
                <c:pt idx="17">
                  <c:v>2027e</c:v>
                </c:pt>
                <c:pt idx="18">
                  <c:v>2028e</c:v>
                </c:pt>
                <c:pt idx="19">
                  <c:v>2029e</c:v>
                </c:pt>
                <c:pt idx="20">
                  <c:v>2030e</c:v>
                </c:pt>
              </c:strCache>
            </c:strRef>
          </c:cat>
          <c:val>
            <c:numRef>
              <c:f>'PV Capacity by Sector'!$H$31:$H$51</c:f>
              <c:numCache>
                <c:formatCode>#,##0</c:formatCode>
                <c:ptCount val="21"/>
                <c:pt idx="0">
                  <c:v>75</c:v>
                </c:pt>
                <c:pt idx="1">
                  <c:v>0</c:v>
                </c:pt>
                <c:pt idx="2">
                  <c:v>0</c:v>
                </c:pt>
                <c:pt idx="3">
                  <c:v>250</c:v>
                </c:pt>
                <c:pt idx="4">
                  <c:v>877</c:v>
                </c:pt>
                <c:pt idx="5">
                  <c:v>110</c:v>
                </c:pt>
                <c:pt idx="6">
                  <c:v>0</c:v>
                </c:pt>
                <c:pt idx="7">
                  <c:v>0</c:v>
                </c:pt>
                <c:pt idx="8">
                  <c:v>0</c:v>
                </c:pt>
                <c:pt idx="9">
                  <c:v>0</c:v>
                </c:pt>
                <c:pt idx="10">
                  <c:v>0</c:v>
                </c:pt>
                <c:pt idx="11">
                  <c:v>#N/A</c:v>
                </c:pt>
                <c:pt idx="12">
                  <c:v>#N/A</c:v>
                </c:pt>
                <c:pt idx="13">
                  <c:v>#N/A</c:v>
                </c:pt>
                <c:pt idx="14">
                  <c:v>#N/A</c:v>
                </c:pt>
                <c:pt idx="15">
                  <c:v>#N/A</c:v>
                </c:pt>
                <c:pt idx="16">
                  <c:v>#N/A</c:v>
                </c:pt>
                <c:pt idx="17">
                  <c:v>#N/A</c:v>
                </c:pt>
                <c:pt idx="18">
                  <c:v>#N/A</c:v>
                </c:pt>
                <c:pt idx="19">
                  <c:v>#N/A</c:v>
                </c:pt>
                <c:pt idx="20">
                  <c:v>#N/A</c:v>
                </c:pt>
              </c:numCache>
            </c:numRef>
          </c:val>
          <c:extLst>
            <c:ext xmlns:c16="http://schemas.microsoft.com/office/drawing/2014/chart" uri="{C3380CC4-5D6E-409C-BE32-E72D297353CC}">
              <c16:uniqueId val="{00000007-30F2-4645-8E3D-474046341D0B}"/>
            </c:ext>
          </c:extLst>
        </c:ser>
        <c:dLbls>
          <c:showLegendKey val="0"/>
          <c:showVal val="0"/>
          <c:showCatName val="0"/>
          <c:showSerName val="0"/>
          <c:showPercent val="0"/>
          <c:showBubbleSize val="0"/>
        </c:dLbls>
        <c:gapWidth val="70"/>
        <c:overlap val="100"/>
        <c:axId val="230129664"/>
        <c:axId val="230131200"/>
      </c:barChart>
      <c:catAx>
        <c:axId val="230129664"/>
        <c:scaling>
          <c:orientation val="minMax"/>
        </c:scaling>
        <c:delete val="0"/>
        <c:axPos val="b"/>
        <c:numFmt formatCode="General" sourceLinked="1"/>
        <c:majorTickMark val="out"/>
        <c:minorTickMark val="none"/>
        <c:tickLblPos val="nextTo"/>
        <c:spPr>
          <a:ln w="3175">
            <a:solidFill>
              <a:schemeClr val="bg1">
                <a:lumMod val="75000"/>
              </a:schemeClr>
            </a:solidFill>
          </a:ln>
        </c:spPr>
        <c:txPr>
          <a:bodyPr rot="-5400000" vert="horz"/>
          <a:lstStyle/>
          <a:p>
            <a:pPr>
              <a:defRPr b="1"/>
            </a:pPr>
            <a:endParaRPr lang="en-US"/>
          </a:p>
        </c:txPr>
        <c:crossAx val="230131200"/>
        <c:crosses val="autoZero"/>
        <c:auto val="1"/>
        <c:lblAlgn val="ctr"/>
        <c:lblOffset val="0"/>
        <c:noMultiLvlLbl val="0"/>
      </c:catAx>
      <c:valAx>
        <c:axId val="230131200"/>
        <c:scaling>
          <c:orientation val="minMax"/>
          <c:max val="55000"/>
          <c:min val="0"/>
        </c:scaling>
        <c:delete val="0"/>
        <c:axPos val="l"/>
        <c:majorGridlines>
          <c:spPr>
            <a:ln w="3175">
              <a:solidFill>
                <a:schemeClr val="bg1">
                  <a:lumMod val="75000"/>
                </a:schemeClr>
              </a:solidFill>
              <a:prstDash val="solid"/>
            </a:ln>
          </c:spPr>
        </c:majorGridlines>
        <c:numFmt formatCode="#,##0" sourceLinked="0"/>
        <c:majorTickMark val="out"/>
        <c:minorTickMark val="none"/>
        <c:tickLblPos val="nextTo"/>
        <c:spPr>
          <a:ln w="3175">
            <a:noFill/>
          </a:ln>
        </c:spPr>
        <c:txPr>
          <a:bodyPr/>
          <a:lstStyle/>
          <a:p>
            <a:pPr>
              <a:defRPr b="1"/>
            </a:pPr>
            <a:endParaRPr lang="en-US"/>
          </a:p>
        </c:txPr>
        <c:crossAx val="230129664"/>
        <c:crosses val="autoZero"/>
        <c:crossBetween val="between"/>
        <c:majorUnit val="5000"/>
        <c:dispUnits>
          <c:builtInUnit val="thousands"/>
        </c:dispUnits>
      </c:valAx>
      <c:valAx>
        <c:axId val="230133120"/>
        <c:scaling>
          <c:orientation val="minMax"/>
          <c:max val="440000"/>
          <c:min val="0"/>
        </c:scaling>
        <c:delete val="0"/>
        <c:axPos val="r"/>
        <c:numFmt formatCode="#,##0" sourceLinked="0"/>
        <c:majorTickMark val="out"/>
        <c:minorTickMark val="none"/>
        <c:tickLblPos val="nextTo"/>
        <c:spPr>
          <a:ln w="3175">
            <a:noFill/>
          </a:ln>
        </c:spPr>
        <c:txPr>
          <a:bodyPr/>
          <a:lstStyle/>
          <a:p>
            <a:pPr>
              <a:defRPr b="1"/>
            </a:pPr>
            <a:endParaRPr lang="en-US"/>
          </a:p>
        </c:txPr>
        <c:crossAx val="230147968"/>
        <c:crosses val="max"/>
        <c:crossBetween val="between"/>
        <c:majorUnit val="40000"/>
        <c:dispUnits>
          <c:builtInUnit val="thousands"/>
        </c:dispUnits>
      </c:valAx>
      <c:catAx>
        <c:axId val="230147968"/>
        <c:scaling>
          <c:orientation val="minMax"/>
        </c:scaling>
        <c:delete val="1"/>
        <c:axPos val="b"/>
        <c:numFmt formatCode="General" sourceLinked="1"/>
        <c:majorTickMark val="out"/>
        <c:minorTickMark val="none"/>
        <c:tickLblPos val="nextTo"/>
        <c:crossAx val="230133120"/>
        <c:crosses val="autoZero"/>
        <c:auto val="1"/>
        <c:lblAlgn val="ctr"/>
        <c:lblOffset val="100"/>
        <c:noMultiLvlLbl val="0"/>
      </c:catAx>
      <c:spPr>
        <a:solidFill>
          <a:schemeClr val="bg1"/>
        </a:solidFill>
      </c:spPr>
    </c:plotArea>
    <c:legend>
      <c:legendPos val="r"/>
      <c:legendEntry>
        <c:idx val="0"/>
        <c:delete val="1"/>
      </c:legendEntry>
      <c:legendEntry>
        <c:idx val="1"/>
        <c:delete val="1"/>
      </c:legendEntry>
      <c:legendEntry>
        <c:idx val="2"/>
        <c:delete val="1"/>
      </c:legendEntry>
      <c:legendEntry>
        <c:idx val="3"/>
        <c:delete val="1"/>
      </c:legendEntry>
      <c:layout>
        <c:manualLayout>
          <c:xMode val="edge"/>
          <c:yMode val="edge"/>
          <c:x val="7.5156828744207912E-2"/>
          <c:y val="0.11864804767528662"/>
          <c:w val="0.22937495793795007"/>
          <c:h val="0.19775633387072908"/>
        </c:manualLayout>
      </c:layout>
      <c:overlay val="0"/>
      <c:spPr>
        <a:solidFill>
          <a:schemeClr val="bg1"/>
        </a:solidFill>
        <a:ln>
          <a:noFill/>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a:noFill/>
    </a:ln>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693378037145679E-2"/>
          <c:y val="9.3159113624728798E-2"/>
          <c:w val="0.88510798024735482"/>
          <c:h val="0.83320608143796249"/>
        </c:manualLayout>
      </c:layout>
      <c:barChart>
        <c:barDir val="col"/>
        <c:grouping val="stacked"/>
        <c:varyColors val="0"/>
        <c:ser>
          <c:idx val="5"/>
          <c:order val="0"/>
          <c:tx>
            <c:strRef>
              <c:f>'Capacity Additions by Gen Type'!$A$30</c:f>
              <c:strCache>
                <c:ptCount val="1"/>
                <c:pt idx="0">
                  <c:v>Coal</c:v>
                </c:pt>
              </c:strCache>
            </c:strRef>
          </c:tx>
          <c:spPr>
            <a:solidFill>
              <a:schemeClr val="tx1">
                <a:lumMod val="75000"/>
                <a:lumOff val="25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Type'!$K$30:$X$30</c:f>
              <c:numCache>
                <c:formatCode>0.0</c:formatCode>
                <c:ptCount val="14"/>
                <c:pt idx="0">
                  <c:v>1.513504</c:v>
                </c:pt>
                <c:pt idx="1">
                  <c:v>1.591</c:v>
                </c:pt>
                <c:pt idx="2">
                  <c:v>3.5987000000000005</c:v>
                </c:pt>
                <c:pt idx="3">
                  <c:v>6.0142980000000001</c:v>
                </c:pt>
                <c:pt idx="4">
                  <c:v>1.7349989999999997</c:v>
                </c:pt>
                <c:pt idx="5">
                  <c:v>4.76</c:v>
                </c:pt>
                <c:pt idx="6">
                  <c:v>1.8125</c:v>
                </c:pt>
                <c:pt idx="7">
                  <c:v>0.1062</c:v>
                </c:pt>
                <c:pt idx="8">
                  <c:v>5.4999999999999997E-3</c:v>
                </c:pt>
                <c:pt idx="9">
                  <c:v>0</c:v>
                </c:pt>
                <c:pt idx="10">
                  <c:v>0</c:v>
                </c:pt>
                <c:pt idx="11">
                  <c:v>0</c:v>
                </c:pt>
                <c:pt idx="12">
                  <c:v>1.7000000000000001E-2</c:v>
                </c:pt>
                <c:pt idx="13">
                  <c:v>0</c:v>
                </c:pt>
              </c:numCache>
            </c:numRef>
          </c:val>
          <c:extLst>
            <c:ext xmlns:c16="http://schemas.microsoft.com/office/drawing/2014/chart" uri="{C3380CC4-5D6E-409C-BE32-E72D297353CC}">
              <c16:uniqueId val="{00000000-073A-4C23-950B-3C75E58038E2}"/>
            </c:ext>
          </c:extLst>
        </c:ser>
        <c:ser>
          <c:idx val="4"/>
          <c:order val="1"/>
          <c:tx>
            <c:strRef>
              <c:f>'Capacity Additions by Gen Type'!$A$29</c:f>
              <c:strCache>
                <c:ptCount val="1"/>
                <c:pt idx="0">
                  <c:v>Gas</c:v>
                </c:pt>
              </c:strCache>
            </c:strRef>
          </c:tx>
          <c:spPr>
            <a:solidFill>
              <a:schemeClr val="bg2">
                <a:lumMod val="50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Type'!$K$29:$X$29</c:f>
              <c:numCache>
                <c:formatCode>0.0</c:formatCode>
                <c:ptCount val="14"/>
                <c:pt idx="0">
                  <c:v>8.4049359999999993</c:v>
                </c:pt>
                <c:pt idx="1">
                  <c:v>10.500351999999999</c:v>
                </c:pt>
                <c:pt idx="2">
                  <c:v>12.027325000000001</c:v>
                </c:pt>
                <c:pt idx="3">
                  <c:v>7.3622120000000022</c:v>
                </c:pt>
                <c:pt idx="4">
                  <c:v>12.014277</c:v>
                </c:pt>
                <c:pt idx="5">
                  <c:v>9.7503380000000011</c:v>
                </c:pt>
                <c:pt idx="6">
                  <c:v>7.8663979999999984</c:v>
                </c:pt>
                <c:pt idx="7">
                  <c:v>8.9910099999999993</c:v>
                </c:pt>
                <c:pt idx="8">
                  <c:v>6.5601000000000003</c:v>
                </c:pt>
                <c:pt idx="9">
                  <c:v>9.2746999999999993</c:v>
                </c:pt>
                <c:pt idx="10">
                  <c:v>12.376920000000002</c:v>
                </c:pt>
                <c:pt idx="11">
                  <c:v>21.702491999999999</c:v>
                </c:pt>
                <c:pt idx="12">
                  <c:v>8.8008070000000007</c:v>
                </c:pt>
                <c:pt idx="13">
                  <c:v>7.8407</c:v>
                </c:pt>
              </c:numCache>
            </c:numRef>
          </c:val>
          <c:extLst>
            <c:ext xmlns:c16="http://schemas.microsoft.com/office/drawing/2014/chart" uri="{C3380CC4-5D6E-409C-BE32-E72D297353CC}">
              <c16:uniqueId val="{00000001-073A-4C23-950B-3C75E58038E2}"/>
            </c:ext>
          </c:extLst>
        </c:ser>
        <c:ser>
          <c:idx val="6"/>
          <c:order val="2"/>
          <c:tx>
            <c:strRef>
              <c:f>'Capacity Additions by Gen Type'!$A$31</c:f>
              <c:strCache>
                <c:ptCount val="1"/>
                <c:pt idx="0">
                  <c:v>Other non-RE</c:v>
                </c:pt>
              </c:strCache>
            </c:strRef>
          </c:tx>
          <c:spPr>
            <a:solidFill>
              <a:schemeClr val="bg2">
                <a:lumMod val="75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Type'!$K$31:$X$31</c:f>
              <c:numCache>
                <c:formatCode>0.0</c:formatCode>
                <c:ptCount val="14"/>
                <c:pt idx="0">
                  <c:v>0.370585</c:v>
                </c:pt>
                <c:pt idx="1">
                  <c:v>0.14400100000000005</c:v>
                </c:pt>
                <c:pt idx="2">
                  <c:v>0.25168499999999994</c:v>
                </c:pt>
                <c:pt idx="3">
                  <c:v>1.188299999999999</c:v>
                </c:pt>
                <c:pt idx="4">
                  <c:v>0.84597499999999981</c:v>
                </c:pt>
                <c:pt idx="5">
                  <c:v>0.30598000000000009</c:v>
                </c:pt>
                <c:pt idx="6">
                  <c:v>0.13888999999999996</c:v>
                </c:pt>
                <c:pt idx="7">
                  <c:v>0.18594799999999997</c:v>
                </c:pt>
                <c:pt idx="8">
                  <c:v>0.18810000000000004</c:v>
                </c:pt>
                <c:pt idx="9">
                  <c:v>1.4282999999999999</c:v>
                </c:pt>
                <c:pt idx="10">
                  <c:v>0.11054999999999994</c:v>
                </c:pt>
                <c:pt idx="11">
                  <c:v>8.0199999999999994E-2</c:v>
                </c:pt>
                <c:pt idx="12">
                  <c:v>9.0299999999999978E-2</c:v>
                </c:pt>
                <c:pt idx="13">
                  <c:v>3.0000000000000002E-2</c:v>
                </c:pt>
              </c:numCache>
            </c:numRef>
          </c:val>
          <c:extLst>
            <c:ext xmlns:c16="http://schemas.microsoft.com/office/drawing/2014/chart" uri="{C3380CC4-5D6E-409C-BE32-E72D297353CC}">
              <c16:uniqueId val="{00000002-073A-4C23-950B-3C75E58038E2}"/>
            </c:ext>
          </c:extLst>
        </c:ser>
        <c:ser>
          <c:idx val="3"/>
          <c:order val="3"/>
          <c:tx>
            <c:strRef>
              <c:f>'Capacity Additions by Gen Type'!$A$28</c:f>
              <c:strCache>
                <c:ptCount val="1"/>
                <c:pt idx="0">
                  <c:v>Other RE</c:v>
                </c:pt>
              </c:strCache>
            </c:strRef>
          </c:tx>
          <c:spPr>
            <a:solidFill>
              <a:schemeClr val="accent3"/>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Type'!$K$28:$X$28</c:f>
              <c:numCache>
                <c:formatCode>0.0</c:formatCode>
                <c:ptCount val="14"/>
                <c:pt idx="0">
                  <c:v>0.54469500000000093</c:v>
                </c:pt>
                <c:pt idx="1">
                  <c:v>0.46920800000000107</c:v>
                </c:pt>
                <c:pt idx="2">
                  <c:v>0.6913599999999992</c:v>
                </c:pt>
                <c:pt idx="3">
                  <c:v>0.41908600000000101</c:v>
                </c:pt>
                <c:pt idx="4">
                  <c:v>0.79734800000000028</c:v>
                </c:pt>
                <c:pt idx="5">
                  <c:v>1.1535980000000001</c:v>
                </c:pt>
                <c:pt idx="6">
                  <c:v>1.456546999999998</c:v>
                </c:pt>
                <c:pt idx="7">
                  <c:v>0.68157500000000037</c:v>
                </c:pt>
                <c:pt idx="8">
                  <c:v>0.49753700000000034</c:v>
                </c:pt>
                <c:pt idx="9">
                  <c:v>0.51510300000000009</c:v>
                </c:pt>
                <c:pt idx="10">
                  <c:v>0.526833</c:v>
                </c:pt>
                <c:pt idx="11">
                  <c:v>0.37800000000000006</c:v>
                </c:pt>
                <c:pt idx="12">
                  <c:v>0.30357300000000015</c:v>
                </c:pt>
                <c:pt idx="13">
                  <c:v>0.26380999999999999</c:v>
                </c:pt>
              </c:numCache>
            </c:numRef>
          </c:val>
          <c:extLst>
            <c:ext xmlns:c16="http://schemas.microsoft.com/office/drawing/2014/chart" uri="{C3380CC4-5D6E-409C-BE32-E72D297353CC}">
              <c16:uniqueId val="{00000003-073A-4C23-950B-3C75E58038E2}"/>
            </c:ext>
          </c:extLst>
        </c:ser>
        <c:ser>
          <c:idx val="0"/>
          <c:order val="4"/>
          <c:tx>
            <c:strRef>
              <c:f>'Capacity Additions by Gen Type'!$A$25</c:f>
              <c:strCache>
                <c:ptCount val="1"/>
                <c:pt idx="0">
                  <c:v>Wind</c:v>
                </c:pt>
              </c:strCache>
            </c:strRef>
          </c:tx>
          <c:spPr>
            <a:solidFill>
              <a:srgbClr val="9999FF"/>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Type'!$K$25:$X$25</c:f>
              <c:numCache>
                <c:formatCode>0.0</c:formatCode>
                <c:ptCount val="14"/>
                <c:pt idx="0">
                  <c:v>5.2524999999999995</c:v>
                </c:pt>
                <c:pt idx="1">
                  <c:v>8.3624349999999978</c:v>
                </c:pt>
                <c:pt idx="2">
                  <c:v>10.005193000000007</c:v>
                </c:pt>
                <c:pt idx="3">
                  <c:v>5.2199900000000099</c:v>
                </c:pt>
                <c:pt idx="4">
                  <c:v>6.8195500000000004</c:v>
                </c:pt>
                <c:pt idx="5">
                  <c:v>13.008069999999998</c:v>
                </c:pt>
                <c:pt idx="6">
                  <c:v>1.0865100000000001</c:v>
                </c:pt>
                <c:pt idx="7">
                  <c:v>4.8538380000000005</c:v>
                </c:pt>
                <c:pt idx="8">
                  <c:v>8.5976500000000016</c:v>
                </c:pt>
                <c:pt idx="9">
                  <c:v>8.2026219999999999</c:v>
                </c:pt>
                <c:pt idx="10">
                  <c:v>7.016519999999999</c:v>
                </c:pt>
                <c:pt idx="11">
                  <c:v>7.5880850000000004</c:v>
                </c:pt>
                <c:pt idx="12">
                  <c:v>9.1366499999999995</c:v>
                </c:pt>
                <c:pt idx="13">
                  <c:v>16.835809999999999</c:v>
                </c:pt>
              </c:numCache>
            </c:numRef>
          </c:val>
          <c:extLst>
            <c:ext xmlns:c16="http://schemas.microsoft.com/office/drawing/2014/chart" uri="{C3380CC4-5D6E-409C-BE32-E72D297353CC}">
              <c16:uniqueId val="{00000004-073A-4C23-950B-3C75E58038E2}"/>
            </c:ext>
          </c:extLst>
        </c:ser>
        <c:ser>
          <c:idx val="2"/>
          <c:order val="5"/>
          <c:tx>
            <c:strRef>
              <c:f>'Capacity Additions by Gen Type'!$A$27</c:f>
              <c:strCache>
                <c:ptCount val="1"/>
                <c:pt idx="0">
                  <c:v>Distributed Solar</c:v>
                </c:pt>
              </c:strCache>
            </c:strRef>
          </c:tx>
          <c:spPr>
            <a:solidFill>
              <a:srgbClr val="FFC000"/>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Type'!$K$27:$X$27</c:f>
              <c:numCache>
                <c:formatCode>0.0</c:formatCode>
                <c:ptCount val="14"/>
                <c:pt idx="0">
                  <c:v>0.13137000000000001</c:v>
                </c:pt>
                <c:pt idx="1">
                  <c:v>0.24534</c:v>
                </c:pt>
                <c:pt idx="2">
                  <c:v>0.32799</c:v>
                </c:pt>
                <c:pt idx="3">
                  <c:v>0.50895000000000001</c:v>
                </c:pt>
                <c:pt idx="4">
                  <c:v>0.98745000000000005</c:v>
                </c:pt>
                <c:pt idx="5">
                  <c:v>1.36242</c:v>
                </c:pt>
                <c:pt idx="6">
                  <c:v>1.65648</c:v>
                </c:pt>
                <c:pt idx="7">
                  <c:v>2.02014</c:v>
                </c:pt>
                <c:pt idx="8">
                  <c:v>2.8118400000000001</c:v>
                </c:pt>
                <c:pt idx="9">
                  <c:v>3.7801499999999999</c:v>
                </c:pt>
                <c:pt idx="10">
                  <c:v>3.90978</c:v>
                </c:pt>
                <c:pt idx="11">
                  <c:v>4.0341899999999997</c:v>
                </c:pt>
                <c:pt idx="12">
                  <c:v>4.2377700000000003</c:v>
                </c:pt>
                <c:pt idx="13">
                  <c:v>4.5411490683968729</c:v>
                </c:pt>
              </c:numCache>
            </c:numRef>
          </c:val>
          <c:extLst>
            <c:ext xmlns:c16="http://schemas.microsoft.com/office/drawing/2014/chart" uri="{C3380CC4-5D6E-409C-BE32-E72D297353CC}">
              <c16:uniqueId val="{00000005-073A-4C23-950B-3C75E58038E2}"/>
            </c:ext>
          </c:extLst>
        </c:ser>
        <c:ser>
          <c:idx val="1"/>
          <c:order val="6"/>
          <c:tx>
            <c:strRef>
              <c:f>'Capacity Additions by Gen Type'!$A$26</c:f>
              <c:strCache>
                <c:ptCount val="1"/>
                <c:pt idx="0">
                  <c:v>Utility-Scale Solar</c:v>
                </c:pt>
              </c:strCache>
            </c:strRef>
          </c:tx>
          <c:spPr>
            <a:solidFill>
              <a:schemeClr val="accent6"/>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Type'!$K$26:$X$26</c:f>
              <c:numCache>
                <c:formatCode>0.0</c:formatCode>
                <c:ptCount val="14"/>
                <c:pt idx="0">
                  <c:v>7.1728864862385847E-2</c:v>
                </c:pt>
                <c:pt idx="1">
                  <c:v>1.3740204199797065E-2</c:v>
                </c:pt>
                <c:pt idx="2">
                  <c:v>6.1808240224264351E-2</c:v>
                </c:pt>
                <c:pt idx="3">
                  <c:v>0.29891331334240112</c:v>
                </c:pt>
                <c:pt idx="4">
                  <c:v>0.65808636504359597</c:v>
                </c:pt>
                <c:pt idx="5">
                  <c:v>1.4239927160482875</c:v>
                </c:pt>
                <c:pt idx="6">
                  <c:v>2.5990149539979921</c:v>
                </c:pt>
                <c:pt idx="7">
                  <c:v>3.8032093898724484</c:v>
                </c:pt>
                <c:pt idx="8">
                  <c:v>3.3652271343043427</c:v>
                </c:pt>
                <c:pt idx="9">
                  <c:v>8.1863436137813377</c:v>
                </c:pt>
                <c:pt idx="10">
                  <c:v>4.875798792297676</c:v>
                </c:pt>
                <c:pt idx="11">
                  <c:v>4.5002895009611175</c:v>
                </c:pt>
                <c:pt idx="12">
                  <c:v>6.1717803510353049</c:v>
                </c:pt>
                <c:pt idx="13">
                  <c:v>10.743795898817794</c:v>
                </c:pt>
              </c:numCache>
            </c:numRef>
          </c:val>
          <c:extLst>
            <c:ext xmlns:c16="http://schemas.microsoft.com/office/drawing/2014/chart" uri="{C3380CC4-5D6E-409C-BE32-E72D297353CC}">
              <c16:uniqueId val="{00000006-073A-4C23-950B-3C75E58038E2}"/>
            </c:ext>
          </c:extLst>
        </c:ser>
        <c:dLbls>
          <c:showLegendKey val="0"/>
          <c:showVal val="0"/>
          <c:showCatName val="0"/>
          <c:showSerName val="0"/>
          <c:showPercent val="0"/>
          <c:showBubbleSize val="0"/>
        </c:dLbls>
        <c:gapWidth val="40"/>
        <c:overlap val="100"/>
        <c:axId val="261971328"/>
        <c:axId val="262227072"/>
      </c:barChart>
      <c:lineChart>
        <c:grouping val="standard"/>
        <c:varyColors val="0"/>
        <c:ser>
          <c:idx val="7"/>
          <c:order val="7"/>
          <c:spPr>
            <a:ln>
              <a:solidFill>
                <a:schemeClr val="accent6">
                  <a:lumMod val="75000"/>
                </a:schemeClr>
              </a:solidFill>
            </a:ln>
          </c:spPr>
          <c:marker>
            <c:symbol val="circle"/>
            <c:size val="7"/>
            <c:spPr>
              <a:solidFill>
                <a:schemeClr val="bg1"/>
              </a:solidFill>
              <a:ln w="12700">
                <a:solidFill>
                  <a:schemeClr val="accent6">
                    <a:lumMod val="75000"/>
                  </a:schemeClr>
                </a:solidFill>
              </a:ln>
            </c:spPr>
          </c:marker>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Type'!$K$33:$X$33</c:f>
              <c:numCache>
                <c:formatCode>0%</c:formatCode>
                <c:ptCount val="14"/>
                <c:pt idx="0">
                  <c:v>4.4034293549935878E-3</c:v>
                </c:pt>
                <c:pt idx="1">
                  <c:v>6.4429124552650588E-4</c:v>
                </c:pt>
                <c:pt idx="2">
                  <c:v>2.2922452101562674E-3</c:v>
                </c:pt>
                <c:pt idx="3">
                  <c:v>1.422600797700322E-2</c:v>
                </c:pt>
                <c:pt idx="4">
                  <c:v>2.7583831162759299E-2</c:v>
                </c:pt>
                <c:pt idx="5">
                  <c:v>4.4829833826788144E-2</c:v>
                </c:pt>
                <c:pt idx="6">
                  <c:v>0.15641320297931516</c:v>
                </c:pt>
                <c:pt idx="7">
                  <c:v>0.18424687810240845</c:v>
                </c:pt>
                <c:pt idx="8">
                  <c:v>0.15278462461987816</c:v>
                </c:pt>
                <c:pt idx="9">
                  <c:v>0.2608177460549792</c:v>
                </c:pt>
                <c:pt idx="10">
                  <c:v>0.16920220739013037</c:v>
                </c:pt>
                <c:pt idx="11">
                  <c:v>0.11755242140511574</c:v>
                </c:pt>
                <c:pt idx="12">
                  <c:v>0.21461179599118527</c:v>
                </c:pt>
                <c:pt idx="13">
                  <c:v>0.26689169497624543</c:v>
                </c:pt>
              </c:numCache>
            </c:numRef>
          </c:val>
          <c:smooth val="0"/>
          <c:extLst>
            <c:ext xmlns:c16="http://schemas.microsoft.com/office/drawing/2014/chart" uri="{C3380CC4-5D6E-409C-BE32-E72D297353CC}">
              <c16:uniqueId val="{00000007-073A-4C23-950B-3C75E58038E2}"/>
            </c:ext>
          </c:extLst>
        </c:ser>
        <c:ser>
          <c:idx val="8"/>
          <c:order val="8"/>
          <c:spPr>
            <a:ln>
              <a:solidFill>
                <a:srgbClr val="FFC000"/>
              </a:solidFill>
            </a:ln>
          </c:spPr>
          <c:marker>
            <c:symbol val="circle"/>
            <c:size val="7"/>
            <c:spPr>
              <a:solidFill>
                <a:schemeClr val="bg1"/>
              </a:solidFill>
              <a:ln w="12700">
                <a:solidFill>
                  <a:srgbClr val="FFC000"/>
                </a:solidFill>
              </a:ln>
            </c:spPr>
          </c:marker>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Type'!$K$34:$X$34</c:f>
              <c:numCache>
                <c:formatCode>0%</c:formatCode>
                <c:ptCount val="14"/>
                <c:pt idx="0">
                  <c:v>8.064793935821199E-3</c:v>
                </c:pt>
                <c:pt idx="1">
                  <c:v>1.1504225983759947E-2</c:v>
                </c:pt>
                <c:pt idx="2">
                  <c:v>1.2163968813077505E-2</c:v>
                </c:pt>
                <c:pt idx="3">
                  <c:v>2.4222162201260316E-2</c:v>
                </c:pt>
                <c:pt idx="4">
                  <c:v>4.1389178576678565E-2</c:v>
                </c:pt>
                <c:pt idx="5">
                  <c:v>4.2891414762139549E-2</c:v>
                </c:pt>
                <c:pt idx="6">
                  <c:v>9.96898236666999E-2</c:v>
                </c:pt>
                <c:pt idx="7">
                  <c:v>9.786589434726925E-2</c:v>
                </c:pt>
                <c:pt idx="8">
                  <c:v>0.12766030396933847</c:v>
                </c:pt>
                <c:pt idx="9">
                  <c:v>0.12043596619740722</c:v>
                </c:pt>
                <c:pt idx="10">
                  <c:v>0.13567897991500949</c:v>
                </c:pt>
                <c:pt idx="11">
                  <c:v>0.1053773991222173</c:v>
                </c:pt>
                <c:pt idx="12">
                  <c:v>0.14736030431559385</c:v>
                </c:pt>
                <c:pt idx="13">
                  <c:v>0.11280882319605517</c:v>
                </c:pt>
              </c:numCache>
            </c:numRef>
          </c:val>
          <c:smooth val="0"/>
          <c:extLst>
            <c:ext xmlns:c16="http://schemas.microsoft.com/office/drawing/2014/chart" uri="{C3380CC4-5D6E-409C-BE32-E72D297353CC}">
              <c16:uniqueId val="{00000008-073A-4C23-950B-3C75E58038E2}"/>
            </c:ext>
          </c:extLst>
        </c:ser>
        <c:ser>
          <c:idx val="9"/>
          <c:order val="9"/>
          <c:spPr>
            <a:ln>
              <a:solidFill>
                <a:schemeClr val="accent2">
                  <a:lumMod val="75000"/>
                </a:schemeClr>
              </a:solidFill>
            </a:ln>
          </c:spPr>
          <c:marker>
            <c:symbol val="circle"/>
            <c:size val="7"/>
            <c:spPr>
              <a:solidFill>
                <a:schemeClr val="bg1"/>
              </a:solidFill>
              <a:ln w="12700">
                <a:solidFill>
                  <a:schemeClr val="accent2">
                    <a:lumMod val="75000"/>
                  </a:schemeClr>
                </a:solidFill>
              </a:ln>
            </c:spPr>
          </c:marker>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Type'!$K$35:$X$35</c:f>
              <c:numCache>
                <c:formatCode>0%</c:formatCode>
                <c:ptCount val="14"/>
                <c:pt idx="0">
                  <c:v>1.2468223290814788E-2</c:v>
                </c:pt>
                <c:pt idx="1">
                  <c:v>1.2148517229286452E-2</c:v>
                </c:pt>
                <c:pt idx="2">
                  <c:v>1.4456214023233773E-2</c:v>
                </c:pt>
                <c:pt idx="3">
                  <c:v>3.844817017826354E-2</c:v>
                </c:pt>
                <c:pt idx="4">
                  <c:v>6.8973009739437874E-2</c:v>
                </c:pt>
                <c:pt idx="5">
                  <c:v>8.77212485889277E-2</c:v>
                </c:pt>
                <c:pt idx="6">
                  <c:v>0.25610302664601509</c:v>
                </c:pt>
                <c:pt idx="7">
                  <c:v>0.2821127724496777</c:v>
                </c:pt>
                <c:pt idx="8">
                  <c:v>0.2804449285892166</c:v>
                </c:pt>
                <c:pt idx="9">
                  <c:v>0.38125371225238647</c:v>
                </c:pt>
                <c:pt idx="10">
                  <c:v>0.3048811873051398</c:v>
                </c:pt>
                <c:pt idx="11">
                  <c:v>0.22292982052733304</c:v>
                </c:pt>
                <c:pt idx="12">
                  <c:v>0.36197210030677912</c:v>
                </c:pt>
                <c:pt idx="13">
                  <c:v>0.37970051817230061</c:v>
                </c:pt>
              </c:numCache>
            </c:numRef>
          </c:val>
          <c:smooth val="0"/>
          <c:extLst>
            <c:ext xmlns:c16="http://schemas.microsoft.com/office/drawing/2014/chart" uri="{C3380CC4-5D6E-409C-BE32-E72D297353CC}">
              <c16:uniqueId val="{00000009-073A-4C23-950B-3C75E58038E2}"/>
            </c:ext>
          </c:extLst>
        </c:ser>
        <c:dLbls>
          <c:showLegendKey val="0"/>
          <c:showVal val="0"/>
          <c:showCatName val="0"/>
          <c:showSerName val="0"/>
          <c:showPercent val="0"/>
          <c:showBubbleSize val="0"/>
        </c:dLbls>
        <c:marker val="1"/>
        <c:smooth val="0"/>
        <c:axId val="292363264"/>
        <c:axId val="292360960"/>
      </c:lineChart>
      <c:catAx>
        <c:axId val="261971328"/>
        <c:scaling>
          <c:orientation val="minMax"/>
        </c:scaling>
        <c:delete val="0"/>
        <c:axPos val="b"/>
        <c:numFmt formatCode="General" sourceLinked="1"/>
        <c:majorTickMark val="out"/>
        <c:minorTickMark val="none"/>
        <c:tickLblPos val="nextTo"/>
        <c:spPr>
          <a:ln>
            <a:noFill/>
          </a:ln>
        </c:spPr>
        <c:txPr>
          <a:bodyPr/>
          <a:lstStyle/>
          <a:p>
            <a:pPr>
              <a:defRPr b="1"/>
            </a:pPr>
            <a:endParaRPr lang="en-US"/>
          </a:p>
        </c:txPr>
        <c:crossAx val="262227072"/>
        <c:crosses val="autoZero"/>
        <c:auto val="1"/>
        <c:lblAlgn val="ctr"/>
        <c:lblOffset val="0"/>
        <c:noMultiLvlLbl val="0"/>
      </c:catAx>
      <c:valAx>
        <c:axId val="262227072"/>
        <c:scaling>
          <c:orientation val="minMax"/>
        </c:scaling>
        <c:delete val="0"/>
        <c:axPos val="l"/>
        <c:majorGridlines>
          <c:spPr>
            <a:ln w="3175">
              <a:noFill/>
            </a:ln>
          </c:spPr>
        </c:majorGridlines>
        <c:numFmt formatCode="0" sourceLinked="0"/>
        <c:majorTickMark val="out"/>
        <c:minorTickMark val="none"/>
        <c:tickLblPos val="nextTo"/>
        <c:spPr>
          <a:ln>
            <a:noFill/>
          </a:ln>
        </c:spPr>
        <c:txPr>
          <a:bodyPr/>
          <a:lstStyle/>
          <a:p>
            <a:pPr>
              <a:defRPr b="1"/>
            </a:pPr>
            <a:endParaRPr lang="en-US"/>
          </a:p>
        </c:txPr>
        <c:crossAx val="261971328"/>
        <c:crosses val="autoZero"/>
        <c:crossBetween val="between"/>
      </c:valAx>
      <c:valAx>
        <c:axId val="292360960"/>
        <c:scaling>
          <c:orientation val="minMax"/>
          <c:max val="0.45"/>
        </c:scaling>
        <c:delete val="0"/>
        <c:axPos val="r"/>
        <c:numFmt formatCode="0%" sourceLinked="0"/>
        <c:majorTickMark val="out"/>
        <c:minorTickMark val="none"/>
        <c:tickLblPos val="nextTo"/>
        <c:spPr>
          <a:ln>
            <a:noFill/>
          </a:ln>
        </c:spPr>
        <c:txPr>
          <a:bodyPr/>
          <a:lstStyle/>
          <a:p>
            <a:pPr>
              <a:defRPr b="1"/>
            </a:pPr>
            <a:endParaRPr lang="en-US"/>
          </a:p>
        </c:txPr>
        <c:crossAx val="292363264"/>
        <c:crosses val="max"/>
        <c:crossBetween val="between"/>
      </c:valAx>
      <c:catAx>
        <c:axId val="292363264"/>
        <c:scaling>
          <c:orientation val="minMax"/>
        </c:scaling>
        <c:delete val="1"/>
        <c:axPos val="b"/>
        <c:numFmt formatCode="General" sourceLinked="1"/>
        <c:majorTickMark val="out"/>
        <c:minorTickMark val="none"/>
        <c:tickLblPos val="nextTo"/>
        <c:crossAx val="292360960"/>
        <c:crosses val="autoZero"/>
        <c:auto val="1"/>
        <c:lblAlgn val="ctr"/>
        <c:lblOffset val="100"/>
        <c:noMultiLvlLbl val="0"/>
      </c:catAx>
    </c:plotArea>
    <c:legend>
      <c:legendPos val="r"/>
      <c:legendEntry>
        <c:idx val="7"/>
        <c:delete val="1"/>
      </c:legendEntry>
      <c:legendEntry>
        <c:idx val="8"/>
        <c:delete val="1"/>
      </c:legendEntry>
      <c:legendEntry>
        <c:idx val="9"/>
        <c:delete val="1"/>
      </c:legendEntry>
      <c:layout>
        <c:manualLayout>
          <c:xMode val="edge"/>
          <c:yMode val="edge"/>
          <c:x val="5.1366519525968345E-2"/>
          <c:y val="8.9856570958933166E-2"/>
          <c:w val="0.21062196770858188"/>
          <c:h val="0.39346615763938597"/>
        </c:manualLayout>
      </c:layout>
      <c:overlay val="0"/>
      <c:txPr>
        <a:bodyPr/>
        <a:lstStyle/>
        <a:p>
          <a:pPr>
            <a:defRPr b="1"/>
          </a:pPr>
          <a:endParaRPr lang="en-US"/>
        </a:p>
      </c:txPr>
    </c:legend>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693378037145679E-2"/>
          <c:y val="9.3159113624728798E-2"/>
          <c:w val="0.93356590380943194"/>
          <c:h val="0.83320608143796249"/>
        </c:manualLayout>
      </c:layout>
      <c:barChart>
        <c:barDir val="col"/>
        <c:grouping val="stacked"/>
        <c:varyColors val="0"/>
        <c:ser>
          <c:idx val="5"/>
          <c:order val="0"/>
          <c:tx>
            <c:strRef>
              <c:f>'Capacity Additions by Gen Type'!$A$30</c:f>
              <c:strCache>
                <c:ptCount val="1"/>
                <c:pt idx="0">
                  <c:v>Coal</c:v>
                </c:pt>
              </c:strCache>
            </c:strRef>
          </c:tx>
          <c:spPr>
            <a:solidFill>
              <a:schemeClr val="tx1">
                <a:lumMod val="75000"/>
                <a:lumOff val="25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Type'!$K$30:$X$30</c:f>
              <c:numCache>
                <c:formatCode>0.0</c:formatCode>
                <c:ptCount val="14"/>
                <c:pt idx="0">
                  <c:v>1.513504</c:v>
                </c:pt>
                <c:pt idx="1">
                  <c:v>1.591</c:v>
                </c:pt>
                <c:pt idx="2">
                  <c:v>3.5987000000000005</c:v>
                </c:pt>
                <c:pt idx="3">
                  <c:v>6.0142980000000001</c:v>
                </c:pt>
                <c:pt idx="4">
                  <c:v>1.7349989999999997</c:v>
                </c:pt>
                <c:pt idx="5">
                  <c:v>4.76</c:v>
                </c:pt>
                <c:pt idx="6">
                  <c:v>1.8125</c:v>
                </c:pt>
                <c:pt idx="7">
                  <c:v>0.1062</c:v>
                </c:pt>
                <c:pt idx="8">
                  <c:v>5.4999999999999997E-3</c:v>
                </c:pt>
                <c:pt idx="9">
                  <c:v>0</c:v>
                </c:pt>
                <c:pt idx="10">
                  <c:v>0</c:v>
                </c:pt>
                <c:pt idx="11">
                  <c:v>0</c:v>
                </c:pt>
                <c:pt idx="12">
                  <c:v>1.7000000000000001E-2</c:v>
                </c:pt>
                <c:pt idx="13">
                  <c:v>0</c:v>
                </c:pt>
              </c:numCache>
            </c:numRef>
          </c:val>
          <c:extLst>
            <c:ext xmlns:c16="http://schemas.microsoft.com/office/drawing/2014/chart" uri="{C3380CC4-5D6E-409C-BE32-E72D297353CC}">
              <c16:uniqueId val="{00000000-8937-49CA-B366-1BA5A7E6D450}"/>
            </c:ext>
          </c:extLst>
        </c:ser>
        <c:ser>
          <c:idx val="4"/>
          <c:order val="1"/>
          <c:tx>
            <c:strRef>
              <c:f>'Capacity Additions by Gen Type'!$A$29</c:f>
              <c:strCache>
                <c:ptCount val="1"/>
                <c:pt idx="0">
                  <c:v>Gas</c:v>
                </c:pt>
              </c:strCache>
            </c:strRef>
          </c:tx>
          <c:spPr>
            <a:solidFill>
              <a:schemeClr val="bg2">
                <a:lumMod val="50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Type'!$K$29:$X$29</c:f>
              <c:numCache>
                <c:formatCode>0.0</c:formatCode>
                <c:ptCount val="14"/>
                <c:pt idx="0">
                  <c:v>8.4049359999999993</c:v>
                </c:pt>
                <c:pt idx="1">
                  <c:v>10.500351999999999</c:v>
                </c:pt>
                <c:pt idx="2">
                  <c:v>12.027325000000001</c:v>
                </c:pt>
                <c:pt idx="3">
                  <c:v>7.3622120000000022</c:v>
                </c:pt>
                <c:pt idx="4">
                  <c:v>12.014277</c:v>
                </c:pt>
                <c:pt idx="5">
                  <c:v>9.7503380000000011</c:v>
                </c:pt>
                <c:pt idx="6">
                  <c:v>7.8663979999999984</c:v>
                </c:pt>
                <c:pt idx="7">
                  <c:v>8.9910099999999993</c:v>
                </c:pt>
                <c:pt idx="8">
                  <c:v>6.5601000000000003</c:v>
                </c:pt>
                <c:pt idx="9">
                  <c:v>9.2746999999999993</c:v>
                </c:pt>
                <c:pt idx="10">
                  <c:v>12.376920000000002</c:v>
                </c:pt>
                <c:pt idx="11">
                  <c:v>21.702491999999999</c:v>
                </c:pt>
                <c:pt idx="12">
                  <c:v>8.8008070000000007</c:v>
                </c:pt>
                <c:pt idx="13">
                  <c:v>7.8407</c:v>
                </c:pt>
              </c:numCache>
            </c:numRef>
          </c:val>
          <c:extLst>
            <c:ext xmlns:c16="http://schemas.microsoft.com/office/drawing/2014/chart" uri="{C3380CC4-5D6E-409C-BE32-E72D297353CC}">
              <c16:uniqueId val="{00000001-8937-49CA-B366-1BA5A7E6D450}"/>
            </c:ext>
          </c:extLst>
        </c:ser>
        <c:ser>
          <c:idx val="6"/>
          <c:order val="2"/>
          <c:tx>
            <c:strRef>
              <c:f>'Capacity Additions by Gen Type'!$A$31</c:f>
              <c:strCache>
                <c:ptCount val="1"/>
                <c:pt idx="0">
                  <c:v>Other non-RE</c:v>
                </c:pt>
              </c:strCache>
            </c:strRef>
          </c:tx>
          <c:spPr>
            <a:solidFill>
              <a:schemeClr val="bg2">
                <a:lumMod val="75000"/>
              </a:schemeClr>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Type'!$K$31:$X$31</c:f>
              <c:numCache>
                <c:formatCode>0.0</c:formatCode>
                <c:ptCount val="14"/>
                <c:pt idx="0">
                  <c:v>0.370585</c:v>
                </c:pt>
                <c:pt idx="1">
                  <c:v>0.14400100000000005</c:v>
                </c:pt>
                <c:pt idx="2">
                  <c:v>0.25168499999999994</c:v>
                </c:pt>
                <c:pt idx="3">
                  <c:v>1.188299999999999</c:v>
                </c:pt>
                <c:pt idx="4">
                  <c:v>0.84597499999999981</c:v>
                </c:pt>
                <c:pt idx="5">
                  <c:v>0.30598000000000009</c:v>
                </c:pt>
                <c:pt idx="6">
                  <c:v>0.13888999999999996</c:v>
                </c:pt>
                <c:pt idx="7">
                  <c:v>0.18594799999999997</c:v>
                </c:pt>
                <c:pt idx="8">
                  <c:v>0.18810000000000004</c:v>
                </c:pt>
                <c:pt idx="9">
                  <c:v>1.4282999999999999</c:v>
                </c:pt>
                <c:pt idx="10">
                  <c:v>0.11054999999999994</c:v>
                </c:pt>
                <c:pt idx="11">
                  <c:v>8.0199999999999994E-2</c:v>
                </c:pt>
                <c:pt idx="12">
                  <c:v>9.0299999999999978E-2</c:v>
                </c:pt>
                <c:pt idx="13">
                  <c:v>3.0000000000000002E-2</c:v>
                </c:pt>
              </c:numCache>
            </c:numRef>
          </c:val>
          <c:extLst>
            <c:ext xmlns:c16="http://schemas.microsoft.com/office/drawing/2014/chart" uri="{C3380CC4-5D6E-409C-BE32-E72D297353CC}">
              <c16:uniqueId val="{00000002-8937-49CA-B366-1BA5A7E6D450}"/>
            </c:ext>
          </c:extLst>
        </c:ser>
        <c:ser>
          <c:idx val="3"/>
          <c:order val="3"/>
          <c:tx>
            <c:strRef>
              <c:f>'Capacity Additions by Gen Type'!$A$28</c:f>
              <c:strCache>
                <c:ptCount val="1"/>
                <c:pt idx="0">
                  <c:v>Other RE</c:v>
                </c:pt>
              </c:strCache>
            </c:strRef>
          </c:tx>
          <c:spPr>
            <a:solidFill>
              <a:schemeClr val="accent3"/>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Type'!$K$28:$X$28</c:f>
              <c:numCache>
                <c:formatCode>0.0</c:formatCode>
                <c:ptCount val="14"/>
                <c:pt idx="0">
                  <c:v>0.54469500000000093</c:v>
                </c:pt>
                <c:pt idx="1">
                  <c:v>0.46920800000000107</c:v>
                </c:pt>
                <c:pt idx="2">
                  <c:v>0.6913599999999992</c:v>
                </c:pt>
                <c:pt idx="3">
                  <c:v>0.41908600000000101</c:v>
                </c:pt>
                <c:pt idx="4">
                  <c:v>0.79734800000000028</c:v>
                </c:pt>
                <c:pt idx="5">
                  <c:v>1.1535980000000001</c:v>
                </c:pt>
                <c:pt idx="6">
                  <c:v>1.456546999999998</c:v>
                </c:pt>
                <c:pt idx="7">
                  <c:v>0.68157500000000037</c:v>
                </c:pt>
                <c:pt idx="8">
                  <c:v>0.49753700000000034</c:v>
                </c:pt>
                <c:pt idx="9">
                  <c:v>0.51510300000000009</c:v>
                </c:pt>
                <c:pt idx="10">
                  <c:v>0.526833</c:v>
                </c:pt>
                <c:pt idx="11">
                  <c:v>0.37800000000000006</c:v>
                </c:pt>
                <c:pt idx="12">
                  <c:v>0.30357300000000015</c:v>
                </c:pt>
                <c:pt idx="13">
                  <c:v>0.26380999999999999</c:v>
                </c:pt>
              </c:numCache>
            </c:numRef>
          </c:val>
          <c:extLst>
            <c:ext xmlns:c16="http://schemas.microsoft.com/office/drawing/2014/chart" uri="{C3380CC4-5D6E-409C-BE32-E72D297353CC}">
              <c16:uniqueId val="{00000003-8937-49CA-B366-1BA5A7E6D450}"/>
            </c:ext>
          </c:extLst>
        </c:ser>
        <c:ser>
          <c:idx val="0"/>
          <c:order val="4"/>
          <c:tx>
            <c:strRef>
              <c:f>'Capacity Additions by Gen Type'!$A$25</c:f>
              <c:strCache>
                <c:ptCount val="1"/>
                <c:pt idx="0">
                  <c:v>Wind</c:v>
                </c:pt>
              </c:strCache>
            </c:strRef>
          </c:tx>
          <c:spPr>
            <a:solidFill>
              <a:srgbClr val="9999FF"/>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Type'!$K$25:$X$25</c:f>
              <c:numCache>
                <c:formatCode>0.0</c:formatCode>
                <c:ptCount val="14"/>
                <c:pt idx="0">
                  <c:v>5.2524999999999995</c:v>
                </c:pt>
                <c:pt idx="1">
                  <c:v>8.3624349999999978</c:v>
                </c:pt>
                <c:pt idx="2">
                  <c:v>10.005193000000007</c:v>
                </c:pt>
                <c:pt idx="3">
                  <c:v>5.2199900000000099</c:v>
                </c:pt>
                <c:pt idx="4">
                  <c:v>6.8195500000000004</c:v>
                </c:pt>
                <c:pt idx="5">
                  <c:v>13.008069999999998</c:v>
                </c:pt>
                <c:pt idx="6">
                  <c:v>1.0865100000000001</c:v>
                </c:pt>
                <c:pt idx="7">
                  <c:v>4.8538380000000005</c:v>
                </c:pt>
                <c:pt idx="8">
                  <c:v>8.5976500000000016</c:v>
                </c:pt>
                <c:pt idx="9">
                  <c:v>8.2026219999999999</c:v>
                </c:pt>
                <c:pt idx="10">
                  <c:v>7.016519999999999</c:v>
                </c:pt>
                <c:pt idx="11">
                  <c:v>7.5880850000000004</c:v>
                </c:pt>
                <c:pt idx="12">
                  <c:v>9.1366499999999995</c:v>
                </c:pt>
                <c:pt idx="13">
                  <c:v>16.835809999999999</c:v>
                </c:pt>
              </c:numCache>
            </c:numRef>
          </c:val>
          <c:extLst>
            <c:ext xmlns:c16="http://schemas.microsoft.com/office/drawing/2014/chart" uri="{C3380CC4-5D6E-409C-BE32-E72D297353CC}">
              <c16:uniqueId val="{00000004-8937-49CA-B366-1BA5A7E6D450}"/>
            </c:ext>
          </c:extLst>
        </c:ser>
        <c:ser>
          <c:idx val="2"/>
          <c:order val="5"/>
          <c:tx>
            <c:strRef>
              <c:f>'Capacity Additions by Gen Type'!$A$27</c:f>
              <c:strCache>
                <c:ptCount val="1"/>
                <c:pt idx="0">
                  <c:v>Distributed Solar</c:v>
                </c:pt>
              </c:strCache>
            </c:strRef>
          </c:tx>
          <c:spPr>
            <a:solidFill>
              <a:srgbClr val="FFC000"/>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Type'!$K$27:$X$27</c:f>
              <c:numCache>
                <c:formatCode>0.0</c:formatCode>
                <c:ptCount val="14"/>
                <c:pt idx="0">
                  <c:v>0.13137000000000001</c:v>
                </c:pt>
                <c:pt idx="1">
                  <c:v>0.24534</c:v>
                </c:pt>
                <c:pt idx="2">
                  <c:v>0.32799</c:v>
                </c:pt>
                <c:pt idx="3">
                  <c:v>0.50895000000000001</c:v>
                </c:pt>
                <c:pt idx="4">
                  <c:v>0.98745000000000005</c:v>
                </c:pt>
                <c:pt idx="5">
                  <c:v>1.36242</c:v>
                </c:pt>
                <c:pt idx="6">
                  <c:v>1.65648</c:v>
                </c:pt>
                <c:pt idx="7">
                  <c:v>2.02014</c:v>
                </c:pt>
                <c:pt idx="8">
                  <c:v>2.8118400000000001</c:v>
                </c:pt>
                <c:pt idx="9">
                  <c:v>3.7801499999999999</c:v>
                </c:pt>
                <c:pt idx="10">
                  <c:v>3.90978</c:v>
                </c:pt>
                <c:pt idx="11">
                  <c:v>4.0341899999999997</c:v>
                </c:pt>
                <c:pt idx="12">
                  <c:v>4.2377700000000003</c:v>
                </c:pt>
                <c:pt idx="13">
                  <c:v>4.5411490683968729</c:v>
                </c:pt>
              </c:numCache>
            </c:numRef>
          </c:val>
          <c:extLst>
            <c:ext xmlns:c16="http://schemas.microsoft.com/office/drawing/2014/chart" uri="{C3380CC4-5D6E-409C-BE32-E72D297353CC}">
              <c16:uniqueId val="{00000005-8937-49CA-B366-1BA5A7E6D450}"/>
            </c:ext>
          </c:extLst>
        </c:ser>
        <c:ser>
          <c:idx val="1"/>
          <c:order val="6"/>
          <c:tx>
            <c:strRef>
              <c:f>'Capacity Additions by Gen Type'!$A$26</c:f>
              <c:strCache>
                <c:ptCount val="1"/>
                <c:pt idx="0">
                  <c:v>Utility-Scale Solar</c:v>
                </c:pt>
              </c:strCache>
            </c:strRef>
          </c:tx>
          <c:spPr>
            <a:solidFill>
              <a:schemeClr val="accent6"/>
            </a:solidFill>
          </c:spPr>
          <c:invertIfNegative val="0"/>
          <c:cat>
            <c:numRef>
              <c:f>'Capacity Additions by Gen Type'!$K$24:$X$24</c:f>
              <c:numCache>
                <c:formatCode>General</c:formatCode>
                <c:ptCount val="1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numCache>
            </c:numRef>
          </c:cat>
          <c:val>
            <c:numRef>
              <c:f>'Capacity Additions by Gen Type'!$K$26:$X$26</c:f>
              <c:numCache>
                <c:formatCode>0.0</c:formatCode>
                <c:ptCount val="14"/>
                <c:pt idx="0">
                  <c:v>7.1728864862385847E-2</c:v>
                </c:pt>
                <c:pt idx="1">
                  <c:v>1.3740204199797065E-2</c:v>
                </c:pt>
                <c:pt idx="2">
                  <c:v>6.1808240224264351E-2</c:v>
                </c:pt>
                <c:pt idx="3">
                  <c:v>0.29891331334240112</c:v>
                </c:pt>
                <c:pt idx="4">
                  <c:v>0.65808636504359597</c:v>
                </c:pt>
                <c:pt idx="5">
                  <c:v>1.4239927160482875</c:v>
                </c:pt>
                <c:pt idx="6">
                  <c:v>2.5990149539979921</c:v>
                </c:pt>
                <c:pt idx="7">
                  <c:v>3.8032093898724484</c:v>
                </c:pt>
                <c:pt idx="8">
                  <c:v>3.3652271343043427</c:v>
                </c:pt>
                <c:pt idx="9">
                  <c:v>8.1863436137813377</c:v>
                </c:pt>
                <c:pt idx="10">
                  <c:v>4.875798792297676</c:v>
                </c:pt>
                <c:pt idx="11">
                  <c:v>4.5002895009611175</c:v>
                </c:pt>
                <c:pt idx="12">
                  <c:v>6.1717803510353049</c:v>
                </c:pt>
                <c:pt idx="13">
                  <c:v>10.743795898817794</c:v>
                </c:pt>
              </c:numCache>
            </c:numRef>
          </c:val>
          <c:extLst>
            <c:ext xmlns:c16="http://schemas.microsoft.com/office/drawing/2014/chart" uri="{C3380CC4-5D6E-409C-BE32-E72D297353CC}">
              <c16:uniqueId val="{00000006-8937-49CA-B366-1BA5A7E6D450}"/>
            </c:ext>
          </c:extLst>
        </c:ser>
        <c:dLbls>
          <c:showLegendKey val="0"/>
          <c:showVal val="0"/>
          <c:showCatName val="0"/>
          <c:showSerName val="0"/>
          <c:showPercent val="0"/>
          <c:showBubbleSize val="0"/>
        </c:dLbls>
        <c:gapWidth val="40"/>
        <c:overlap val="100"/>
        <c:axId val="261971328"/>
        <c:axId val="262227072"/>
      </c:barChart>
      <c:catAx>
        <c:axId val="261971328"/>
        <c:scaling>
          <c:orientation val="minMax"/>
        </c:scaling>
        <c:delete val="0"/>
        <c:axPos val="b"/>
        <c:numFmt formatCode="General" sourceLinked="1"/>
        <c:majorTickMark val="out"/>
        <c:minorTickMark val="none"/>
        <c:tickLblPos val="nextTo"/>
        <c:spPr>
          <a:ln>
            <a:noFill/>
          </a:ln>
        </c:spPr>
        <c:txPr>
          <a:bodyPr/>
          <a:lstStyle/>
          <a:p>
            <a:pPr>
              <a:defRPr b="1"/>
            </a:pPr>
            <a:endParaRPr lang="en-US"/>
          </a:p>
        </c:txPr>
        <c:crossAx val="262227072"/>
        <c:crosses val="autoZero"/>
        <c:auto val="1"/>
        <c:lblAlgn val="ctr"/>
        <c:lblOffset val="0"/>
        <c:noMultiLvlLbl val="0"/>
      </c:catAx>
      <c:valAx>
        <c:axId val="262227072"/>
        <c:scaling>
          <c:orientation val="minMax"/>
        </c:scaling>
        <c:delete val="0"/>
        <c:axPos val="l"/>
        <c:majorGridlines>
          <c:spPr>
            <a:ln w="3175">
              <a:noFill/>
            </a:ln>
          </c:spPr>
        </c:majorGridlines>
        <c:numFmt formatCode="0" sourceLinked="0"/>
        <c:majorTickMark val="out"/>
        <c:minorTickMark val="none"/>
        <c:tickLblPos val="nextTo"/>
        <c:spPr>
          <a:ln>
            <a:noFill/>
          </a:ln>
        </c:spPr>
        <c:txPr>
          <a:bodyPr/>
          <a:lstStyle/>
          <a:p>
            <a:pPr>
              <a:defRPr b="1"/>
            </a:pPr>
            <a:endParaRPr lang="en-US"/>
          </a:p>
        </c:txPr>
        <c:crossAx val="261971328"/>
        <c:crosses val="autoZero"/>
        <c:crossBetween val="between"/>
      </c:valAx>
    </c:plotArea>
    <c:legend>
      <c:legendPos val="r"/>
      <c:layout>
        <c:manualLayout>
          <c:xMode val="edge"/>
          <c:yMode val="edge"/>
          <c:x val="3.3888259232747422E-2"/>
          <c:y val="7.3506389352846049E-2"/>
          <c:w val="0.23669946850497289"/>
          <c:h val="0.47141261698348313"/>
        </c:manualLayout>
      </c:layout>
      <c:overlay val="0"/>
      <c:txPr>
        <a:bodyPr/>
        <a:lstStyle/>
        <a:p>
          <a:pPr>
            <a:defRPr b="1"/>
          </a:pPr>
          <a:endParaRPr lang="en-US"/>
        </a:p>
      </c:txPr>
    </c:legend>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473786930479841E-2"/>
          <c:y val="0.11853168189004011"/>
          <c:w val="0.90450821051214747"/>
          <c:h val="0.79358027040188595"/>
        </c:manualLayout>
      </c:layout>
      <c:areaChart>
        <c:grouping val="stacked"/>
        <c:varyColors val="0"/>
        <c:ser>
          <c:idx val="5"/>
          <c:order val="10"/>
          <c:spPr>
            <a:solidFill>
              <a:schemeClr val="tx2">
                <a:lumMod val="75000"/>
                <a:alpha val="60000"/>
              </a:schemeClr>
            </a:solidFill>
            <a:ln w="25400">
              <a:noFill/>
            </a:ln>
          </c:spPr>
          <c:val>
            <c:numRef>
              <c:f>'PV Capacity by Region'!$B$47:$B$57</c:f>
              <c:numCache>
                <c:formatCode>_(* #,##0_);_(* \(#,##0\);_(* "-"??_);_(@_)</c:formatCode>
                <c:ptCount val="11"/>
                <c:pt idx="0">
                  <c:v>79</c:v>
                </c:pt>
                <c:pt idx="1">
                  <c:v>174</c:v>
                </c:pt>
                <c:pt idx="2">
                  <c:v>599.41999999999996</c:v>
                </c:pt>
                <c:pt idx="3">
                  <c:v>1499.52</c:v>
                </c:pt>
                <c:pt idx="4">
                  <c:v>4175.96</c:v>
                </c:pt>
                <c:pt idx="5">
                  <c:v>5513.12</c:v>
                </c:pt>
                <c:pt idx="6">
                  <c:v>8610.31</c:v>
                </c:pt>
                <c:pt idx="7">
                  <c:v>9139.2000000000007</c:v>
                </c:pt>
                <c:pt idx="8">
                  <c:v>9975</c:v>
                </c:pt>
                <c:pt idx="9">
                  <c:v>10953.8</c:v>
                </c:pt>
                <c:pt idx="10">
                  <c:v>12708.5</c:v>
                </c:pt>
              </c:numCache>
            </c:numRef>
          </c:val>
          <c:extLst>
            <c:ext xmlns:c16="http://schemas.microsoft.com/office/drawing/2014/chart" uri="{C3380CC4-5D6E-409C-BE32-E72D297353CC}">
              <c16:uniqueId val="{00000000-7918-46E9-8F1C-44B2129658E1}"/>
            </c:ext>
          </c:extLst>
        </c:ser>
        <c:ser>
          <c:idx val="6"/>
          <c:order val="11"/>
          <c:spPr>
            <a:solidFill>
              <a:schemeClr val="accent6">
                <a:lumMod val="75000"/>
                <a:alpha val="60000"/>
              </a:schemeClr>
            </a:solidFill>
            <a:ln w="25400">
              <a:noFill/>
            </a:ln>
          </c:spPr>
          <c:val>
            <c:numRef>
              <c:f>'PV Capacity by Region'!$C$47:$C$57</c:f>
              <c:numCache>
                <c:formatCode>_(* #,##0_);_(* \(#,##0\);_(* "-"??_);_(@_)</c:formatCode>
                <c:ptCount val="11"/>
                <c:pt idx="0">
                  <c:v>13.9</c:v>
                </c:pt>
                <c:pt idx="1">
                  <c:v>43.9</c:v>
                </c:pt>
                <c:pt idx="2">
                  <c:v>74.3</c:v>
                </c:pt>
                <c:pt idx="3">
                  <c:v>125</c:v>
                </c:pt>
                <c:pt idx="4">
                  <c:v>164.6</c:v>
                </c:pt>
                <c:pt idx="5">
                  <c:v>294.86</c:v>
                </c:pt>
                <c:pt idx="6">
                  <c:v>558.76</c:v>
                </c:pt>
                <c:pt idx="7">
                  <c:v>1219.51</c:v>
                </c:pt>
                <c:pt idx="8">
                  <c:v>1865.51</c:v>
                </c:pt>
                <c:pt idx="9">
                  <c:v>2363.21</c:v>
                </c:pt>
                <c:pt idx="10">
                  <c:v>4858.6099999999997</c:v>
                </c:pt>
              </c:numCache>
            </c:numRef>
          </c:val>
          <c:extLst>
            <c:ext xmlns:c16="http://schemas.microsoft.com/office/drawing/2014/chart" uri="{C3380CC4-5D6E-409C-BE32-E72D297353CC}">
              <c16:uniqueId val="{00000001-7918-46E9-8F1C-44B2129658E1}"/>
            </c:ext>
          </c:extLst>
        </c:ser>
        <c:ser>
          <c:idx val="3"/>
          <c:order val="12"/>
          <c:spPr>
            <a:solidFill>
              <a:schemeClr val="accent3">
                <a:lumMod val="50000"/>
                <a:alpha val="80000"/>
              </a:schemeClr>
            </a:solidFill>
            <a:ln w="25400">
              <a:noFill/>
            </a:ln>
          </c:spPr>
          <c:val>
            <c:numRef>
              <c:f>'PV Capacity by Region'!$D$47:$D$57</c:f>
              <c:numCache>
                <c:formatCode>_(* #,##0_);_(* \(#,##0\);_(* "-"??_);_(@_)</c:formatCode>
                <c:ptCount val="11"/>
                <c:pt idx="2">
                  <c:v>5.76</c:v>
                </c:pt>
                <c:pt idx="3">
                  <c:v>5.76</c:v>
                </c:pt>
                <c:pt idx="4">
                  <c:v>17.760000000000002</c:v>
                </c:pt>
                <c:pt idx="5">
                  <c:v>39.96</c:v>
                </c:pt>
                <c:pt idx="6">
                  <c:v>46.46</c:v>
                </c:pt>
                <c:pt idx="7">
                  <c:v>92.06</c:v>
                </c:pt>
                <c:pt idx="8">
                  <c:v>112.06</c:v>
                </c:pt>
                <c:pt idx="9">
                  <c:v>241.41</c:v>
                </c:pt>
                <c:pt idx="10">
                  <c:v>255.41</c:v>
                </c:pt>
              </c:numCache>
            </c:numRef>
          </c:val>
          <c:extLst>
            <c:ext xmlns:c16="http://schemas.microsoft.com/office/drawing/2014/chart" uri="{C3380CC4-5D6E-409C-BE32-E72D297353CC}">
              <c16:uniqueId val="{00000002-7918-46E9-8F1C-44B2129658E1}"/>
            </c:ext>
          </c:extLst>
        </c:ser>
        <c:ser>
          <c:idx val="8"/>
          <c:order val="13"/>
          <c:spPr>
            <a:solidFill>
              <a:schemeClr val="accent5">
                <a:lumMod val="40000"/>
                <a:lumOff val="60000"/>
                <a:alpha val="80000"/>
              </a:schemeClr>
            </a:solidFill>
            <a:ln w="25400">
              <a:noFill/>
            </a:ln>
          </c:spPr>
          <c:val>
            <c:numRef>
              <c:f>'PV Capacity by Region'!$E$47:$E$57</c:f>
              <c:numCache>
                <c:formatCode>_(* #,##0_);_(* \(#,##0\);_(* "-"??_);_(@_)</c:formatCode>
                <c:ptCount val="11"/>
                <c:pt idx="4">
                  <c:v>20.25</c:v>
                </c:pt>
                <c:pt idx="5">
                  <c:v>20.25</c:v>
                </c:pt>
                <c:pt idx="6">
                  <c:v>46.86</c:v>
                </c:pt>
                <c:pt idx="7">
                  <c:v>74.06</c:v>
                </c:pt>
                <c:pt idx="8">
                  <c:v>138.65</c:v>
                </c:pt>
                <c:pt idx="9">
                  <c:v>235.26</c:v>
                </c:pt>
                <c:pt idx="10">
                  <c:v>331.54</c:v>
                </c:pt>
              </c:numCache>
            </c:numRef>
          </c:val>
          <c:extLst>
            <c:ext xmlns:c16="http://schemas.microsoft.com/office/drawing/2014/chart" uri="{C3380CC4-5D6E-409C-BE32-E72D297353CC}">
              <c16:uniqueId val="{00000003-7918-46E9-8F1C-44B2129658E1}"/>
            </c:ext>
          </c:extLst>
        </c:ser>
        <c:ser>
          <c:idx val="11"/>
          <c:order val="14"/>
          <c:spPr>
            <a:solidFill>
              <a:schemeClr val="bg2">
                <a:lumMod val="75000"/>
                <a:alpha val="60000"/>
              </a:schemeClr>
            </a:solidFill>
            <a:ln w="25400">
              <a:noFill/>
            </a:ln>
          </c:spPr>
          <c:val>
            <c:numRef>
              <c:f>'PV Capacity by Region'!$F$47:$F$57</c:f>
              <c:numCache>
                <c:formatCode>_(* #,##0_);_(* \(#,##0\);_(* "-"??_);_(@_)</c:formatCode>
                <c:ptCount val="11"/>
                <c:pt idx="3">
                  <c:v>38.799999999999997</c:v>
                </c:pt>
                <c:pt idx="4">
                  <c:v>55.51</c:v>
                </c:pt>
                <c:pt idx="5">
                  <c:v>75.91</c:v>
                </c:pt>
                <c:pt idx="6">
                  <c:v>186.51</c:v>
                </c:pt>
                <c:pt idx="7">
                  <c:v>459.8</c:v>
                </c:pt>
                <c:pt idx="8">
                  <c:v>571.42999999999995</c:v>
                </c:pt>
                <c:pt idx="9">
                  <c:v>584.63</c:v>
                </c:pt>
                <c:pt idx="10">
                  <c:v>1025.53</c:v>
                </c:pt>
              </c:numCache>
            </c:numRef>
          </c:val>
          <c:extLst>
            <c:ext xmlns:c16="http://schemas.microsoft.com/office/drawing/2014/chart" uri="{C3380CC4-5D6E-409C-BE32-E72D297353CC}">
              <c16:uniqueId val="{00000004-7918-46E9-8F1C-44B2129658E1}"/>
            </c:ext>
          </c:extLst>
        </c:ser>
        <c:ser>
          <c:idx val="15"/>
          <c:order val="15"/>
          <c:spPr>
            <a:solidFill>
              <a:schemeClr val="bg1">
                <a:lumMod val="85000"/>
                <a:alpha val="80000"/>
              </a:schemeClr>
            </a:solidFill>
          </c:spPr>
          <c:val>
            <c:numRef>
              <c:f>'PV Capacity by Region'!$G$47:$G$57</c:f>
              <c:numCache>
                <c:formatCode>_(* #,##0_);_(* \(#,##0\);_(* "-"??_);_(@_)</c:formatCode>
                <c:ptCount val="11"/>
                <c:pt idx="1">
                  <c:v>31.5</c:v>
                </c:pt>
                <c:pt idx="2">
                  <c:v>31.5</c:v>
                </c:pt>
                <c:pt idx="3">
                  <c:v>31.5</c:v>
                </c:pt>
                <c:pt idx="4">
                  <c:v>31.5</c:v>
                </c:pt>
                <c:pt idx="5">
                  <c:v>31.5</c:v>
                </c:pt>
                <c:pt idx="6">
                  <c:v>41</c:v>
                </c:pt>
                <c:pt idx="7">
                  <c:v>56</c:v>
                </c:pt>
                <c:pt idx="8">
                  <c:v>88.6</c:v>
                </c:pt>
                <c:pt idx="9">
                  <c:v>153.6</c:v>
                </c:pt>
                <c:pt idx="10">
                  <c:v>175.6</c:v>
                </c:pt>
              </c:numCache>
            </c:numRef>
          </c:val>
          <c:extLst>
            <c:ext xmlns:c16="http://schemas.microsoft.com/office/drawing/2014/chart" uri="{C3380CC4-5D6E-409C-BE32-E72D297353CC}">
              <c16:uniqueId val="{00000005-7918-46E9-8F1C-44B2129658E1}"/>
            </c:ext>
          </c:extLst>
        </c:ser>
        <c:ser>
          <c:idx val="16"/>
          <c:order val="16"/>
          <c:spPr>
            <a:solidFill>
              <a:schemeClr val="accent5">
                <a:alpha val="60000"/>
              </a:schemeClr>
            </a:solidFill>
          </c:spPr>
          <c:val>
            <c:numRef>
              <c:f>'PV Capacity by Region'!$H$47:$H$57</c:f>
              <c:numCache>
                <c:formatCode>_(* #,##0_);_(* \(#,##0\);_(* "-"??_);_(@_)</c:formatCode>
                <c:ptCount val="11"/>
                <c:pt idx="0">
                  <c:v>23.43</c:v>
                </c:pt>
                <c:pt idx="1">
                  <c:v>97.01</c:v>
                </c:pt>
                <c:pt idx="2">
                  <c:v>204.41</c:v>
                </c:pt>
                <c:pt idx="3">
                  <c:v>221.71</c:v>
                </c:pt>
                <c:pt idx="4">
                  <c:v>324.16000000000003</c:v>
                </c:pt>
                <c:pt idx="5">
                  <c:v>570.32000000000005</c:v>
                </c:pt>
                <c:pt idx="6">
                  <c:v>939.11</c:v>
                </c:pt>
                <c:pt idx="7">
                  <c:v>1411.9</c:v>
                </c:pt>
                <c:pt idx="8">
                  <c:v>1772.8</c:v>
                </c:pt>
                <c:pt idx="9">
                  <c:v>2242.9299999999998</c:v>
                </c:pt>
                <c:pt idx="10">
                  <c:v>3360.88</c:v>
                </c:pt>
              </c:numCache>
            </c:numRef>
          </c:val>
          <c:extLst>
            <c:ext xmlns:c16="http://schemas.microsoft.com/office/drawing/2014/chart" uri="{C3380CC4-5D6E-409C-BE32-E72D297353CC}">
              <c16:uniqueId val="{00000006-7918-46E9-8F1C-44B2129658E1}"/>
            </c:ext>
          </c:extLst>
        </c:ser>
        <c:ser>
          <c:idx val="17"/>
          <c:order val="17"/>
          <c:spPr>
            <a:solidFill>
              <a:srgbClr val="7030A0">
                <a:alpha val="80000"/>
              </a:srgbClr>
            </a:solidFill>
          </c:spPr>
          <c:val>
            <c:numRef>
              <c:f>'PV Capacity by Region'!$I$47:$I$57</c:f>
              <c:numCache>
                <c:formatCode>_(* #,##0_);_(* \(#,##0\);_(* "-"??_);_(@_)</c:formatCode>
                <c:ptCount val="11"/>
                <c:pt idx="1">
                  <c:v>49.86</c:v>
                </c:pt>
                <c:pt idx="2">
                  <c:v>49.86</c:v>
                </c:pt>
                <c:pt idx="3">
                  <c:v>49.86</c:v>
                </c:pt>
                <c:pt idx="4">
                  <c:v>49.86</c:v>
                </c:pt>
                <c:pt idx="5">
                  <c:v>49.86</c:v>
                </c:pt>
                <c:pt idx="6">
                  <c:v>214.86</c:v>
                </c:pt>
                <c:pt idx="7">
                  <c:v>233.54</c:v>
                </c:pt>
                <c:pt idx="8">
                  <c:v>251.94</c:v>
                </c:pt>
                <c:pt idx="9">
                  <c:v>267.94</c:v>
                </c:pt>
                <c:pt idx="10">
                  <c:v>297.95</c:v>
                </c:pt>
              </c:numCache>
            </c:numRef>
          </c:val>
          <c:extLst>
            <c:ext xmlns:c16="http://schemas.microsoft.com/office/drawing/2014/chart" uri="{C3380CC4-5D6E-409C-BE32-E72D297353CC}">
              <c16:uniqueId val="{00000007-7918-46E9-8F1C-44B2129658E1}"/>
            </c:ext>
          </c:extLst>
        </c:ser>
        <c:ser>
          <c:idx val="18"/>
          <c:order val="18"/>
          <c:spPr>
            <a:solidFill>
              <a:schemeClr val="accent2">
                <a:alpha val="60000"/>
              </a:schemeClr>
            </a:solidFill>
          </c:spPr>
          <c:val>
            <c:numRef>
              <c:f>'PV Capacity by Region'!$J$47:$J$57</c:f>
              <c:numCache>
                <c:formatCode>_(* #,##0_);_(* \(#,##0\);_(* "-"??_);_(@_)</c:formatCode>
                <c:ptCount val="11"/>
                <c:pt idx="0">
                  <c:v>65.099999999999994</c:v>
                </c:pt>
                <c:pt idx="1">
                  <c:v>70.599999999999994</c:v>
                </c:pt>
                <c:pt idx="2">
                  <c:v>110.7</c:v>
                </c:pt>
                <c:pt idx="3">
                  <c:v>154.35</c:v>
                </c:pt>
                <c:pt idx="4">
                  <c:v>216.03</c:v>
                </c:pt>
                <c:pt idx="5">
                  <c:v>631.13</c:v>
                </c:pt>
                <c:pt idx="6">
                  <c:v>1966.01</c:v>
                </c:pt>
                <c:pt idx="7">
                  <c:v>3166.69</c:v>
                </c:pt>
                <c:pt idx="8">
                  <c:v>4543.99</c:v>
                </c:pt>
                <c:pt idx="9">
                  <c:v>6092.2</c:v>
                </c:pt>
                <c:pt idx="10">
                  <c:v>8897.7800000000007</c:v>
                </c:pt>
              </c:numCache>
            </c:numRef>
          </c:val>
          <c:extLst>
            <c:ext xmlns:c16="http://schemas.microsoft.com/office/drawing/2014/chart" uri="{C3380CC4-5D6E-409C-BE32-E72D297353CC}">
              <c16:uniqueId val="{00000008-7918-46E9-8F1C-44B2129658E1}"/>
            </c:ext>
          </c:extLst>
        </c:ser>
        <c:ser>
          <c:idx val="19"/>
          <c:order val="19"/>
          <c:spPr>
            <a:solidFill>
              <a:schemeClr val="tx2">
                <a:lumMod val="40000"/>
                <a:lumOff val="60000"/>
                <a:alpha val="60000"/>
              </a:schemeClr>
            </a:solidFill>
          </c:spPr>
          <c:val>
            <c:numRef>
              <c:f>'PV Capacity by Region'!$K$47:$K$57</c:f>
              <c:numCache>
                <c:formatCode>_(* #,##0_);_(* \(#,##0\);_(* "-"??_);_(@_)</c:formatCode>
                <c:ptCount val="11"/>
                <c:pt idx="0">
                  <c:v>68.540000000000006</c:v>
                </c:pt>
                <c:pt idx="1">
                  <c:v>268.25</c:v>
                </c:pt>
                <c:pt idx="2">
                  <c:v>620.30999999999995</c:v>
                </c:pt>
                <c:pt idx="3">
                  <c:v>913.55</c:v>
                </c:pt>
                <c:pt idx="4">
                  <c:v>1168.5</c:v>
                </c:pt>
                <c:pt idx="5">
                  <c:v>1883.91</c:v>
                </c:pt>
                <c:pt idx="6">
                  <c:v>3931.69</c:v>
                </c:pt>
                <c:pt idx="7">
                  <c:v>4767.5200000000004</c:v>
                </c:pt>
                <c:pt idx="8">
                  <c:v>5262.42</c:v>
                </c:pt>
                <c:pt idx="9">
                  <c:v>6017.72</c:v>
                </c:pt>
                <c:pt idx="10">
                  <c:v>6833.42</c:v>
                </c:pt>
              </c:numCache>
            </c:numRef>
          </c:val>
          <c:extLst>
            <c:ext xmlns:c16="http://schemas.microsoft.com/office/drawing/2014/chart" uri="{C3380CC4-5D6E-409C-BE32-E72D297353CC}">
              <c16:uniqueId val="{00000009-7918-46E9-8F1C-44B2129658E1}"/>
            </c:ext>
          </c:extLst>
        </c:ser>
        <c:dLbls>
          <c:showLegendKey val="0"/>
          <c:showVal val="0"/>
          <c:showCatName val="0"/>
          <c:showSerName val="0"/>
          <c:showPercent val="0"/>
          <c:showBubbleSize val="0"/>
        </c:dLbls>
        <c:axId val="233822464"/>
        <c:axId val="233820160"/>
      </c:areaChart>
      <c:barChart>
        <c:barDir val="col"/>
        <c:grouping val="stacked"/>
        <c:varyColors val="0"/>
        <c:ser>
          <c:idx val="0"/>
          <c:order val="0"/>
          <c:tx>
            <c:strRef>
              <c:f>'PV Capacity by Region'!$B$26</c:f>
              <c:strCache>
                <c:ptCount val="1"/>
                <c:pt idx="0">
                  <c:v>CAISO</c:v>
                </c:pt>
              </c:strCache>
            </c:strRef>
          </c:tx>
          <c:spPr>
            <a:solidFill>
              <a:schemeClr val="tx2">
                <a:lumMod val="75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Region'!$B$30:$B$40</c:f>
              <c:numCache>
                <c:formatCode>_(* #,##0_);_(* \(#,##0\);_(* "-"??_);_(@_)</c:formatCode>
                <c:ptCount val="11"/>
                <c:pt idx="0">
                  <c:v>48</c:v>
                </c:pt>
                <c:pt idx="1">
                  <c:v>95</c:v>
                </c:pt>
                <c:pt idx="2">
                  <c:v>425.42</c:v>
                </c:pt>
                <c:pt idx="3">
                  <c:v>900.1</c:v>
                </c:pt>
                <c:pt idx="4">
                  <c:v>2676.44</c:v>
                </c:pt>
                <c:pt idx="5">
                  <c:v>1337.16</c:v>
                </c:pt>
                <c:pt idx="6">
                  <c:v>3097.19</c:v>
                </c:pt>
                <c:pt idx="7">
                  <c:v>528.89</c:v>
                </c:pt>
                <c:pt idx="8">
                  <c:v>835.8</c:v>
                </c:pt>
                <c:pt idx="9">
                  <c:v>978.8</c:v>
                </c:pt>
                <c:pt idx="10">
                  <c:v>1754.7</c:v>
                </c:pt>
              </c:numCache>
            </c:numRef>
          </c:val>
          <c:extLst>
            <c:ext xmlns:c16="http://schemas.microsoft.com/office/drawing/2014/chart" uri="{C3380CC4-5D6E-409C-BE32-E72D297353CC}">
              <c16:uniqueId val="{0000000A-7918-46E9-8F1C-44B2129658E1}"/>
            </c:ext>
          </c:extLst>
        </c:ser>
        <c:ser>
          <c:idx val="1"/>
          <c:order val="1"/>
          <c:tx>
            <c:strRef>
              <c:f>'PV Capacity by Region'!$C$26</c:f>
              <c:strCache>
                <c:ptCount val="1"/>
                <c:pt idx="0">
                  <c:v>ERCOT</c:v>
                </c:pt>
              </c:strCache>
            </c:strRef>
          </c:tx>
          <c:spPr>
            <a:solidFill>
              <a:schemeClr val="accent6">
                <a:lumMod val="75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Region'!$C$30:$C$40</c:f>
              <c:numCache>
                <c:formatCode>_(* #,##0_);_(* \(#,##0\);_(* "-"??_);_(@_)</c:formatCode>
                <c:ptCount val="11"/>
                <c:pt idx="0">
                  <c:v>13.9</c:v>
                </c:pt>
                <c:pt idx="1">
                  <c:v>30</c:v>
                </c:pt>
                <c:pt idx="2">
                  <c:v>30.4</c:v>
                </c:pt>
                <c:pt idx="3">
                  <c:v>50.7</c:v>
                </c:pt>
                <c:pt idx="4">
                  <c:v>39.6</c:v>
                </c:pt>
                <c:pt idx="5">
                  <c:v>130.26</c:v>
                </c:pt>
                <c:pt idx="6">
                  <c:v>263.89999999999998</c:v>
                </c:pt>
                <c:pt idx="7">
                  <c:v>660.75</c:v>
                </c:pt>
                <c:pt idx="8">
                  <c:v>646</c:v>
                </c:pt>
                <c:pt idx="9">
                  <c:v>497.7</c:v>
                </c:pt>
                <c:pt idx="10">
                  <c:v>2495.4</c:v>
                </c:pt>
              </c:numCache>
            </c:numRef>
          </c:val>
          <c:extLst>
            <c:ext xmlns:c16="http://schemas.microsoft.com/office/drawing/2014/chart" uri="{C3380CC4-5D6E-409C-BE32-E72D297353CC}">
              <c16:uniqueId val="{0000000B-7918-46E9-8F1C-44B2129658E1}"/>
            </c:ext>
          </c:extLst>
        </c:ser>
        <c:ser>
          <c:idx val="2"/>
          <c:order val="2"/>
          <c:tx>
            <c:v>Hawaii</c:v>
          </c:tx>
          <c:spPr>
            <a:solidFill>
              <a:schemeClr val="accent3">
                <a:lumMod val="50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Region'!$D$30:$D$40</c:f>
              <c:numCache>
                <c:formatCode>_(* #,##0_);_(* \(#,##0\);_(* "-"??_);_(@_)</c:formatCode>
                <c:ptCount val="11"/>
                <c:pt idx="2">
                  <c:v>5.76</c:v>
                </c:pt>
                <c:pt idx="4">
                  <c:v>12</c:v>
                </c:pt>
                <c:pt idx="5">
                  <c:v>22.2</c:v>
                </c:pt>
                <c:pt idx="6">
                  <c:v>6.5</c:v>
                </c:pt>
                <c:pt idx="7">
                  <c:v>45.6</c:v>
                </c:pt>
                <c:pt idx="8">
                  <c:v>20</c:v>
                </c:pt>
                <c:pt idx="9">
                  <c:v>129.35</c:v>
                </c:pt>
                <c:pt idx="10">
                  <c:v>14</c:v>
                </c:pt>
              </c:numCache>
            </c:numRef>
          </c:val>
          <c:extLst>
            <c:ext xmlns:c16="http://schemas.microsoft.com/office/drawing/2014/chart" uri="{C3380CC4-5D6E-409C-BE32-E72D297353CC}">
              <c16:uniqueId val="{0000000C-7918-46E9-8F1C-44B2129658E1}"/>
            </c:ext>
          </c:extLst>
        </c:ser>
        <c:ser>
          <c:idx val="4"/>
          <c:order val="3"/>
          <c:tx>
            <c:strRef>
              <c:f>'PV Capacity by Region'!$E$26</c:f>
              <c:strCache>
                <c:ptCount val="1"/>
                <c:pt idx="0">
                  <c:v>ISO-NE</c:v>
                </c:pt>
              </c:strCache>
            </c:strRef>
          </c:tx>
          <c:spPr>
            <a:solidFill>
              <a:schemeClr val="accent5">
                <a:lumMod val="40000"/>
                <a:lumOff val="60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Region'!$E$30:$E$40</c:f>
              <c:numCache>
                <c:formatCode>_(* #,##0_);_(* \(#,##0\);_(* "-"??_);_(@_)</c:formatCode>
                <c:ptCount val="11"/>
                <c:pt idx="4">
                  <c:v>20.25</c:v>
                </c:pt>
                <c:pt idx="6">
                  <c:v>26.61</c:v>
                </c:pt>
                <c:pt idx="7">
                  <c:v>27.2</c:v>
                </c:pt>
                <c:pt idx="8">
                  <c:v>64.59</c:v>
                </c:pt>
                <c:pt idx="9">
                  <c:v>96.6</c:v>
                </c:pt>
                <c:pt idx="10">
                  <c:v>96.28</c:v>
                </c:pt>
              </c:numCache>
            </c:numRef>
          </c:val>
          <c:extLst>
            <c:ext xmlns:c16="http://schemas.microsoft.com/office/drawing/2014/chart" uri="{C3380CC4-5D6E-409C-BE32-E72D297353CC}">
              <c16:uniqueId val="{0000000D-7918-46E9-8F1C-44B2129658E1}"/>
            </c:ext>
          </c:extLst>
        </c:ser>
        <c:ser>
          <c:idx val="7"/>
          <c:order val="4"/>
          <c:tx>
            <c:strRef>
              <c:f>'PV Capacity by Region'!$F$26</c:f>
              <c:strCache>
                <c:ptCount val="1"/>
                <c:pt idx="0">
                  <c:v>MISO</c:v>
                </c:pt>
              </c:strCache>
            </c:strRef>
          </c:tx>
          <c:spPr>
            <a:solidFill>
              <a:schemeClr val="bg2">
                <a:lumMod val="75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Region'!$F$30:$F$40</c:f>
              <c:numCache>
                <c:formatCode>_(* #,##0_);_(* \(#,##0\);_(* "-"??_);_(@_)</c:formatCode>
                <c:ptCount val="11"/>
                <c:pt idx="3">
                  <c:v>38.799999999999997</c:v>
                </c:pt>
                <c:pt idx="4">
                  <c:v>16.71</c:v>
                </c:pt>
                <c:pt idx="5">
                  <c:v>20.399999999999999</c:v>
                </c:pt>
                <c:pt idx="6">
                  <c:v>110.6</c:v>
                </c:pt>
                <c:pt idx="7">
                  <c:v>273.29000000000002</c:v>
                </c:pt>
                <c:pt idx="8">
                  <c:v>111.62</c:v>
                </c:pt>
                <c:pt idx="9">
                  <c:v>13.2</c:v>
                </c:pt>
                <c:pt idx="10">
                  <c:v>440.9</c:v>
                </c:pt>
              </c:numCache>
            </c:numRef>
          </c:val>
          <c:extLst>
            <c:ext xmlns:c16="http://schemas.microsoft.com/office/drawing/2014/chart" uri="{C3380CC4-5D6E-409C-BE32-E72D297353CC}">
              <c16:uniqueId val="{0000000E-7918-46E9-8F1C-44B2129658E1}"/>
            </c:ext>
          </c:extLst>
        </c:ser>
        <c:ser>
          <c:idx val="9"/>
          <c:order val="5"/>
          <c:tx>
            <c:strRef>
              <c:f>'PV Capacity by Region'!$G$26</c:f>
              <c:strCache>
                <c:ptCount val="1"/>
                <c:pt idx="0">
                  <c:v>NYISO</c:v>
                </c:pt>
              </c:strCache>
            </c:strRef>
          </c:tx>
          <c:spPr>
            <a:solidFill>
              <a:schemeClr val="bg1">
                <a:lumMod val="75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Region'!$G$30:$G$40</c:f>
              <c:numCache>
                <c:formatCode>_(* #,##0_);_(* \(#,##0\);_(* "-"??_);_(@_)</c:formatCode>
                <c:ptCount val="11"/>
                <c:pt idx="1">
                  <c:v>31.5</c:v>
                </c:pt>
                <c:pt idx="6">
                  <c:v>9.5</c:v>
                </c:pt>
                <c:pt idx="7">
                  <c:v>15</c:v>
                </c:pt>
                <c:pt idx="8">
                  <c:v>32.6</c:v>
                </c:pt>
                <c:pt idx="9">
                  <c:v>65</c:v>
                </c:pt>
                <c:pt idx="10">
                  <c:v>22</c:v>
                </c:pt>
              </c:numCache>
            </c:numRef>
          </c:val>
          <c:extLst>
            <c:ext xmlns:c16="http://schemas.microsoft.com/office/drawing/2014/chart" uri="{C3380CC4-5D6E-409C-BE32-E72D297353CC}">
              <c16:uniqueId val="{0000000F-7918-46E9-8F1C-44B2129658E1}"/>
            </c:ext>
          </c:extLst>
        </c:ser>
        <c:ser>
          <c:idx val="10"/>
          <c:order val="6"/>
          <c:tx>
            <c:strRef>
              <c:f>'PV Capacity by Region'!$H$26</c:f>
              <c:strCache>
                <c:ptCount val="1"/>
                <c:pt idx="0">
                  <c:v>PJM</c:v>
                </c:pt>
              </c:strCache>
            </c:strRef>
          </c:tx>
          <c:spPr>
            <a:solidFill>
              <a:schemeClr val="accent5"/>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Region'!$H$30:$H$40</c:f>
              <c:numCache>
                <c:formatCode>_(* #,##0_);_(* \(#,##0\);_(* "-"??_);_(@_)</c:formatCode>
                <c:ptCount val="11"/>
                <c:pt idx="0">
                  <c:v>23.43</c:v>
                </c:pt>
                <c:pt idx="1">
                  <c:v>73.58</c:v>
                </c:pt>
                <c:pt idx="2">
                  <c:v>107.4</c:v>
                </c:pt>
                <c:pt idx="3">
                  <c:v>17.3</c:v>
                </c:pt>
                <c:pt idx="4">
                  <c:v>102.45</c:v>
                </c:pt>
                <c:pt idx="5">
                  <c:v>246.15</c:v>
                </c:pt>
                <c:pt idx="6">
                  <c:v>368.79</c:v>
                </c:pt>
                <c:pt idx="7">
                  <c:v>472.79</c:v>
                </c:pt>
                <c:pt idx="8">
                  <c:v>360.9</c:v>
                </c:pt>
                <c:pt idx="9">
                  <c:v>470.13</c:v>
                </c:pt>
                <c:pt idx="10">
                  <c:v>1117.95</c:v>
                </c:pt>
              </c:numCache>
            </c:numRef>
          </c:val>
          <c:extLst>
            <c:ext xmlns:c16="http://schemas.microsoft.com/office/drawing/2014/chart" uri="{C3380CC4-5D6E-409C-BE32-E72D297353CC}">
              <c16:uniqueId val="{00000010-7918-46E9-8F1C-44B2129658E1}"/>
            </c:ext>
          </c:extLst>
        </c:ser>
        <c:ser>
          <c:idx val="12"/>
          <c:order val="7"/>
          <c:tx>
            <c:strRef>
              <c:f>'PV Capacity by Region'!$I$26</c:f>
              <c:strCache>
                <c:ptCount val="1"/>
                <c:pt idx="0">
                  <c:v>SPP</c:v>
                </c:pt>
              </c:strCache>
            </c:strRef>
          </c:tx>
          <c:spPr>
            <a:solidFill>
              <a:srgbClr val="7030A0"/>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Region'!$I$30:$I$40</c:f>
              <c:numCache>
                <c:formatCode>_(* #,##0_);_(* \(#,##0\);_(* "-"??_);_(@_)</c:formatCode>
                <c:ptCount val="11"/>
                <c:pt idx="1">
                  <c:v>49.86</c:v>
                </c:pt>
                <c:pt idx="6">
                  <c:v>165</c:v>
                </c:pt>
                <c:pt idx="7">
                  <c:v>18.68</c:v>
                </c:pt>
                <c:pt idx="8">
                  <c:v>18.399999999999999</c:v>
                </c:pt>
                <c:pt idx="9">
                  <c:v>16</c:v>
                </c:pt>
                <c:pt idx="10">
                  <c:v>30</c:v>
                </c:pt>
              </c:numCache>
            </c:numRef>
          </c:val>
          <c:extLst>
            <c:ext xmlns:c16="http://schemas.microsoft.com/office/drawing/2014/chart" uri="{C3380CC4-5D6E-409C-BE32-E72D297353CC}">
              <c16:uniqueId val="{00000011-7918-46E9-8F1C-44B2129658E1}"/>
            </c:ext>
          </c:extLst>
        </c:ser>
        <c:ser>
          <c:idx val="13"/>
          <c:order val="8"/>
          <c:tx>
            <c:strRef>
              <c:f>'PV Capacity by Region'!$J$26</c:f>
              <c:strCache>
                <c:ptCount val="1"/>
                <c:pt idx="0">
                  <c:v>Southeast (non-ISO)</c:v>
                </c:pt>
              </c:strCache>
            </c:strRef>
          </c:tx>
          <c:spPr>
            <a:solidFill>
              <a:schemeClr val="accent2"/>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Region'!$J$30:$J$40</c:f>
              <c:numCache>
                <c:formatCode>_(* #,##0_);_(* \(#,##0\);_(* "-"??_);_(@_)</c:formatCode>
                <c:ptCount val="11"/>
                <c:pt idx="0">
                  <c:v>40.1</c:v>
                </c:pt>
                <c:pt idx="1">
                  <c:v>5.5</c:v>
                </c:pt>
                <c:pt idx="2">
                  <c:v>40.1</c:v>
                </c:pt>
                <c:pt idx="3">
                  <c:v>43.65</c:v>
                </c:pt>
                <c:pt idx="4">
                  <c:v>61.68</c:v>
                </c:pt>
                <c:pt idx="5">
                  <c:v>415.1</c:v>
                </c:pt>
                <c:pt idx="6">
                  <c:v>1334.89</c:v>
                </c:pt>
                <c:pt idx="7">
                  <c:v>1200.68</c:v>
                </c:pt>
                <c:pt idx="8">
                  <c:v>1377.3</c:v>
                </c:pt>
                <c:pt idx="9">
                  <c:v>1548.2</c:v>
                </c:pt>
                <c:pt idx="10">
                  <c:v>2805.59</c:v>
                </c:pt>
              </c:numCache>
            </c:numRef>
          </c:val>
          <c:extLst>
            <c:ext xmlns:c16="http://schemas.microsoft.com/office/drawing/2014/chart" uri="{C3380CC4-5D6E-409C-BE32-E72D297353CC}">
              <c16:uniqueId val="{00000012-7918-46E9-8F1C-44B2129658E1}"/>
            </c:ext>
          </c:extLst>
        </c:ser>
        <c:ser>
          <c:idx val="14"/>
          <c:order val="9"/>
          <c:tx>
            <c:strRef>
              <c:f>'PV Capacity by Region'!$K$26</c:f>
              <c:strCache>
                <c:ptCount val="1"/>
                <c:pt idx="0">
                  <c:v>West (non-ISO)</c:v>
                </c:pt>
              </c:strCache>
            </c:strRef>
          </c:tx>
          <c:spPr>
            <a:solidFill>
              <a:schemeClr val="tx2">
                <a:lumMod val="40000"/>
                <a:lumOff val="60000"/>
              </a:schemeClr>
            </a:solidFill>
          </c:spPr>
          <c:invertIfNegative val="0"/>
          <c:cat>
            <c:numRef>
              <c:f>'PV Capacity by Region'!$A$30:$A$40</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Region'!$K$30:$K$40</c:f>
              <c:numCache>
                <c:formatCode>_(* #,##0_);_(* \(#,##0\);_(* "-"??_);_(@_)</c:formatCode>
                <c:ptCount val="11"/>
                <c:pt idx="0">
                  <c:v>49.64</c:v>
                </c:pt>
                <c:pt idx="1">
                  <c:v>199.71</c:v>
                </c:pt>
                <c:pt idx="2">
                  <c:v>352.06</c:v>
                </c:pt>
                <c:pt idx="3">
                  <c:v>293.24</c:v>
                </c:pt>
                <c:pt idx="4">
                  <c:v>254.95</c:v>
                </c:pt>
                <c:pt idx="5">
                  <c:v>715.41</c:v>
                </c:pt>
                <c:pt idx="6">
                  <c:v>2047.78</c:v>
                </c:pt>
                <c:pt idx="7">
                  <c:v>835.84</c:v>
                </c:pt>
                <c:pt idx="8">
                  <c:v>494.9</c:v>
                </c:pt>
                <c:pt idx="9">
                  <c:v>755.3</c:v>
                </c:pt>
                <c:pt idx="10">
                  <c:v>815.7</c:v>
                </c:pt>
              </c:numCache>
            </c:numRef>
          </c:val>
          <c:extLst>
            <c:ext xmlns:c16="http://schemas.microsoft.com/office/drawing/2014/chart" uri="{C3380CC4-5D6E-409C-BE32-E72D297353CC}">
              <c16:uniqueId val="{00000013-7918-46E9-8F1C-44B2129658E1}"/>
            </c:ext>
          </c:extLst>
        </c:ser>
        <c:dLbls>
          <c:showLegendKey val="0"/>
          <c:showVal val="0"/>
          <c:showCatName val="0"/>
          <c:showSerName val="0"/>
          <c:showPercent val="0"/>
          <c:showBubbleSize val="0"/>
        </c:dLbls>
        <c:gapWidth val="80"/>
        <c:overlap val="100"/>
        <c:axId val="233776256"/>
        <c:axId val="233801216"/>
      </c:barChart>
      <c:catAx>
        <c:axId val="233776256"/>
        <c:scaling>
          <c:orientation val="minMax"/>
        </c:scaling>
        <c:delete val="0"/>
        <c:axPos val="b"/>
        <c:numFmt formatCode="General" sourceLinked="0"/>
        <c:majorTickMark val="out"/>
        <c:minorTickMark val="none"/>
        <c:tickLblPos val="nextTo"/>
        <c:spPr>
          <a:ln w="3175">
            <a:solidFill>
              <a:schemeClr val="bg1">
                <a:lumMod val="75000"/>
              </a:schemeClr>
            </a:solidFill>
          </a:ln>
        </c:spPr>
        <c:txPr>
          <a:bodyPr/>
          <a:lstStyle/>
          <a:p>
            <a:pPr>
              <a:defRPr b="1"/>
            </a:pPr>
            <a:endParaRPr lang="en-US"/>
          </a:p>
        </c:txPr>
        <c:crossAx val="233801216"/>
        <c:crosses val="autoZero"/>
        <c:auto val="1"/>
        <c:lblAlgn val="ctr"/>
        <c:lblOffset val="100"/>
        <c:noMultiLvlLbl val="0"/>
      </c:catAx>
      <c:valAx>
        <c:axId val="233801216"/>
        <c:scaling>
          <c:orientation val="minMax"/>
          <c:max val="1000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233776256"/>
        <c:crosses val="autoZero"/>
        <c:crossBetween val="between"/>
        <c:dispUnits>
          <c:builtInUnit val="thousands"/>
        </c:dispUnits>
      </c:valAx>
      <c:valAx>
        <c:axId val="233820160"/>
        <c:scaling>
          <c:orientation val="minMax"/>
          <c:max val="40000"/>
          <c:min val="0"/>
        </c:scaling>
        <c:delete val="0"/>
        <c:axPos val="r"/>
        <c:numFmt formatCode="#,##0" sourceLinked="0"/>
        <c:majorTickMark val="out"/>
        <c:minorTickMark val="none"/>
        <c:tickLblPos val="nextTo"/>
        <c:spPr>
          <a:ln w="3175">
            <a:noFill/>
          </a:ln>
        </c:spPr>
        <c:txPr>
          <a:bodyPr/>
          <a:lstStyle/>
          <a:p>
            <a:pPr>
              <a:defRPr b="1"/>
            </a:pPr>
            <a:endParaRPr lang="en-US"/>
          </a:p>
        </c:txPr>
        <c:crossAx val="233822464"/>
        <c:crosses val="max"/>
        <c:crossBetween val="between"/>
        <c:majorUnit val="4000"/>
        <c:dispUnits>
          <c:builtInUnit val="thousands"/>
        </c:dispUnits>
      </c:valAx>
      <c:catAx>
        <c:axId val="233822464"/>
        <c:scaling>
          <c:orientation val="minMax"/>
        </c:scaling>
        <c:delete val="1"/>
        <c:axPos val="b"/>
        <c:majorTickMark val="out"/>
        <c:minorTickMark val="none"/>
        <c:tickLblPos val="nextTo"/>
        <c:crossAx val="233820160"/>
        <c:crosses val="autoZero"/>
        <c:auto val="1"/>
        <c:lblAlgn val="ctr"/>
        <c:lblOffset val="100"/>
        <c:noMultiLvlLbl val="0"/>
      </c:catAx>
      <c:spPr>
        <a:solidFill>
          <a:schemeClr val="bg1"/>
        </a:solidFill>
        <a:ln>
          <a:noFill/>
        </a:ln>
      </c:spPr>
    </c:plotArea>
    <c:legend>
      <c:legendPos val="l"/>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411276948590379E-2"/>
          <c:y val="0.13496679392348684"/>
          <c:w val="0.23122412870033032"/>
          <c:h val="0.57073140338169892"/>
        </c:manualLayout>
      </c:layout>
      <c:overlay val="0"/>
      <c:spPr>
        <a:solidFill>
          <a:schemeClr val="bg1"/>
        </a:solidFill>
        <a:effectLst>
          <a:outerShdw blurRad="50800" dist="38100" dir="5400000" algn="t" rotWithShape="0">
            <a:prstClr val="black">
              <a:alpha val="40000"/>
            </a:prstClr>
          </a:outerShdw>
        </a:effectLst>
      </c:spPr>
    </c:legend>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01602630643107E-2"/>
          <c:y val="0.12188507686539182"/>
          <c:w val="0.87233427007316"/>
          <c:h val="0.78677058935744038"/>
        </c:manualLayout>
      </c:layout>
      <c:areaChart>
        <c:grouping val="stacked"/>
        <c:varyColors val="0"/>
        <c:ser>
          <c:idx val="0"/>
          <c:order val="0"/>
          <c:spPr>
            <a:solidFill>
              <a:schemeClr val="accent1">
                <a:lumMod val="50000"/>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Technology'!$I$29:$I$39</c:f>
              <c:numCache>
                <c:formatCode>#,##0.00</c:formatCode>
                <c:ptCount val="11"/>
                <c:pt idx="0">
                  <c:v>0.02</c:v>
                </c:pt>
                <c:pt idx="1">
                  <c:v>0.15</c:v>
                </c:pt>
                <c:pt idx="2">
                  <c:v>0.5</c:v>
                </c:pt>
                <c:pt idx="3">
                  <c:v>0.61</c:v>
                </c:pt>
                <c:pt idx="4">
                  <c:v>0.82</c:v>
                </c:pt>
                <c:pt idx="5">
                  <c:v>1.48</c:v>
                </c:pt>
                <c:pt idx="6">
                  <c:v>2.41</c:v>
                </c:pt>
                <c:pt idx="7">
                  <c:v>3.03</c:v>
                </c:pt>
                <c:pt idx="8">
                  <c:v>4.26</c:v>
                </c:pt>
                <c:pt idx="9">
                  <c:v>4.79</c:v>
                </c:pt>
                <c:pt idx="10">
                  <c:v>5.54</c:v>
                </c:pt>
              </c:numCache>
            </c:numRef>
          </c:val>
          <c:extLst>
            <c:ext xmlns:c16="http://schemas.microsoft.com/office/drawing/2014/chart" uri="{C3380CC4-5D6E-409C-BE32-E72D297353CC}">
              <c16:uniqueId val="{00000000-0AFC-43C2-BA00-A5202472CC4B}"/>
            </c:ext>
          </c:extLst>
        </c:ser>
        <c:ser>
          <c:idx val="2"/>
          <c:order val="1"/>
          <c:spPr>
            <a:solidFill>
              <a:schemeClr val="accent1">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Technology'!$Q$29:$Q$39</c:f>
              <c:numCache>
                <c:formatCode>#,##0.00</c:formatCode>
                <c:ptCount val="11"/>
                <c:pt idx="0">
                  <c:v>0.15</c:v>
                </c:pt>
                <c:pt idx="1">
                  <c:v>0.24</c:v>
                </c:pt>
                <c:pt idx="2">
                  <c:v>0.44</c:v>
                </c:pt>
                <c:pt idx="3">
                  <c:v>0.94</c:v>
                </c:pt>
                <c:pt idx="4">
                  <c:v>2.62</c:v>
                </c:pt>
                <c:pt idx="5">
                  <c:v>2.83</c:v>
                </c:pt>
                <c:pt idx="6">
                  <c:v>3.45</c:v>
                </c:pt>
                <c:pt idx="7">
                  <c:v>3.71</c:v>
                </c:pt>
                <c:pt idx="8">
                  <c:v>3.76</c:v>
                </c:pt>
                <c:pt idx="9">
                  <c:v>3.8</c:v>
                </c:pt>
                <c:pt idx="10">
                  <c:v>4.04</c:v>
                </c:pt>
              </c:numCache>
            </c:numRef>
          </c:val>
          <c:extLst>
            <c:ext xmlns:c16="http://schemas.microsoft.com/office/drawing/2014/chart" uri="{C3380CC4-5D6E-409C-BE32-E72D297353CC}">
              <c16:uniqueId val="{00000001-0AFC-43C2-BA00-A5202472CC4B}"/>
            </c:ext>
          </c:extLst>
        </c:ser>
        <c:ser>
          <c:idx val="1"/>
          <c:order val="2"/>
          <c:spPr>
            <a:solidFill>
              <a:schemeClr val="accent2">
                <a:lumMod val="50000"/>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Technology'!$E$29:$E$39</c:f>
              <c:numCache>
                <c:formatCode>#,##0.00</c:formatCode>
                <c:ptCount val="11"/>
                <c:pt idx="0">
                  <c:v>0.08</c:v>
                </c:pt>
                <c:pt idx="1">
                  <c:v>0.31</c:v>
                </c:pt>
                <c:pt idx="2">
                  <c:v>0.66</c:v>
                </c:pt>
                <c:pt idx="3">
                  <c:v>1.4</c:v>
                </c:pt>
                <c:pt idx="4">
                  <c:v>2.14</c:v>
                </c:pt>
                <c:pt idx="5">
                  <c:v>3.8</c:v>
                </c:pt>
                <c:pt idx="6">
                  <c:v>8.58</c:v>
                </c:pt>
                <c:pt idx="7">
                  <c:v>11.12</c:v>
                </c:pt>
                <c:pt idx="8">
                  <c:v>12.87</c:v>
                </c:pt>
                <c:pt idx="9">
                  <c:v>15.28</c:v>
                </c:pt>
                <c:pt idx="10">
                  <c:v>21.24</c:v>
                </c:pt>
              </c:numCache>
            </c:numRef>
          </c:val>
          <c:extLst>
            <c:ext xmlns:c16="http://schemas.microsoft.com/office/drawing/2014/chart" uri="{C3380CC4-5D6E-409C-BE32-E72D297353CC}">
              <c16:uniqueId val="{00000002-0AFC-43C2-BA00-A5202472CC4B}"/>
            </c:ext>
          </c:extLst>
        </c:ser>
        <c:ser>
          <c:idx val="3"/>
          <c:order val="3"/>
          <c:spPr>
            <a:solidFill>
              <a:schemeClr val="accent2">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Technology'!$M$29:$M$39</c:f>
              <c:numCache>
                <c:formatCode>#,##0.00</c:formatCode>
                <c:ptCount val="11"/>
                <c:pt idx="1">
                  <c:v>0.02</c:v>
                </c:pt>
                <c:pt idx="2">
                  <c:v>0.05</c:v>
                </c:pt>
                <c:pt idx="3">
                  <c:v>0.05</c:v>
                </c:pt>
                <c:pt idx="4">
                  <c:v>0.57999999999999996</c:v>
                </c:pt>
                <c:pt idx="5">
                  <c:v>0.92</c:v>
                </c:pt>
                <c:pt idx="6">
                  <c:v>2.02</c:v>
                </c:pt>
                <c:pt idx="7">
                  <c:v>2.68</c:v>
                </c:pt>
                <c:pt idx="8">
                  <c:v>3.62</c:v>
                </c:pt>
                <c:pt idx="9">
                  <c:v>5.21</c:v>
                </c:pt>
                <c:pt idx="10">
                  <c:v>7.77</c:v>
                </c:pt>
              </c:numCache>
            </c:numRef>
          </c:val>
          <c:extLst>
            <c:ext xmlns:c16="http://schemas.microsoft.com/office/drawing/2014/chart" uri="{C3380CC4-5D6E-409C-BE32-E72D297353CC}">
              <c16:uniqueId val="{00000003-0AFC-43C2-BA00-A5202472CC4B}"/>
            </c:ext>
          </c:extLst>
        </c:ser>
        <c:dLbls>
          <c:showLegendKey val="0"/>
          <c:showVal val="0"/>
          <c:showCatName val="0"/>
          <c:showSerName val="0"/>
          <c:showPercent val="0"/>
          <c:showBubbleSize val="0"/>
        </c:dLbls>
        <c:axId val="232288256"/>
        <c:axId val="232265600"/>
      </c:areaChart>
      <c:barChart>
        <c:barDir val="col"/>
        <c:grouping val="stacked"/>
        <c:varyColors val="0"/>
        <c:ser>
          <c:idx val="4"/>
          <c:order val="4"/>
          <c:tx>
            <c:strRef>
              <c:f>'PV Capacity by Technology'!$F$24:$I$24</c:f>
              <c:strCache>
                <c:ptCount val="1"/>
                <c:pt idx="0">
                  <c:v>Fixed-Tilt c-Si</c:v>
                </c:pt>
              </c:strCache>
            </c:strRef>
          </c:tx>
          <c:spPr>
            <a:solidFill>
              <a:schemeClr val="accent1">
                <a:lumMod val="50000"/>
              </a:schemeClr>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Technology'!$H$29:$H$39</c:f>
              <c:numCache>
                <c:formatCode>#,##0.00</c:formatCode>
                <c:ptCount val="11"/>
                <c:pt idx="0">
                  <c:v>0.02</c:v>
                </c:pt>
                <c:pt idx="1">
                  <c:v>0.14000000000000001</c:v>
                </c:pt>
                <c:pt idx="2">
                  <c:v>0.35</c:v>
                </c:pt>
                <c:pt idx="3">
                  <c:v>0.11</c:v>
                </c:pt>
                <c:pt idx="4">
                  <c:v>0.2</c:v>
                </c:pt>
                <c:pt idx="5">
                  <c:v>0.67</c:v>
                </c:pt>
                <c:pt idx="6">
                  <c:v>0.92</c:v>
                </c:pt>
                <c:pt idx="7">
                  <c:v>0.62</c:v>
                </c:pt>
                <c:pt idx="8">
                  <c:v>1.22</c:v>
                </c:pt>
                <c:pt idx="9">
                  <c:v>0.53</c:v>
                </c:pt>
                <c:pt idx="10">
                  <c:v>0.76</c:v>
                </c:pt>
              </c:numCache>
            </c:numRef>
          </c:val>
          <c:extLst>
            <c:ext xmlns:c16="http://schemas.microsoft.com/office/drawing/2014/chart" uri="{C3380CC4-5D6E-409C-BE32-E72D297353CC}">
              <c16:uniqueId val="{00000004-0AFC-43C2-BA00-A5202472CC4B}"/>
            </c:ext>
          </c:extLst>
        </c:ser>
        <c:ser>
          <c:idx val="6"/>
          <c:order val="5"/>
          <c:tx>
            <c:strRef>
              <c:f>'PV Capacity by Technology'!$N$24:$Q$24</c:f>
              <c:strCache>
                <c:ptCount val="1"/>
                <c:pt idx="0">
                  <c:v>Fixed-Tilt Thin-Film</c:v>
                </c:pt>
              </c:strCache>
            </c:strRef>
          </c:tx>
          <c:spPr>
            <a:solidFill>
              <a:schemeClr val="accent1"/>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Technology'!$P$29:$P$39</c:f>
              <c:numCache>
                <c:formatCode>#,##0.00</c:formatCode>
                <c:ptCount val="11"/>
                <c:pt idx="0">
                  <c:v>0.12</c:v>
                </c:pt>
                <c:pt idx="1">
                  <c:v>0.1</c:v>
                </c:pt>
                <c:pt idx="2">
                  <c:v>0.2</c:v>
                </c:pt>
                <c:pt idx="3">
                  <c:v>0.5</c:v>
                </c:pt>
                <c:pt idx="4">
                  <c:v>1.68</c:v>
                </c:pt>
                <c:pt idx="5">
                  <c:v>0.21</c:v>
                </c:pt>
                <c:pt idx="6">
                  <c:v>0.62</c:v>
                </c:pt>
                <c:pt idx="7">
                  <c:v>0.26</c:v>
                </c:pt>
                <c:pt idx="8">
                  <c:v>0.05</c:v>
                </c:pt>
                <c:pt idx="9">
                  <c:v>0.04</c:v>
                </c:pt>
                <c:pt idx="10">
                  <c:v>0.24</c:v>
                </c:pt>
              </c:numCache>
            </c:numRef>
          </c:val>
          <c:extLst>
            <c:ext xmlns:c16="http://schemas.microsoft.com/office/drawing/2014/chart" uri="{C3380CC4-5D6E-409C-BE32-E72D297353CC}">
              <c16:uniqueId val="{00000005-0AFC-43C2-BA00-A5202472CC4B}"/>
            </c:ext>
          </c:extLst>
        </c:ser>
        <c:ser>
          <c:idx val="5"/>
          <c:order val="6"/>
          <c:tx>
            <c:strRef>
              <c:f>'PV Capacity by Technology'!$B$24:$E$24</c:f>
              <c:strCache>
                <c:ptCount val="1"/>
                <c:pt idx="0">
                  <c:v>Tracking c-Si</c:v>
                </c:pt>
              </c:strCache>
            </c:strRef>
          </c:tx>
          <c:spPr>
            <a:solidFill>
              <a:schemeClr val="accent2">
                <a:lumMod val="50000"/>
              </a:schemeClr>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Technology'!$D$29:$D$39</c:f>
              <c:numCache>
                <c:formatCode>#,##0.00</c:formatCode>
                <c:ptCount val="11"/>
                <c:pt idx="0">
                  <c:v>0.04</c:v>
                </c:pt>
                <c:pt idx="1">
                  <c:v>0.23</c:v>
                </c:pt>
                <c:pt idx="2">
                  <c:v>0.35</c:v>
                </c:pt>
                <c:pt idx="3">
                  <c:v>0.74</c:v>
                </c:pt>
                <c:pt idx="4">
                  <c:v>0.75</c:v>
                </c:pt>
                <c:pt idx="5">
                  <c:v>1.66</c:v>
                </c:pt>
                <c:pt idx="6">
                  <c:v>4.78</c:v>
                </c:pt>
                <c:pt idx="7">
                  <c:v>2.54</c:v>
                </c:pt>
                <c:pt idx="8">
                  <c:v>1.75</c:v>
                </c:pt>
                <c:pt idx="9">
                  <c:v>2.4</c:v>
                </c:pt>
                <c:pt idx="10">
                  <c:v>5.96</c:v>
                </c:pt>
              </c:numCache>
            </c:numRef>
          </c:val>
          <c:extLst>
            <c:ext xmlns:c16="http://schemas.microsoft.com/office/drawing/2014/chart" uri="{C3380CC4-5D6E-409C-BE32-E72D297353CC}">
              <c16:uniqueId val="{00000006-0AFC-43C2-BA00-A5202472CC4B}"/>
            </c:ext>
          </c:extLst>
        </c:ser>
        <c:ser>
          <c:idx val="7"/>
          <c:order val="7"/>
          <c:tx>
            <c:strRef>
              <c:f>'PV Capacity by Technology'!$J$24:$M$24</c:f>
              <c:strCache>
                <c:ptCount val="1"/>
                <c:pt idx="0">
                  <c:v>Tracking Thin-Film</c:v>
                </c:pt>
              </c:strCache>
            </c:strRef>
          </c:tx>
          <c:spPr>
            <a:solidFill>
              <a:schemeClr val="accent2"/>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Technology'!$L$29:$L$39</c:f>
              <c:numCache>
                <c:formatCode>#,##0.00</c:formatCode>
                <c:ptCount val="11"/>
                <c:pt idx="1">
                  <c:v>0.02</c:v>
                </c:pt>
                <c:pt idx="2">
                  <c:v>0.03</c:v>
                </c:pt>
                <c:pt idx="4">
                  <c:v>0.53</c:v>
                </c:pt>
                <c:pt idx="5">
                  <c:v>0.34</c:v>
                </c:pt>
                <c:pt idx="6">
                  <c:v>1.1100000000000001</c:v>
                </c:pt>
                <c:pt idx="7">
                  <c:v>0.65</c:v>
                </c:pt>
                <c:pt idx="8">
                  <c:v>0.94</c:v>
                </c:pt>
                <c:pt idx="9">
                  <c:v>1.6</c:v>
                </c:pt>
                <c:pt idx="10">
                  <c:v>2.5499999999999998</c:v>
                </c:pt>
              </c:numCache>
            </c:numRef>
          </c:val>
          <c:extLst>
            <c:ext xmlns:c16="http://schemas.microsoft.com/office/drawing/2014/chart" uri="{C3380CC4-5D6E-409C-BE32-E72D297353CC}">
              <c16:uniqueId val="{00000007-0AFC-43C2-BA00-A5202472CC4B}"/>
            </c:ext>
          </c:extLst>
        </c:ser>
        <c:dLbls>
          <c:showLegendKey val="0"/>
          <c:showVal val="0"/>
          <c:showCatName val="0"/>
          <c:showSerName val="0"/>
          <c:showPercent val="0"/>
          <c:showBubbleSize val="0"/>
        </c:dLbls>
        <c:gapWidth val="95"/>
        <c:overlap val="100"/>
        <c:axId val="232263680"/>
        <c:axId val="232511360"/>
      </c:barChart>
      <c:valAx>
        <c:axId val="232511360"/>
        <c:scaling>
          <c:orientation val="minMax"/>
          <c:max val="1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232263680"/>
        <c:crosses val="autoZero"/>
        <c:crossBetween val="between"/>
      </c:valAx>
      <c:catAx>
        <c:axId val="232263680"/>
        <c:scaling>
          <c:orientation val="minMax"/>
        </c:scaling>
        <c:delete val="0"/>
        <c:axPos val="b"/>
        <c:numFmt formatCode="General" sourceLinked="0"/>
        <c:majorTickMark val="out"/>
        <c:minorTickMark val="none"/>
        <c:tickLblPos val="nextTo"/>
        <c:spPr>
          <a:ln w="3175">
            <a:noFill/>
          </a:ln>
        </c:spPr>
        <c:txPr>
          <a:bodyPr/>
          <a:lstStyle/>
          <a:p>
            <a:pPr>
              <a:defRPr b="1"/>
            </a:pPr>
            <a:endParaRPr lang="en-US"/>
          </a:p>
        </c:txPr>
        <c:crossAx val="232511360"/>
        <c:crosses val="autoZero"/>
        <c:auto val="1"/>
        <c:lblAlgn val="ctr"/>
        <c:lblOffset val="0"/>
        <c:noMultiLvlLbl val="0"/>
      </c:catAx>
      <c:valAx>
        <c:axId val="232265600"/>
        <c:scaling>
          <c:orientation val="minMax"/>
          <c:max val="40"/>
          <c:min val="0"/>
        </c:scaling>
        <c:delete val="0"/>
        <c:axPos val="r"/>
        <c:numFmt formatCode="#,##0" sourceLinked="0"/>
        <c:majorTickMark val="out"/>
        <c:minorTickMark val="none"/>
        <c:tickLblPos val="nextTo"/>
        <c:spPr>
          <a:solidFill>
            <a:sysClr val="window" lastClr="FFFFFF"/>
          </a:solidFill>
          <a:ln w="3175">
            <a:noFill/>
          </a:ln>
        </c:spPr>
        <c:txPr>
          <a:bodyPr/>
          <a:lstStyle/>
          <a:p>
            <a:pPr>
              <a:defRPr b="1"/>
            </a:pPr>
            <a:endParaRPr lang="en-US"/>
          </a:p>
        </c:txPr>
        <c:crossAx val="232288256"/>
        <c:crosses val="max"/>
        <c:crossBetween val="between"/>
        <c:majorUnit val="4"/>
      </c:valAx>
      <c:catAx>
        <c:axId val="232288256"/>
        <c:scaling>
          <c:orientation val="minMax"/>
        </c:scaling>
        <c:delete val="1"/>
        <c:axPos val="b"/>
        <c:numFmt formatCode="General" sourceLinked="1"/>
        <c:majorTickMark val="out"/>
        <c:minorTickMark val="none"/>
        <c:tickLblPos val="nextTo"/>
        <c:crossAx val="232265600"/>
        <c:crosses val="autoZero"/>
        <c:auto val="1"/>
        <c:lblAlgn val="ctr"/>
        <c:lblOffset val="100"/>
        <c:noMultiLvlLbl val="0"/>
      </c:catAx>
      <c:spPr>
        <a:solidFill>
          <a:schemeClr val="bg1"/>
        </a:solidFill>
      </c:spPr>
    </c:plotArea>
    <c:legend>
      <c:legendPos val="r"/>
      <c:legendEntry>
        <c:idx val="0"/>
        <c:delete val="1"/>
      </c:legendEntry>
      <c:legendEntry>
        <c:idx val="1"/>
        <c:delete val="1"/>
      </c:legendEntry>
      <c:legendEntry>
        <c:idx val="2"/>
        <c:delete val="1"/>
      </c:legendEntry>
      <c:legendEntry>
        <c:idx val="3"/>
        <c:delete val="1"/>
      </c:legendEntry>
      <c:layout>
        <c:manualLayout>
          <c:xMode val="edge"/>
          <c:yMode val="edge"/>
          <c:x val="7.017053739494683E-2"/>
          <c:y val="0.14786363226893603"/>
          <c:w val="0.23876061544938462"/>
          <c:h val="0.26939807062539084"/>
        </c:manualLayout>
      </c:layout>
      <c:overlay val="1"/>
      <c:spPr>
        <a:solidFill>
          <a:schemeClr val="bg1"/>
        </a:solidFill>
        <a:ln w="3175">
          <a:solidFill>
            <a:schemeClr val="bg1">
              <a:lumMod val="75000"/>
            </a:schemeClr>
          </a:solidFill>
        </a:ln>
        <a:effectLst/>
      </c:spPr>
    </c:legend>
    <c:plotVisOnly val="1"/>
    <c:dispBlanksAs val="gap"/>
    <c:showDLblsOverMax val="0"/>
  </c:chart>
  <c:spPr>
    <a:solidFill>
      <a:sysClr val="window" lastClr="FFFFFF"/>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01602630643107E-2"/>
          <c:y val="0.12188507686539182"/>
          <c:w val="0.87233427007316"/>
          <c:h val="0.80359499030278625"/>
        </c:manualLayout>
      </c:layout>
      <c:areaChart>
        <c:grouping val="stacked"/>
        <c:varyColors val="0"/>
        <c:ser>
          <c:idx val="2"/>
          <c:order val="0"/>
          <c:spPr>
            <a:solidFill>
              <a:schemeClr val="accent1">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Technology'!$Y$29:$Y$39</c:f>
              <c:numCache>
                <c:formatCode>#,##0.00</c:formatCode>
                <c:ptCount val="11"/>
                <c:pt idx="0">
                  <c:v>0.16</c:v>
                </c:pt>
                <c:pt idx="1">
                  <c:v>0.39</c:v>
                </c:pt>
                <c:pt idx="2">
                  <c:v>0.95</c:v>
                </c:pt>
                <c:pt idx="3">
                  <c:v>1.55</c:v>
                </c:pt>
                <c:pt idx="4">
                  <c:v>3.44</c:v>
                </c:pt>
                <c:pt idx="5">
                  <c:v>4.3099999999999996</c:v>
                </c:pt>
                <c:pt idx="6">
                  <c:v>5.86</c:v>
                </c:pt>
                <c:pt idx="7">
                  <c:v>6.74</c:v>
                </c:pt>
                <c:pt idx="8">
                  <c:v>8.01</c:v>
                </c:pt>
                <c:pt idx="9">
                  <c:v>8.58</c:v>
                </c:pt>
                <c:pt idx="10">
                  <c:v>9.58</c:v>
                </c:pt>
              </c:numCache>
            </c:numRef>
          </c:val>
          <c:extLst>
            <c:ext xmlns:c16="http://schemas.microsoft.com/office/drawing/2014/chart" uri="{C3380CC4-5D6E-409C-BE32-E72D297353CC}">
              <c16:uniqueId val="{00000000-80D4-4223-A3EE-8387CA3EE138}"/>
            </c:ext>
          </c:extLst>
        </c:ser>
        <c:ser>
          <c:idx val="3"/>
          <c:order val="1"/>
          <c:spPr>
            <a:solidFill>
              <a:schemeClr val="accent2">
                <a:alpha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Technology'!$U$29:$U$39</c:f>
              <c:numCache>
                <c:formatCode>#,##0.00</c:formatCode>
                <c:ptCount val="11"/>
                <c:pt idx="0">
                  <c:v>0.08</c:v>
                </c:pt>
                <c:pt idx="1">
                  <c:v>0.33</c:v>
                </c:pt>
                <c:pt idx="2">
                  <c:v>0.71</c:v>
                </c:pt>
                <c:pt idx="3">
                  <c:v>1.44</c:v>
                </c:pt>
                <c:pt idx="4">
                  <c:v>2.72</c:v>
                </c:pt>
                <c:pt idx="5">
                  <c:v>4.72</c:v>
                </c:pt>
                <c:pt idx="6">
                  <c:v>10.61</c:v>
                </c:pt>
                <c:pt idx="7">
                  <c:v>13.8</c:v>
                </c:pt>
                <c:pt idx="8">
                  <c:v>16.489999999999998</c:v>
                </c:pt>
                <c:pt idx="9">
                  <c:v>20.49</c:v>
                </c:pt>
                <c:pt idx="10">
                  <c:v>29</c:v>
                </c:pt>
              </c:numCache>
            </c:numRef>
          </c:val>
          <c:extLst>
            <c:ext xmlns:c16="http://schemas.microsoft.com/office/drawing/2014/chart" uri="{C3380CC4-5D6E-409C-BE32-E72D297353CC}">
              <c16:uniqueId val="{00000001-80D4-4223-A3EE-8387CA3EE138}"/>
            </c:ext>
          </c:extLst>
        </c:ser>
        <c:dLbls>
          <c:showLegendKey val="0"/>
          <c:showVal val="0"/>
          <c:showCatName val="0"/>
          <c:showSerName val="0"/>
          <c:showPercent val="0"/>
          <c:showBubbleSize val="0"/>
        </c:dLbls>
        <c:axId val="232288256"/>
        <c:axId val="232265600"/>
      </c:areaChart>
      <c:barChart>
        <c:barDir val="col"/>
        <c:grouping val="stacked"/>
        <c:varyColors val="0"/>
        <c:ser>
          <c:idx val="4"/>
          <c:order val="2"/>
          <c:spPr>
            <a:solidFill>
              <a:schemeClr val="accent1">
                <a:lumMod val="75000"/>
              </a:schemeClr>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Technology'!$X$29:$X$39</c:f>
              <c:numCache>
                <c:formatCode>#,##0.00</c:formatCode>
                <c:ptCount val="11"/>
                <c:pt idx="0">
                  <c:v>0.13</c:v>
                </c:pt>
                <c:pt idx="1">
                  <c:v>0.23</c:v>
                </c:pt>
                <c:pt idx="2">
                  <c:v>0.55000000000000004</c:v>
                </c:pt>
                <c:pt idx="3">
                  <c:v>0.61</c:v>
                </c:pt>
                <c:pt idx="4">
                  <c:v>1.88</c:v>
                </c:pt>
                <c:pt idx="5">
                  <c:v>0.87</c:v>
                </c:pt>
                <c:pt idx="6">
                  <c:v>1.54</c:v>
                </c:pt>
                <c:pt idx="7">
                  <c:v>0.88</c:v>
                </c:pt>
                <c:pt idx="8">
                  <c:v>1.27</c:v>
                </c:pt>
                <c:pt idx="9">
                  <c:v>0.56999999999999995</c:v>
                </c:pt>
                <c:pt idx="10">
                  <c:v>1</c:v>
                </c:pt>
              </c:numCache>
            </c:numRef>
          </c:val>
          <c:extLst>
            <c:ext xmlns:c16="http://schemas.microsoft.com/office/drawing/2014/chart" uri="{C3380CC4-5D6E-409C-BE32-E72D297353CC}">
              <c16:uniqueId val="{00000002-80D4-4223-A3EE-8387CA3EE138}"/>
            </c:ext>
          </c:extLst>
        </c:ser>
        <c:ser>
          <c:idx val="5"/>
          <c:order val="3"/>
          <c:spPr>
            <a:solidFill>
              <a:schemeClr val="accent2"/>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Technology'!$T$29:$T$39</c:f>
              <c:numCache>
                <c:formatCode>#,##0.00</c:formatCode>
                <c:ptCount val="11"/>
                <c:pt idx="0">
                  <c:v>0.04</c:v>
                </c:pt>
                <c:pt idx="1">
                  <c:v>0.25</c:v>
                </c:pt>
                <c:pt idx="2">
                  <c:v>0.38</c:v>
                </c:pt>
                <c:pt idx="3">
                  <c:v>0.74</c:v>
                </c:pt>
                <c:pt idx="4">
                  <c:v>1.28</c:v>
                </c:pt>
                <c:pt idx="5">
                  <c:v>1.99</c:v>
                </c:pt>
                <c:pt idx="6">
                  <c:v>5.89</c:v>
                </c:pt>
                <c:pt idx="7">
                  <c:v>3.2</c:v>
                </c:pt>
                <c:pt idx="8">
                  <c:v>2.69</c:v>
                </c:pt>
                <c:pt idx="9">
                  <c:v>4</c:v>
                </c:pt>
                <c:pt idx="10">
                  <c:v>8.52</c:v>
                </c:pt>
              </c:numCache>
            </c:numRef>
          </c:val>
          <c:extLst>
            <c:ext xmlns:c16="http://schemas.microsoft.com/office/drawing/2014/chart" uri="{C3380CC4-5D6E-409C-BE32-E72D297353CC}">
              <c16:uniqueId val="{00000003-80D4-4223-A3EE-8387CA3EE138}"/>
            </c:ext>
          </c:extLst>
        </c:ser>
        <c:dLbls>
          <c:showLegendKey val="0"/>
          <c:showVal val="0"/>
          <c:showCatName val="0"/>
          <c:showSerName val="0"/>
          <c:showPercent val="0"/>
          <c:showBubbleSize val="0"/>
        </c:dLbls>
        <c:gapWidth val="95"/>
        <c:overlap val="100"/>
        <c:axId val="232263680"/>
        <c:axId val="232511360"/>
      </c:barChart>
      <c:valAx>
        <c:axId val="232511360"/>
        <c:scaling>
          <c:orientation val="minMax"/>
          <c:max val="1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232263680"/>
        <c:crosses val="autoZero"/>
        <c:crossBetween val="between"/>
        <c:majorUnit val="2"/>
      </c:valAx>
      <c:catAx>
        <c:axId val="232263680"/>
        <c:scaling>
          <c:orientation val="minMax"/>
        </c:scaling>
        <c:delete val="0"/>
        <c:axPos val="b"/>
        <c:numFmt formatCode="General" sourceLinked="0"/>
        <c:majorTickMark val="out"/>
        <c:minorTickMark val="none"/>
        <c:tickLblPos val="nextTo"/>
        <c:spPr>
          <a:ln w="3175">
            <a:noFill/>
          </a:ln>
        </c:spPr>
        <c:txPr>
          <a:bodyPr/>
          <a:lstStyle/>
          <a:p>
            <a:pPr>
              <a:defRPr b="1"/>
            </a:pPr>
            <a:endParaRPr lang="en-US"/>
          </a:p>
        </c:txPr>
        <c:crossAx val="232511360"/>
        <c:crosses val="autoZero"/>
        <c:auto val="1"/>
        <c:lblAlgn val="ctr"/>
        <c:lblOffset val="0"/>
        <c:noMultiLvlLbl val="0"/>
      </c:catAx>
      <c:valAx>
        <c:axId val="232265600"/>
        <c:scaling>
          <c:orientation val="minMax"/>
          <c:max val="40"/>
          <c:min val="0"/>
        </c:scaling>
        <c:delete val="0"/>
        <c:axPos val="r"/>
        <c:numFmt formatCode="#,##0" sourceLinked="0"/>
        <c:majorTickMark val="out"/>
        <c:minorTickMark val="none"/>
        <c:tickLblPos val="nextTo"/>
        <c:spPr>
          <a:solidFill>
            <a:sysClr val="window" lastClr="FFFFFF"/>
          </a:solidFill>
          <a:ln w="3175">
            <a:noFill/>
          </a:ln>
        </c:spPr>
        <c:txPr>
          <a:bodyPr/>
          <a:lstStyle/>
          <a:p>
            <a:pPr>
              <a:defRPr b="1"/>
            </a:pPr>
            <a:endParaRPr lang="en-US"/>
          </a:p>
        </c:txPr>
        <c:crossAx val="232288256"/>
        <c:crosses val="max"/>
        <c:crossBetween val="between"/>
        <c:majorUnit val="8"/>
      </c:valAx>
      <c:catAx>
        <c:axId val="232288256"/>
        <c:scaling>
          <c:orientation val="minMax"/>
        </c:scaling>
        <c:delete val="1"/>
        <c:axPos val="b"/>
        <c:numFmt formatCode="General" sourceLinked="1"/>
        <c:majorTickMark val="out"/>
        <c:minorTickMark val="none"/>
        <c:tickLblPos val="nextTo"/>
        <c:crossAx val="232265600"/>
        <c:crosses val="autoZero"/>
        <c:auto val="1"/>
        <c:lblAlgn val="ctr"/>
        <c:lblOffset val="100"/>
        <c:noMultiLvlLbl val="0"/>
      </c:catAx>
      <c:spPr>
        <a:solidFill>
          <a:schemeClr val="bg1"/>
        </a:solidFill>
      </c:spPr>
    </c:plotArea>
    <c:plotVisOnly val="1"/>
    <c:dispBlanksAs val="gap"/>
    <c:showDLblsOverMax val="0"/>
  </c:chart>
  <c:spPr>
    <a:solidFill>
      <a:sysClr val="window" lastClr="FFFFFF"/>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01602630643107E-2"/>
          <c:y val="0.12188507686539182"/>
          <c:w val="0.87233427007316"/>
          <c:h val="0.80359499030278625"/>
        </c:manualLayout>
      </c:layout>
      <c:areaChart>
        <c:grouping val="stacked"/>
        <c:varyColors val="0"/>
        <c:ser>
          <c:idx val="2"/>
          <c:order val="0"/>
          <c:spPr>
            <a:solidFill>
              <a:schemeClr val="accent3">
                <a:lumMod val="40000"/>
                <a:lumOff val="6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Technology'!$AG$29:$AG$39</c:f>
              <c:numCache>
                <c:formatCode>#,##0.00</c:formatCode>
                <c:ptCount val="11"/>
                <c:pt idx="0">
                  <c:v>0.15</c:v>
                </c:pt>
                <c:pt idx="1">
                  <c:v>0.26</c:v>
                </c:pt>
                <c:pt idx="2">
                  <c:v>0.49</c:v>
                </c:pt>
                <c:pt idx="3">
                  <c:v>0.99</c:v>
                </c:pt>
                <c:pt idx="4">
                  <c:v>3.2</c:v>
                </c:pt>
                <c:pt idx="5">
                  <c:v>3.75</c:v>
                </c:pt>
                <c:pt idx="6">
                  <c:v>5.4700000000000006</c:v>
                </c:pt>
                <c:pt idx="7">
                  <c:v>6.3900000000000006</c:v>
                </c:pt>
                <c:pt idx="8">
                  <c:v>7.38</c:v>
                </c:pt>
                <c:pt idx="9">
                  <c:v>9.01</c:v>
                </c:pt>
                <c:pt idx="10">
                  <c:v>11.809999999999999</c:v>
                </c:pt>
              </c:numCache>
            </c:numRef>
          </c:val>
          <c:extLst>
            <c:ext xmlns:c16="http://schemas.microsoft.com/office/drawing/2014/chart" uri="{C3380CC4-5D6E-409C-BE32-E72D297353CC}">
              <c16:uniqueId val="{00000000-F189-4693-A6C4-48F5A26B0974}"/>
            </c:ext>
          </c:extLst>
        </c:ser>
        <c:ser>
          <c:idx val="3"/>
          <c:order val="1"/>
          <c:spPr>
            <a:solidFill>
              <a:schemeClr val="accent4">
                <a:lumMod val="60000"/>
                <a:lumOff val="40000"/>
              </a:schemeClr>
            </a:solidFill>
            <a:ln w="25400">
              <a:noFill/>
            </a:ln>
          </c:spPr>
          <c:cat>
            <c:numRef>
              <c:f>'PV Capacity by Technology'!$A$29:$A$38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'PV Capacity by Technology'!$AC$29:$AC$39</c:f>
              <c:numCache>
                <c:formatCode>#,##0.00</c:formatCode>
                <c:ptCount val="11"/>
                <c:pt idx="0">
                  <c:v>0.1</c:v>
                </c:pt>
                <c:pt idx="1">
                  <c:v>0.45999999999999996</c:v>
                </c:pt>
                <c:pt idx="2">
                  <c:v>1.1600000000000001</c:v>
                </c:pt>
                <c:pt idx="3">
                  <c:v>2.0099999999999998</c:v>
                </c:pt>
                <c:pt idx="4">
                  <c:v>2.96</c:v>
                </c:pt>
                <c:pt idx="5">
                  <c:v>5.2799999999999994</c:v>
                </c:pt>
                <c:pt idx="6">
                  <c:v>10.99</c:v>
                </c:pt>
                <c:pt idx="7">
                  <c:v>14.149999999999999</c:v>
                </c:pt>
                <c:pt idx="8">
                  <c:v>17.13</c:v>
                </c:pt>
                <c:pt idx="9">
                  <c:v>20.07</c:v>
                </c:pt>
                <c:pt idx="10">
                  <c:v>26.779999999999998</c:v>
                </c:pt>
              </c:numCache>
            </c:numRef>
          </c:val>
          <c:extLst>
            <c:ext xmlns:c16="http://schemas.microsoft.com/office/drawing/2014/chart" uri="{C3380CC4-5D6E-409C-BE32-E72D297353CC}">
              <c16:uniqueId val="{00000001-F189-4693-A6C4-48F5A26B0974}"/>
            </c:ext>
          </c:extLst>
        </c:ser>
        <c:dLbls>
          <c:showLegendKey val="0"/>
          <c:showVal val="0"/>
          <c:showCatName val="0"/>
          <c:showSerName val="0"/>
          <c:showPercent val="0"/>
          <c:showBubbleSize val="0"/>
        </c:dLbls>
        <c:axId val="232288256"/>
        <c:axId val="232265600"/>
      </c:areaChart>
      <c:barChart>
        <c:barDir val="col"/>
        <c:grouping val="stacked"/>
        <c:varyColors val="0"/>
        <c:ser>
          <c:idx val="4"/>
          <c:order val="2"/>
          <c:spPr>
            <a:solidFill>
              <a:schemeClr val="accent3">
                <a:lumMod val="75000"/>
              </a:schemeClr>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Technology'!$AF$29:$AF$39</c:f>
              <c:numCache>
                <c:formatCode>#,##0.00</c:formatCode>
                <c:ptCount val="11"/>
                <c:pt idx="0">
                  <c:v>0.12</c:v>
                </c:pt>
                <c:pt idx="1">
                  <c:v>0.12000000000000001</c:v>
                </c:pt>
                <c:pt idx="2">
                  <c:v>0.23</c:v>
                </c:pt>
                <c:pt idx="3">
                  <c:v>0.5</c:v>
                </c:pt>
                <c:pt idx="4">
                  <c:v>2.21</c:v>
                </c:pt>
                <c:pt idx="5">
                  <c:v>0.55000000000000004</c:v>
                </c:pt>
                <c:pt idx="6">
                  <c:v>1.73</c:v>
                </c:pt>
                <c:pt idx="7">
                  <c:v>0.91</c:v>
                </c:pt>
                <c:pt idx="8">
                  <c:v>0.99</c:v>
                </c:pt>
                <c:pt idx="9">
                  <c:v>1.6400000000000001</c:v>
                </c:pt>
                <c:pt idx="10">
                  <c:v>2.79</c:v>
                </c:pt>
              </c:numCache>
            </c:numRef>
          </c:val>
          <c:extLst>
            <c:ext xmlns:c16="http://schemas.microsoft.com/office/drawing/2014/chart" uri="{C3380CC4-5D6E-409C-BE32-E72D297353CC}">
              <c16:uniqueId val="{00000002-F189-4693-A6C4-48F5A26B0974}"/>
            </c:ext>
          </c:extLst>
        </c:ser>
        <c:ser>
          <c:idx val="5"/>
          <c:order val="3"/>
          <c:spPr>
            <a:solidFill>
              <a:schemeClr val="accent4"/>
            </a:solidFill>
          </c:spPr>
          <c:invertIfNegative val="0"/>
          <c:cat>
            <c:numRef>
              <c:f>'PV Capacity by Technology'!$A$29:$A$39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'PV Capacity by Technology'!$AB$29:$AB$39</c:f>
              <c:numCache>
                <c:formatCode>#,##0.00</c:formatCode>
                <c:ptCount val="11"/>
                <c:pt idx="0">
                  <c:v>0.06</c:v>
                </c:pt>
                <c:pt idx="1">
                  <c:v>0.37</c:v>
                </c:pt>
                <c:pt idx="2">
                  <c:v>0.7</c:v>
                </c:pt>
                <c:pt idx="3">
                  <c:v>0.85</c:v>
                </c:pt>
                <c:pt idx="4">
                  <c:v>0.95</c:v>
                </c:pt>
                <c:pt idx="5">
                  <c:v>2.33</c:v>
                </c:pt>
                <c:pt idx="6">
                  <c:v>5.7</c:v>
                </c:pt>
                <c:pt idx="7">
                  <c:v>3.16</c:v>
                </c:pt>
                <c:pt idx="8">
                  <c:v>2.9699999999999998</c:v>
                </c:pt>
                <c:pt idx="9">
                  <c:v>2.9299999999999997</c:v>
                </c:pt>
                <c:pt idx="10">
                  <c:v>6.72</c:v>
                </c:pt>
              </c:numCache>
            </c:numRef>
          </c:val>
          <c:extLst>
            <c:ext xmlns:c16="http://schemas.microsoft.com/office/drawing/2014/chart" uri="{C3380CC4-5D6E-409C-BE32-E72D297353CC}">
              <c16:uniqueId val="{00000003-F189-4693-A6C4-48F5A26B0974}"/>
            </c:ext>
          </c:extLst>
        </c:ser>
        <c:dLbls>
          <c:showLegendKey val="0"/>
          <c:showVal val="0"/>
          <c:showCatName val="0"/>
          <c:showSerName val="0"/>
          <c:showPercent val="0"/>
          <c:showBubbleSize val="0"/>
        </c:dLbls>
        <c:gapWidth val="95"/>
        <c:overlap val="100"/>
        <c:axId val="232263680"/>
        <c:axId val="232511360"/>
      </c:barChart>
      <c:valAx>
        <c:axId val="232511360"/>
        <c:scaling>
          <c:orientation val="minMax"/>
          <c:max val="1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232263680"/>
        <c:crosses val="autoZero"/>
        <c:crossBetween val="between"/>
        <c:majorUnit val="2"/>
      </c:valAx>
      <c:catAx>
        <c:axId val="232263680"/>
        <c:scaling>
          <c:orientation val="minMax"/>
        </c:scaling>
        <c:delete val="0"/>
        <c:axPos val="b"/>
        <c:numFmt formatCode="General" sourceLinked="0"/>
        <c:majorTickMark val="out"/>
        <c:minorTickMark val="none"/>
        <c:tickLblPos val="nextTo"/>
        <c:spPr>
          <a:ln w="3175">
            <a:noFill/>
          </a:ln>
        </c:spPr>
        <c:txPr>
          <a:bodyPr/>
          <a:lstStyle/>
          <a:p>
            <a:pPr>
              <a:defRPr b="1"/>
            </a:pPr>
            <a:endParaRPr lang="en-US"/>
          </a:p>
        </c:txPr>
        <c:crossAx val="232511360"/>
        <c:crosses val="autoZero"/>
        <c:auto val="1"/>
        <c:lblAlgn val="ctr"/>
        <c:lblOffset val="0"/>
        <c:noMultiLvlLbl val="0"/>
      </c:catAx>
      <c:valAx>
        <c:axId val="232265600"/>
        <c:scaling>
          <c:orientation val="minMax"/>
          <c:max val="40"/>
          <c:min val="0"/>
        </c:scaling>
        <c:delete val="0"/>
        <c:axPos val="r"/>
        <c:numFmt formatCode="#,##0" sourceLinked="0"/>
        <c:majorTickMark val="out"/>
        <c:minorTickMark val="none"/>
        <c:tickLblPos val="nextTo"/>
        <c:spPr>
          <a:solidFill>
            <a:sysClr val="window" lastClr="FFFFFF"/>
          </a:solidFill>
          <a:ln w="3175">
            <a:noFill/>
          </a:ln>
        </c:spPr>
        <c:txPr>
          <a:bodyPr/>
          <a:lstStyle/>
          <a:p>
            <a:pPr>
              <a:defRPr b="1"/>
            </a:pPr>
            <a:endParaRPr lang="en-US"/>
          </a:p>
        </c:txPr>
        <c:crossAx val="232288256"/>
        <c:crosses val="max"/>
        <c:crossBetween val="between"/>
        <c:majorUnit val="8"/>
      </c:valAx>
      <c:catAx>
        <c:axId val="232288256"/>
        <c:scaling>
          <c:orientation val="minMax"/>
        </c:scaling>
        <c:delete val="1"/>
        <c:axPos val="b"/>
        <c:numFmt formatCode="General" sourceLinked="1"/>
        <c:majorTickMark val="out"/>
        <c:minorTickMark val="none"/>
        <c:tickLblPos val="nextTo"/>
        <c:crossAx val="232265600"/>
        <c:crosses val="autoZero"/>
        <c:auto val="1"/>
        <c:lblAlgn val="ctr"/>
        <c:lblOffset val="100"/>
        <c:noMultiLvlLbl val="0"/>
      </c:catAx>
      <c:spPr>
        <a:solidFill>
          <a:schemeClr val="bg1"/>
        </a:solidFill>
      </c:spPr>
    </c:plotArea>
    <c:plotVisOnly val="1"/>
    <c:dispBlanksAs val="gap"/>
    <c:showDLblsOverMax val="0"/>
  </c:chart>
  <c:spPr>
    <a:solidFill>
      <a:sysClr val="window" lastClr="FFFFFF"/>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768826973551385E-2"/>
          <c:y val="0.11148082830340214"/>
          <c:w val="0.92049835116764256"/>
          <c:h val="0.66019755417008208"/>
        </c:manualLayout>
      </c:layout>
      <c:barChart>
        <c:barDir val="col"/>
        <c:grouping val="clustered"/>
        <c:varyColors val="0"/>
        <c:ser>
          <c:idx val="8"/>
          <c:order val="3"/>
          <c:tx>
            <c:v> All PV</c:v>
          </c:tx>
          <c:invertIfNegative val="0"/>
          <c:val>
            <c:numRef>
              <c:f>'PV Irradiance'!$D$30:$D$40</c:f>
              <c:numCache>
                <c:formatCode>General</c:formatCode>
                <c:ptCount val="11"/>
                <c:pt idx="0">
                  <c:v>4.76</c:v>
                </c:pt>
                <c:pt idx="1">
                  <c:v>5.35</c:v>
                </c:pt>
                <c:pt idx="2">
                  <c:v>5.32</c:v>
                </c:pt>
                <c:pt idx="3">
                  <c:v>5.62</c:v>
                </c:pt>
                <c:pt idx="4">
                  <c:v>5.55</c:v>
                </c:pt>
                <c:pt idx="5">
                  <c:v>5.28</c:v>
                </c:pt>
                <c:pt idx="6">
                  <c:v>5.0599999999999996</c:v>
                </c:pt>
                <c:pt idx="7">
                  <c:v>4.63</c:v>
                </c:pt>
                <c:pt idx="8">
                  <c:v>4.63</c:v>
                </c:pt>
                <c:pt idx="9">
                  <c:v>4.74</c:v>
                </c:pt>
                <c:pt idx="10">
                  <c:v>4.6500000000000004</c:v>
                </c:pt>
              </c:numCache>
            </c:numRef>
          </c:val>
          <c:extLst>
            <c:ext xmlns:c16="http://schemas.microsoft.com/office/drawing/2014/chart" uri="{C3380CC4-5D6E-409C-BE32-E72D297353CC}">
              <c16:uniqueId val="{00000000-84C3-4D65-A1FA-0439C2E3D993}"/>
            </c:ext>
          </c:extLst>
        </c:ser>
        <c:dLbls>
          <c:showLegendKey val="0"/>
          <c:showVal val="0"/>
          <c:showCatName val="0"/>
          <c:showSerName val="0"/>
          <c:showPercent val="0"/>
          <c:showBubbleSize val="0"/>
        </c:dLbls>
        <c:gapWidth val="40"/>
        <c:axId val="302603648"/>
        <c:axId val="302614016"/>
      </c:barChart>
      <c:lineChart>
        <c:grouping val="standard"/>
        <c:varyColors val="0"/>
        <c:ser>
          <c:idx val="0"/>
          <c:order val="2"/>
          <c:tx>
            <c:v>Placeholder x-Axis</c:v>
          </c:tx>
          <c:spPr>
            <a:ln w="28575">
              <a:noFill/>
            </a:ln>
          </c:spPr>
          <c:marker>
            <c:symbol val="dash"/>
            <c:size val="22"/>
            <c:spPr>
              <a:noFill/>
              <a:ln>
                <a:noFill/>
              </a:ln>
            </c:spPr>
          </c:marker>
          <c:cat>
            <c:strRef>
              <c:f>'PV Irradiance'!$N$3:$N$13</c:f>
              <c:strCache>
                <c:ptCount val="11"/>
                <c:pt idx="0">
                  <c:v>2010
n=10 
0.2 GW</c:v>
                </c:pt>
                <c:pt idx="1">
                  <c:v>2011
n=35 
0.5 GW</c:v>
                </c:pt>
                <c:pt idx="2">
                  <c:v>2012
n=44 
1.0 GW</c:v>
                </c:pt>
                <c:pt idx="3">
                  <c:v>2013
n=38 
1.3 GW</c:v>
                </c:pt>
                <c:pt idx="4">
                  <c:v>2014
n=65 
3.2 GW</c:v>
                </c:pt>
                <c:pt idx="5">
                  <c:v>2015
n=89 
2.9 GW</c:v>
                </c:pt>
                <c:pt idx="6">
                  <c:v>2016
n=152 
7.4 GW</c:v>
                </c:pt>
                <c:pt idx="7">
                  <c:v>2017
n=166 
4.1 GW</c:v>
                </c:pt>
                <c:pt idx="8">
                  <c:v>2018
n=96 
4. GW</c:v>
                </c:pt>
                <c:pt idx="9">
                  <c:v>2019
n=108 
4.6 GW</c:v>
                </c:pt>
                <c:pt idx="10">
                  <c:v>2020
n=161 
9.6 GW</c:v>
                </c:pt>
              </c:strCache>
            </c:strRef>
          </c:cat>
          <c:val>
            <c:numRef>
              <c:f>'PV Irradiance'!$N$3:$N$12</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84C3-4D65-A1FA-0439C2E3D993}"/>
            </c:ext>
          </c:extLst>
        </c:ser>
        <c:dLbls>
          <c:showLegendKey val="0"/>
          <c:showVal val="0"/>
          <c:showCatName val="0"/>
          <c:showSerName val="0"/>
          <c:showPercent val="0"/>
          <c:showBubbleSize val="0"/>
        </c:dLbls>
        <c:marker val="1"/>
        <c:smooth val="0"/>
        <c:axId val="302603648"/>
        <c:axId val="302614016"/>
      </c:lineChart>
      <c:scatterChart>
        <c:scatterStyle val="lineMarker"/>
        <c:varyColors val="0"/>
        <c:ser>
          <c:idx val="7"/>
          <c:order val="0"/>
          <c:tx>
            <c:v> Fixed-Tilt PV</c:v>
          </c:tx>
          <c:spPr>
            <a:ln w="28575">
              <a:noFill/>
            </a:ln>
          </c:spPr>
          <c:marker>
            <c:symbol val="triangle"/>
            <c:size val="10"/>
            <c:spPr>
              <a:solidFill>
                <a:schemeClr val="tx2"/>
              </a:solidFill>
              <a:ln>
                <a:noFill/>
              </a:ln>
            </c:spPr>
          </c:marker>
          <c:errBars>
            <c:errDir val="y"/>
            <c:errBarType val="both"/>
            <c:errValType val="cust"/>
            <c:noEndCap val="0"/>
            <c:plus>
              <c:numRef>
                <c:f>'PV Irradiance'!$P$3:$P$13</c:f>
                <c:numCache>
                  <c:formatCode>General</c:formatCode>
                  <c:ptCount val="11"/>
                  <c:pt idx="0">
                    <c:v>0.5</c:v>
                  </c:pt>
                  <c:pt idx="1">
                    <c:v>0.04</c:v>
                  </c:pt>
                  <c:pt idx="2">
                    <c:v>0.25</c:v>
                  </c:pt>
                  <c:pt idx="3">
                    <c:v>0.33</c:v>
                  </c:pt>
                  <c:pt idx="4">
                    <c:v>1.34</c:v>
                  </c:pt>
                  <c:pt idx="5">
                    <c:v>0.98</c:v>
                  </c:pt>
                  <c:pt idx="6">
                    <c:v>0.34</c:v>
                  </c:pt>
                  <c:pt idx="7">
                    <c:v>0.23</c:v>
                  </c:pt>
                  <c:pt idx="8">
                    <c:v>0.49</c:v>
                  </c:pt>
                  <c:pt idx="9">
                    <c:v>0.84</c:v>
                  </c:pt>
                  <c:pt idx="10">
                    <c:v>0.48</c:v>
                  </c:pt>
                </c:numCache>
              </c:numRef>
            </c:plus>
            <c:minus>
              <c:numRef>
                <c:f>'PV Irradiance'!$O$3:$O$13</c:f>
                <c:numCache>
                  <c:formatCode>General</c:formatCode>
                  <c:ptCount val="11"/>
                  <c:pt idx="0">
                    <c:v>0.62</c:v>
                  </c:pt>
                  <c:pt idx="1">
                    <c:v>1.32</c:v>
                  </c:pt>
                  <c:pt idx="2">
                    <c:v>1.23</c:v>
                  </c:pt>
                  <c:pt idx="3">
                    <c:v>1.31</c:v>
                  </c:pt>
                  <c:pt idx="4">
                    <c:v>0.4</c:v>
                  </c:pt>
                  <c:pt idx="5">
                    <c:v>0.28999999999999998</c:v>
                  </c:pt>
                  <c:pt idx="6">
                    <c:v>0.48</c:v>
                  </c:pt>
                  <c:pt idx="7">
                    <c:v>0.49</c:v>
                  </c:pt>
                  <c:pt idx="8">
                    <c:v>0.48</c:v>
                  </c:pt>
                  <c:pt idx="9">
                    <c:v>0.12</c:v>
                  </c:pt>
                  <c:pt idx="10">
                    <c:v>0.59</c:v>
                  </c:pt>
                </c:numCache>
              </c:numRef>
            </c:minus>
            <c:spPr>
              <a:ln w="12700">
                <a:solidFill>
                  <a:schemeClr val="tx2"/>
                </a:solidFill>
              </a:ln>
            </c:spPr>
          </c:errBars>
          <c:xVal>
            <c:numRef>
              <c:f>'PV Irradiance'!$L$3:$L$13</c:f>
              <c:numCache>
                <c:formatCode>General</c:formatCode>
                <c:ptCount val="11"/>
                <c:pt idx="0">
                  <c:v>0.55000000000000004</c:v>
                </c:pt>
                <c:pt idx="1">
                  <c:v>2.5499999999999998</c:v>
                </c:pt>
                <c:pt idx="2">
                  <c:v>4.55</c:v>
                </c:pt>
                <c:pt idx="3">
                  <c:v>6.55</c:v>
                </c:pt>
                <c:pt idx="4">
                  <c:v>8.5500000000000007</c:v>
                </c:pt>
                <c:pt idx="5">
                  <c:v>10.55</c:v>
                </c:pt>
                <c:pt idx="6">
                  <c:v>12.55</c:v>
                </c:pt>
                <c:pt idx="7">
                  <c:v>14.55</c:v>
                </c:pt>
                <c:pt idx="8">
                  <c:v>16.55</c:v>
                </c:pt>
                <c:pt idx="9">
                  <c:v>18.55</c:v>
                </c:pt>
                <c:pt idx="10">
                  <c:v>20.55</c:v>
                </c:pt>
              </c:numCache>
            </c:numRef>
          </c:xVal>
          <c:yVal>
            <c:numRef>
              <c:f>'PV Irradiance'!$G$30:$G$40</c:f>
              <c:numCache>
                <c:formatCode>General</c:formatCode>
                <c:ptCount val="11"/>
                <c:pt idx="0">
                  <c:v>4.79</c:v>
                </c:pt>
                <c:pt idx="1">
                  <c:v>5.32</c:v>
                </c:pt>
                <c:pt idx="2">
                  <c:v>5.27</c:v>
                </c:pt>
                <c:pt idx="3">
                  <c:v>5.35</c:v>
                </c:pt>
                <c:pt idx="4">
                  <c:v>4.37</c:v>
                </c:pt>
                <c:pt idx="5">
                  <c:v>4.4800000000000004</c:v>
                </c:pt>
                <c:pt idx="6">
                  <c:v>4.45</c:v>
                </c:pt>
                <c:pt idx="7">
                  <c:v>4.4400000000000004</c:v>
                </c:pt>
                <c:pt idx="8">
                  <c:v>4.43</c:v>
                </c:pt>
                <c:pt idx="9">
                  <c:v>3.93</c:v>
                </c:pt>
                <c:pt idx="10">
                  <c:v>4.47</c:v>
                </c:pt>
              </c:numCache>
            </c:numRef>
          </c:yVal>
          <c:smooth val="0"/>
          <c:extLst>
            <c:ext xmlns:c16="http://schemas.microsoft.com/office/drawing/2014/chart" uri="{C3380CC4-5D6E-409C-BE32-E72D297353CC}">
              <c16:uniqueId val="{00000002-84C3-4D65-A1FA-0439C2E3D993}"/>
            </c:ext>
          </c:extLst>
        </c:ser>
        <c:ser>
          <c:idx val="9"/>
          <c:order val="1"/>
          <c:tx>
            <c:v> Tracking PV</c:v>
          </c:tx>
          <c:spPr>
            <a:ln w="28575">
              <a:noFill/>
            </a:ln>
          </c:spPr>
          <c:marker>
            <c:symbol val="square"/>
            <c:size val="8"/>
            <c:spPr>
              <a:solidFill>
                <a:schemeClr val="accent2"/>
              </a:solidFill>
              <a:ln>
                <a:noFill/>
              </a:ln>
            </c:spPr>
          </c:marker>
          <c:errBars>
            <c:errDir val="y"/>
            <c:errBarType val="both"/>
            <c:errValType val="cust"/>
            <c:noEndCap val="0"/>
            <c:plus>
              <c:numRef>
                <c:f>'PV Irradiance'!$R$3:$R$13</c:f>
                <c:numCache>
                  <c:formatCode>General</c:formatCode>
                  <c:ptCount val="11"/>
                  <c:pt idx="0">
                    <c:v>0.53</c:v>
                  </c:pt>
                  <c:pt idx="1">
                    <c:v>0.2</c:v>
                  </c:pt>
                  <c:pt idx="2">
                    <c:v>0.45</c:v>
                  </c:pt>
                  <c:pt idx="3">
                    <c:v>0.05</c:v>
                  </c:pt>
                  <c:pt idx="4">
                    <c:v>0.15</c:v>
                  </c:pt>
                  <c:pt idx="5">
                    <c:v>0.41</c:v>
                  </c:pt>
                  <c:pt idx="6">
                    <c:v>0.45</c:v>
                  </c:pt>
                  <c:pt idx="7">
                    <c:v>0.8</c:v>
                  </c:pt>
                  <c:pt idx="8">
                    <c:v>0.91</c:v>
                  </c:pt>
                  <c:pt idx="9">
                    <c:v>0.59</c:v>
                  </c:pt>
                  <c:pt idx="10">
                    <c:v>0.63</c:v>
                  </c:pt>
                </c:numCache>
              </c:numRef>
            </c:plus>
            <c:minus>
              <c:numRef>
                <c:f>'PV Irradiance'!$Q$3:$Q$13</c:f>
                <c:numCache>
                  <c:formatCode>General</c:formatCode>
                  <c:ptCount val="11"/>
                  <c:pt idx="0">
                    <c:v>0.35</c:v>
                  </c:pt>
                  <c:pt idx="1">
                    <c:v>0.72</c:v>
                  </c:pt>
                  <c:pt idx="2">
                    <c:v>0.44</c:v>
                  </c:pt>
                  <c:pt idx="3">
                    <c:v>0.49</c:v>
                  </c:pt>
                  <c:pt idx="4">
                    <c:v>0.31</c:v>
                  </c:pt>
                  <c:pt idx="5">
                    <c:v>0.47</c:v>
                  </c:pt>
                  <c:pt idx="6">
                    <c:v>0.75</c:v>
                  </c:pt>
                  <c:pt idx="7">
                    <c:v>0.28000000000000003</c:v>
                  </c:pt>
                  <c:pt idx="8">
                    <c:v>0.3</c:v>
                  </c:pt>
                  <c:pt idx="9">
                    <c:v>0.4</c:v>
                  </c:pt>
                  <c:pt idx="10">
                    <c:v>0.4</c:v>
                  </c:pt>
                </c:numCache>
              </c:numRef>
            </c:minus>
            <c:spPr>
              <a:ln w="12700">
                <a:solidFill>
                  <a:schemeClr val="accent2"/>
                </a:solidFill>
              </a:ln>
            </c:spPr>
          </c:errBars>
          <c:xVal>
            <c:numRef>
              <c:f>'PV Irradiance'!$M$3:$M$13</c:f>
              <c:numCache>
                <c:formatCode>General</c:formatCode>
                <c:ptCount val="11"/>
                <c:pt idx="0">
                  <c:v>1.3</c:v>
                </c:pt>
                <c:pt idx="1">
                  <c:v>3.3</c:v>
                </c:pt>
                <c:pt idx="2">
                  <c:v>5.3</c:v>
                </c:pt>
                <c:pt idx="3">
                  <c:v>7.3</c:v>
                </c:pt>
                <c:pt idx="4">
                  <c:v>9.3000000000000007</c:v>
                </c:pt>
                <c:pt idx="5">
                  <c:v>11.3</c:v>
                </c:pt>
                <c:pt idx="6">
                  <c:v>13.3</c:v>
                </c:pt>
                <c:pt idx="7">
                  <c:v>15.3</c:v>
                </c:pt>
                <c:pt idx="8">
                  <c:v>17.3</c:v>
                </c:pt>
                <c:pt idx="9">
                  <c:v>19.3</c:v>
                </c:pt>
                <c:pt idx="10">
                  <c:v>21.3</c:v>
                </c:pt>
              </c:numCache>
            </c:numRef>
          </c:xVal>
          <c:yVal>
            <c:numRef>
              <c:f>'PV Irradiance'!$J$30:$J$40</c:f>
              <c:numCache>
                <c:formatCode>General</c:formatCode>
                <c:ptCount val="11"/>
                <c:pt idx="0">
                  <c:v>4.4800000000000004</c:v>
                </c:pt>
                <c:pt idx="1">
                  <c:v>5.58</c:v>
                </c:pt>
                <c:pt idx="2">
                  <c:v>5.34</c:v>
                </c:pt>
                <c:pt idx="3">
                  <c:v>5.8</c:v>
                </c:pt>
                <c:pt idx="4">
                  <c:v>5.69</c:v>
                </c:pt>
                <c:pt idx="5">
                  <c:v>5.36</c:v>
                </c:pt>
                <c:pt idx="6">
                  <c:v>5.33</c:v>
                </c:pt>
                <c:pt idx="7">
                  <c:v>4.68</c:v>
                </c:pt>
                <c:pt idx="8">
                  <c:v>4.6900000000000004</c:v>
                </c:pt>
                <c:pt idx="9">
                  <c:v>4.8899999999999997</c:v>
                </c:pt>
                <c:pt idx="10">
                  <c:v>4.72</c:v>
                </c:pt>
              </c:numCache>
            </c:numRef>
          </c:yVal>
          <c:smooth val="0"/>
          <c:extLst>
            <c:ext xmlns:c16="http://schemas.microsoft.com/office/drawing/2014/chart" uri="{C3380CC4-5D6E-409C-BE32-E72D297353CC}">
              <c16:uniqueId val="{00000003-84C3-4D65-A1FA-0439C2E3D993}"/>
            </c:ext>
          </c:extLst>
        </c:ser>
        <c:dLbls>
          <c:showLegendKey val="0"/>
          <c:showVal val="0"/>
          <c:showCatName val="0"/>
          <c:showSerName val="0"/>
          <c:showPercent val="0"/>
          <c:showBubbleSize val="0"/>
        </c:dLbls>
        <c:axId val="302638208"/>
        <c:axId val="302615936"/>
      </c:scatterChart>
      <c:catAx>
        <c:axId val="302603648"/>
        <c:scaling>
          <c:orientation val="minMax"/>
        </c:scaling>
        <c:delete val="0"/>
        <c:axPos val="b"/>
        <c:title>
          <c:tx>
            <c:rich>
              <a:bodyPr/>
              <a:lstStyle/>
              <a:p>
                <a:pPr>
                  <a:defRPr b="1"/>
                </a:pPr>
                <a:r>
                  <a:rPr lang="en-US" b="1"/>
                  <a:t>Commercial Operation Year</a:t>
                </a:r>
              </a:p>
            </c:rich>
          </c:tx>
          <c:layout>
            <c:manualLayout>
              <c:xMode val="edge"/>
              <c:yMode val="edge"/>
              <c:x val="0.36189313672035539"/>
              <c:y val="0.94418783679753659"/>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02614016"/>
        <c:crosses val="autoZero"/>
        <c:auto val="1"/>
        <c:lblAlgn val="ctr"/>
        <c:lblOffset val="0"/>
        <c:tickLblSkip val="1"/>
        <c:tickMarkSkip val="1"/>
        <c:noMultiLvlLbl val="0"/>
      </c:catAx>
      <c:valAx>
        <c:axId val="302614016"/>
        <c:scaling>
          <c:orientation val="minMax"/>
          <c:max val="6"/>
          <c:min val="3.5"/>
        </c:scaling>
        <c:delete val="0"/>
        <c:axPos val="l"/>
        <c:majorGridlines>
          <c:spPr>
            <a:ln w="3175">
              <a:solidFill>
                <a:schemeClr val="bg1">
                  <a:lumMod val="75000"/>
                </a:schemeClr>
              </a:solidFill>
              <a:prstDash val="solid"/>
            </a:ln>
          </c:spPr>
        </c:majorGridlines>
        <c:minorGridlines>
          <c:spPr>
            <a:ln w="3175">
              <a:noFill/>
              <a:prstDash val="lgDash"/>
            </a:ln>
          </c:spPr>
        </c:minorGridlines>
        <c:numFmt formatCode="#,##0.0" sourceLinked="0"/>
        <c:majorTickMark val="out"/>
        <c:minorTickMark val="none"/>
        <c:tickLblPos val="nextTo"/>
        <c:spPr>
          <a:ln w="3175">
            <a:noFill/>
            <a:prstDash val="solid"/>
          </a:ln>
        </c:spPr>
        <c:txPr>
          <a:bodyPr rot="0" vert="horz"/>
          <a:lstStyle/>
          <a:p>
            <a:pPr>
              <a:defRPr b="1"/>
            </a:pPr>
            <a:endParaRPr lang="en-US"/>
          </a:p>
        </c:txPr>
        <c:crossAx val="302603648"/>
        <c:crosses val="autoZero"/>
        <c:crossBetween val="between"/>
        <c:majorUnit val="0.5"/>
        <c:minorUnit val="0.5"/>
      </c:valAx>
      <c:valAx>
        <c:axId val="302615936"/>
        <c:scaling>
          <c:orientation val="minMax"/>
          <c:max val="6"/>
          <c:min val="3.5"/>
        </c:scaling>
        <c:delete val="1"/>
        <c:axPos val="r"/>
        <c:numFmt formatCode="General" sourceLinked="1"/>
        <c:majorTickMark val="out"/>
        <c:minorTickMark val="none"/>
        <c:tickLblPos val="nextTo"/>
        <c:crossAx val="302638208"/>
        <c:crosses val="max"/>
        <c:crossBetween val="midCat"/>
        <c:majorUnit val="1"/>
        <c:minorUnit val="0.5"/>
      </c:valAx>
      <c:valAx>
        <c:axId val="302638208"/>
        <c:scaling>
          <c:orientation val="minMax"/>
          <c:max val="22"/>
          <c:min val="0"/>
        </c:scaling>
        <c:delete val="0"/>
        <c:axPos val="t"/>
        <c:numFmt formatCode="General" sourceLinked="1"/>
        <c:majorTickMark val="out"/>
        <c:minorTickMark val="none"/>
        <c:tickLblPos val="nextTo"/>
        <c:spPr>
          <a:ln>
            <a:noFill/>
          </a:ln>
        </c:spPr>
        <c:txPr>
          <a:bodyPr/>
          <a:lstStyle/>
          <a:p>
            <a:pPr>
              <a:defRPr>
                <a:solidFill>
                  <a:schemeClr val="bg1"/>
                </a:solidFill>
              </a:defRPr>
            </a:pPr>
            <a:endParaRPr lang="en-US"/>
          </a:p>
        </c:txPr>
        <c:crossAx val="302615936"/>
        <c:crosses val="max"/>
        <c:crossBetween val="midCat"/>
      </c:valAx>
      <c:dTable>
        <c:showHorzBorder val="1"/>
        <c:showVertBorder val="1"/>
        <c:showOutline val="1"/>
        <c:showKeys val="1"/>
      </c:dTable>
      <c:spPr>
        <a:solidFill>
          <a:schemeClr val="bg1"/>
        </a:solidFill>
        <a:ln w="25400">
          <a:noFill/>
        </a:ln>
      </c:spPr>
    </c:plotArea>
    <c:legend>
      <c:legendPos val="r"/>
      <c:legendEntry>
        <c:idx val="1"/>
        <c:delete val="1"/>
      </c:legendEntry>
      <c:layout>
        <c:manualLayout>
          <c:xMode val="edge"/>
          <c:yMode val="edge"/>
          <c:x val="0.7783684972070799"/>
          <c:y val="3.3905136857892764E-3"/>
          <c:w val="0.159655259438724"/>
          <c:h val="0.15382389701287338"/>
        </c:manualLayout>
      </c:layout>
      <c:overlay val="1"/>
      <c:spPr>
        <a:solidFill>
          <a:schemeClr val="bg1"/>
        </a:solidFill>
        <a:ln>
          <a:noFill/>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768826973551385E-2"/>
          <c:y val="9.0692707529205926E-2"/>
          <c:w val="0.92049835116764256"/>
          <c:h val="0.68098592455354845"/>
        </c:manualLayout>
      </c:layout>
      <c:barChart>
        <c:barDir val="col"/>
        <c:grouping val="clustered"/>
        <c:varyColors val="0"/>
        <c:ser>
          <c:idx val="8"/>
          <c:order val="3"/>
          <c:tx>
            <c:v> All PV</c:v>
          </c:tx>
          <c:invertIfNegative val="0"/>
          <c:val>
            <c:numRef>
              <c:f>'PV ILR'!$D$30:$D$40</c:f>
              <c:numCache>
                <c:formatCode>General</c:formatCode>
                <c:ptCount val="11"/>
                <c:pt idx="0">
                  <c:v>1.2</c:v>
                </c:pt>
                <c:pt idx="1">
                  <c:v>1.18</c:v>
                </c:pt>
                <c:pt idx="2">
                  <c:v>1.24</c:v>
                </c:pt>
                <c:pt idx="3">
                  <c:v>1.29</c:v>
                </c:pt>
                <c:pt idx="4">
                  <c:v>1.28</c:v>
                </c:pt>
                <c:pt idx="5">
                  <c:v>1.3</c:v>
                </c:pt>
                <c:pt idx="6">
                  <c:v>1.31</c:v>
                </c:pt>
                <c:pt idx="7">
                  <c:v>1.33</c:v>
                </c:pt>
                <c:pt idx="8">
                  <c:v>1.33</c:v>
                </c:pt>
                <c:pt idx="9">
                  <c:v>1.32</c:v>
                </c:pt>
                <c:pt idx="10">
                  <c:v>1.34</c:v>
                </c:pt>
              </c:numCache>
            </c:numRef>
          </c:val>
          <c:extLst>
            <c:ext xmlns:c16="http://schemas.microsoft.com/office/drawing/2014/chart" uri="{C3380CC4-5D6E-409C-BE32-E72D297353CC}">
              <c16:uniqueId val="{00000000-A67D-4A44-AFAB-26E5EF31410E}"/>
            </c:ext>
          </c:extLst>
        </c:ser>
        <c:dLbls>
          <c:showLegendKey val="0"/>
          <c:showVal val="0"/>
          <c:showCatName val="0"/>
          <c:showSerName val="0"/>
          <c:showPercent val="0"/>
          <c:showBubbleSize val="0"/>
        </c:dLbls>
        <c:gapWidth val="40"/>
        <c:axId val="302603648"/>
        <c:axId val="302614016"/>
      </c:barChart>
      <c:lineChart>
        <c:grouping val="standard"/>
        <c:varyColors val="0"/>
        <c:ser>
          <c:idx val="0"/>
          <c:order val="2"/>
          <c:tx>
            <c:v>Placeholder x-Axis</c:v>
          </c:tx>
          <c:spPr>
            <a:ln w="28575">
              <a:noFill/>
            </a:ln>
          </c:spPr>
          <c:marker>
            <c:symbol val="dash"/>
            <c:size val="22"/>
            <c:spPr>
              <a:noFill/>
              <a:ln>
                <a:noFill/>
              </a:ln>
            </c:spPr>
          </c:marker>
          <c:cat>
            <c:strRef>
              <c:f>'PV ILR'!$N$3:$N$13</c:f>
              <c:strCache>
                <c:ptCount val="11"/>
                <c:pt idx="0">
                  <c:v>2010
n=10 
0.2 GW</c:v>
                </c:pt>
                <c:pt idx="1">
                  <c:v>2011
n=35 
0.5 GW</c:v>
                </c:pt>
                <c:pt idx="2">
                  <c:v>2012
n=44 
1.0 GW</c:v>
                </c:pt>
                <c:pt idx="3">
                  <c:v>2013
n=38 
1.3 GW</c:v>
                </c:pt>
                <c:pt idx="4">
                  <c:v>2014
n=65 
3.2 GW</c:v>
                </c:pt>
                <c:pt idx="5">
                  <c:v>2015
n=89 
2.9 GW</c:v>
                </c:pt>
                <c:pt idx="6">
                  <c:v>2016
n=150 
7.4 GW</c:v>
                </c:pt>
                <c:pt idx="7">
                  <c:v>2017
n=166 
4.1 GW</c:v>
                </c:pt>
                <c:pt idx="8">
                  <c:v>2018
n=96 
4. GW</c:v>
                </c:pt>
                <c:pt idx="9">
                  <c:v>2019
n=108 
4.6 GW</c:v>
                </c:pt>
                <c:pt idx="10">
                  <c:v>2020
n=161 
9.6 GW</c:v>
                </c:pt>
              </c:strCache>
            </c:strRef>
          </c:cat>
          <c:val>
            <c:numRef>
              <c:f>'PV ILR'!$N$3:$N$12</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A67D-4A44-AFAB-26E5EF31410E}"/>
            </c:ext>
          </c:extLst>
        </c:ser>
        <c:dLbls>
          <c:showLegendKey val="0"/>
          <c:showVal val="0"/>
          <c:showCatName val="0"/>
          <c:showSerName val="0"/>
          <c:showPercent val="0"/>
          <c:showBubbleSize val="0"/>
        </c:dLbls>
        <c:marker val="1"/>
        <c:smooth val="0"/>
        <c:axId val="302603648"/>
        <c:axId val="302614016"/>
      </c:lineChart>
      <c:scatterChart>
        <c:scatterStyle val="lineMarker"/>
        <c:varyColors val="0"/>
        <c:ser>
          <c:idx val="7"/>
          <c:order val="0"/>
          <c:tx>
            <c:v> Fixed-Tilt PV</c:v>
          </c:tx>
          <c:spPr>
            <a:ln w="28575">
              <a:noFill/>
            </a:ln>
          </c:spPr>
          <c:marker>
            <c:symbol val="triangle"/>
            <c:size val="10"/>
            <c:spPr>
              <a:solidFill>
                <a:schemeClr val="tx2"/>
              </a:solidFill>
              <a:ln>
                <a:noFill/>
              </a:ln>
            </c:spPr>
          </c:marker>
          <c:errBars>
            <c:errDir val="y"/>
            <c:errBarType val="both"/>
            <c:errValType val="cust"/>
            <c:noEndCap val="0"/>
            <c:plus>
              <c:numRef>
                <c:f>'PV ILR'!$P$3:$P$13</c:f>
                <c:numCache>
                  <c:formatCode>General</c:formatCode>
                  <c:ptCount val="11"/>
                  <c:pt idx="0">
                    <c:v>0.01</c:v>
                  </c:pt>
                  <c:pt idx="1">
                    <c:v>0.05</c:v>
                  </c:pt>
                  <c:pt idx="2">
                    <c:v>0.05</c:v>
                  </c:pt>
                  <c:pt idx="3">
                    <c:v>0.08</c:v>
                  </c:pt>
                  <c:pt idx="4">
                    <c:v>0.06</c:v>
                  </c:pt>
                  <c:pt idx="5">
                    <c:v>0.08</c:v>
                  </c:pt>
                  <c:pt idx="6">
                    <c:v>0.12</c:v>
                  </c:pt>
                  <c:pt idx="7">
                    <c:v>0.13</c:v>
                  </c:pt>
                  <c:pt idx="8">
                    <c:v>0.14000000000000001</c:v>
                  </c:pt>
                  <c:pt idx="9">
                    <c:v>0.18</c:v>
                  </c:pt>
                  <c:pt idx="10">
                    <c:v>0.11</c:v>
                  </c:pt>
                </c:numCache>
              </c:numRef>
            </c:plus>
            <c:minus>
              <c:numRef>
                <c:f>'PV ILR'!$O$3:$O$13</c:f>
                <c:numCache>
                  <c:formatCode>General</c:formatCode>
                  <c:ptCount val="11"/>
                  <c:pt idx="0">
                    <c:v>0</c:v>
                  </c:pt>
                  <c:pt idx="1">
                    <c:v>0.06</c:v>
                  </c:pt>
                  <c:pt idx="2">
                    <c:v>0.05</c:v>
                  </c:pt>
                  <c:pt idx="3">
                    <c:v>0.03</c:v>
                  </c:pt>
                  <c:pt idx="4">
                    <c:v>0.06</c:v>
                  </c:pt>
                  <c:pt idx="5">
                    <c:v>0.04</c:v>
                  </c:pt>
                  <c:pt idx="6">
                    <c:v>0.08</c:v>
                  </c:pt>
                  <c:pt idx="7">
                    <c:v>0.06</c:v>
                  </c:pt>
                  <c:pt idx="8">
                    <c:v>0.12</c:v>
                  </c:pt>
                  <c:pt idx="9">
                    <c:v>0.06</c:v>
                  </c:pt>
                  <c:pt idx="10">
                    <c:v>0.1</c:v>
                  </c:pt>
                </c:numCache>
              </c:numRef>
            </c:minus>
            <c:spPr>
              <a:ln w="12700">
                <a:solidFill>
                  <a:schemeClr val="tx2"/>
                </a:solidFill>
              </a:ln>
            </c:spPr>
          </c:errBars>
          <c:xVal>
            <c:numRef>
              <c:f>'PV ILR'!$L$3:$L$13</c:f>
              <c:numCache>
                <c:formatCode>General</c:formatCode>
                <c:ptCount val="11"/>
                <c:pt idx="0">
                  <c:v>0.55000000000000004</c:v>
                </c:pt>
                <c:pt idx="1">
                  <c:v>2.5499999999999998</c:v>
                </c:pt>
                <c:pt idx="2">
                  <c:v>4.55</c:v>
                </c:pt>
                <c:pt idx="3">
                  <c:v>6.55</c:v>
                </c:pt>
                <c:pt idx="4">
                  <c:v>8.5500000000000007</c:v>
                </c:pt>
                <c:pt idx="5">
                  <c:v>10.55</c:v>
                </c:pt>
                <c:pt idx="6">
                  <c:v>12.55</c:v>
                </c:pt>
                <c:pt idx="7">
                  <c:v>14.55</c:v>
                </c:pt>
                <c:pt idx="8">
                  <c:v>16.55</c:v>
                </c:pt>
                <c:pt idx="9">
                  <c:v>18.55</c:v>
                </c:pt>
                <c:pt idx="10">
                  <c:v>20.55</c:v>
                </c:pt>
              </c:numCache>
            </c:numRef>
          </c:xVal>
          <c:yVal>
            <c:numRef>
              <c:f>'PV ILR'!$G$30:$G$40</c:f>
              <c:numCache>
                <c:formatCode>General</c:formatCode>
                <c:ptCount val="11"/>
                <c:pt idx="0">
                  <c:v>1.19</c:v>
                </c:pt>
                <c:pt idx="1">
                  <c:v>1.23</c:v>
                </c:pt>
                <c:pt idx="2">
                  <c:v>1.24</c:v>
                </c:pt>
                <c:pt idx="3">
                  <c:v>1.3</c:v>
                </c:pt>
                <c:pt idx="4">
                  <c:v>1.26</c:v>
                </c:pt>
                <c:pt idx="5">
                  <c:v>1.3</c:v>
                </c:pt>
                <c:pt idx="6">
                  <c:v>1.3</c:v>
                </c:pt>
                <c:pt idx="7">
                  <c:v>1.27</c:v>
                </c:pt>
                <c:pt idx="8">
                  <c:v>1.38</c:v>
                </c:pt>
                <c:pt idx="9">
                  <c:v>1.32</c:v>
                </c:pt>
                <c:pt idx="10">
                  <c:v>1.34</c:v>
                </c:pt>
              </c:numCache>
            </c:numRef>
          </c:yVal>
          <c:smooth val="0"/>
          <c:extLst>
            <c:ext xmlns:c16="http://schemas.microsoft.com/office/drawing/2014/chart" uri="{C3380CC4-5D6E-409C-BE32-E72D297353CC}">
              <c16:uniqueId val="{00000002-A67D-4A44-AFAB-26E5EF31410E}"/>
            </c:ext>
          </c:extLst>
        </c:ser>
        <c:ser>
          <c:idx val="9"/>
          <c:order val="1"/>
          <c:tx>
            <c:v> Tracking PV</c:v>
          </c:tx>
          <c:spPr>
            <a:ln w="28575">
              <a:noFill/>
            </a:ln>
          </c:spPr>
          <c:marker>
            <c:symbol val="square"/>
            <c:size val="8"/>
            <c:spPr>
              <a:solidFill>
                <a:schemeClr val="accent2"/>
              </a:solidFill>
              <a:ln>
                <a:noFill/>
              </a:ln>
            </c:spPr>
          </c:marker>
          <c:errBars>
            <c:errDir val="y"/>
            <c:errBarType val="both"/>
            <c:errValType val="cust"/>
            <c:noEndCap val="0"/>
            <c:plus>
              <c:numRef>
                <c:f>'PV ILR'!$R$3:$R$13</c:f>
                <c:numCache>
                  <c:formatCode>General</c:formatCode>
                  <c:ptCount val="11"/>
                  <c:pt idx="0">
                    <c:v>0.04</c:v>
                  </c:pt>
                  <c:pt idx="1">
                    <c:v>7.0000000000000007E-2</c:v>
                  </c:pt>
                  <c:pt idx="2">
                    <c:v>0.06</c:v>
                  </c:pt>
                  <c:pt idx="3">
                    <c:v>7.0000000000000007E-2</c:v>
                  </c:pt>
                  <c:pt idx="4">
                    <c:v>7.0000000000000007E-2</c:v>
                  </c:pt>
                  <c:pt idx="5">
                    <c:v>7.0000000000000007E-2</c:v>
                  </c:pt>
                  <c:pt idx="6">
                    <c:v>0.05</c:v>
                  </c:pt>
                  <c:pt idx="7">
                    <c:v>0.08</c:v>
                  </c:pt>
                  <c:pt idx="8">
                    <c:v>0.11</c:v>
                  </c:pt>
                  <c:pt idx="9">
                    <c:v>0.1</c:v>
                  </c:pt>
                  <c:pt idx="10">
                    <c:v>0.1</c:v>
                  </c:pt>
                </c:numCache>
              </c:numRef>
            </c:plus>
            <c:minus>
              <c:numRef>
                <c:f>'PV ILR'!$Q$3:$Q$13</c:f>
                <c:numCache>
                  <c:formatCode>General</c:formatCode>
                  <c:ptCount val="11"/>
                  <c:pt idx="0">
                    <c:v>0.08</c:v>
                  </c:pt>
                  <c:pt idx="1">
                    <c:v>0.06</c:v>
                  </c:pt>
                  <c:pt idx="2">
                    <c:v>0.09</c:v>
                  </c:pt>
                  <c:pt idx="3">
                    <c:v>0.03</c:v>
                  </c:pt>
                  <c:pt idx="4">
                    <c:v>0.05</c:v>
                  </c:pt>
                  <c:pt idx="5">
                    <c:v>0.06</c:v>
                  </c:pt>
                  <c:pt idx="6">
                    <c:v>0.06</c:v>
                  </c:pt>
                  <c:pt idx="7">
                    <c:v>0.08</c:v>
                  </c:pt>
                  <c:pt idx="8">
                    <c:v>0.06</c:v>
                  </c:pt>
                  <c:pt idx="9">
                    <c:v>0.12</c:v>
                  </c:pt>
                  <c:pt idx="10">
                    <c:v>0.08</c:v>
                  </c:pt>
                </c:numCache>
              </c:numRef>
            </c:minus>
            <c:spPr>
              <a:ln w="12700">
                <a:solidFill>
                  <a:schemeClr val="accent2"/>
                </a:solidFill>
              </a:ln>
            </c:spPr>
          </c:errBars>
          <c:xVal>
            <c:numRef>
              <c:f>'PV ILR'!$M$3:$M$13</c:f>
              <c:numCache>
                <c:formatCode>General</c:formatCode>
                <c:ptCount val="11"/>
                <c:pt idx="0">
                  <c:v>1.3</c:v>
                </c:pt>
                <c:pt idx="1">
                  <c:v>3.3</c:v>
                </c:pt>
                <c:pt idx="2">
                  <c:v>5.3</c:v>
                </c:pt>
                <c:pt idx="3">
                  <c:v>7.3</c:v>
                </c:pt>
                <c:pt idx="4">
                  <c:v>9.3000000000000007</c:v>
                </c:pt>
                <c:pt idx="5">
                  <c:v>11.3</c:v>
                </c:pt>
                <c:pt idx="6">
                  <c:v>13.3</c:v>
                </c:pt>
                <c:pt idx="7">
                  <c:v>15.3</c:v>
                </c:pt>
                <c:pt idx="8">
                  <c:v>17.3</c:v>
                </c:pt>
                <c:pt idx="9">
                  <c:v>19.3</c:v>
                </c:pt>
                <c:pt idx="10">
                  <c:v>21.3</c:v>
                </c:pt>
              </c:numCache>
            </c:numRef>
          </c:xVal>
          <c:yVal>
            <c:numRef>
              <c:f>'PV ILR'!$J$30:$J$40</c:f>
              <c:numCache>
                <c:formatCode>General</c:formatCode>
                <c:ptCount val="11"/>
                <c:pt idx="0">
                  <c:v>1.21</c:v>
                </c:pt>
                <c:pt idx="1">
                  <c:v>1.1499999999999999</c:v>
                </c:pt>
                <c:pt idx="2">
                  <c:v>1.22</c:v>
                </c:pt>
                <c:pt idx="3">
                  <c:v>1.29</c:v>
                </c:pt>
                <c:pt idx="4">
                  <c:v>1.29</c:v>
                </c:pt>
                <c:pt idx="5">
                  <c:v>1.29</c:v>
                </c:pt>
                <c:pt idx="6">
                  <c:v>1.31</c:v>
                </c:pt>
                <c:pt idx="7">
                  <c:v>1.33</c:v>
                </c:pt>
                <c:pt idx="8">
                  <c:v>1.32</c:v>
                </c:pt>
                <c:pt idx="9">
                  <c:v>1.32</c:v>
                </c:pt>
                <c:pt idx="10">
                  <c:v>1.34</c:v>
                </c:pt>
              </c:numCache>
            </c:numRef>
          </c:yVal>
          <c:smooth val="0"/>
          <c:extLst>
            <c:ext xmlns:c16="http://schemas.microsoft.com/office/drawing/2014/chart" uri="{C3380CC4-5D6E-409C-BE32-E72D297353CC}">
              <c16:uniqueId val="{00000003-A67D-4A44-AFAB-26E5EF31410E}"/>
            </c:ext>
          </c:extLst>
        </c:ser>
        <c:dLbls>
          <c:showLegendKey val="0"/>
          <c:showVal val="0"/>
          <c:showCatName val="0"/>
          <c:showSerName val="0"/>
          <c:showPercent val="0"/>
          <c:showBubbleSize val="0"/>
        </c:dLbls>
        <c:axId val="302638208"/>
        <c:axId val="302615936"/>
      </c:scatterChart>
      <c:catAx>
        <c:axId val="302603648"/>
        <c:scaling>
          <c:orientation val="minMax"/>
        </c:scaling>
        <c:delete val="0"/>
        <c:axPos val="b"/>
        <c:title>
          <c:tx>
            <c:rich>
              <a:bodyPr/>
              <a:lstStyle/>
              <a:p>
                <a:pPr>
                  <a:defRPr b="1"/>
                </a:pPr>
                <a:r>
                  <a:rPr lang="en-US" b="1"/>
                  <a:t>Commercial Operation Year</a:t>
                </a:r>
              </a:p>
            </c:rich>
          </c:tx>
          <c:layout>
            <c:manualLayout>
              <c:xMode val="edge"/>
              <c:yMode val="edge"/>
              <c:x val="0.38539843774425397"/>
              <c:y val="0.94402624975873384"/>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02614016"/>
        <c:crosses val="autoZero"/>
        <c:auto val="1"/>
        <c:lblAlgn val="ctr"/>
        <c:lblOffset val="0"/>
        <c:tickLblSkip val="1"/>
        <c:tickMarkSkip val="1"/>
        <c:noMultiLvlLbl val="0"/>
      </c:catAx>
      <c:valAx>
        <c:axId val="302614016"/>
        <c:scaling>
          <c:orientation val="minMax"/>
          <c:max val="1.53"/>
          <c:min val="1"/>
        </c:scaling>
        <c:delete val="0"/>
        <c:axPos val="l"/>
        <c:majorGridlines>
          <c:spPr>
            <a:ln w="3175">
              <a:solidFill>
                <a:schemeClr val="bg1">
                  <a:lumMod val="75000"/>
                </a:schemeClr>
              </a:solidFill>
              <a:prstDash val="solid"/>
            </a:ln>
          </c:spPr>
        </c:majorGridlines>
        <c:minorGridlines>
          <c:spPr>
            <a:ln w="3175">
              <a:noFill/>
              <a:prstDash val="lgDash"/>
            </a:ln>
          </c:spPr>
        </c:minorGridlines>
        <c:numFmt formatCode="#,##0.00" sourceLinked="0"/>
        <c:majorTickMark val="out"/>
        <c:minorTickMark val="none"/>
        <c:tickLblPos val="nextTo"/>
        <c:spPr>
          <a:ln w="3175">
            <a:noFill/>
            <a:prstDash val="solid"/>
          </a:ln>
        </c:spPr>
        <c:txPr>
          <a:bodyPr rot="0" vert="horz"/>
          <a:lstStyle/>
          <a:p>
            <a:pPr>
              <a:defRPr b="1"/>
            </a:pPr>
            <a:endParaRPr lang="en-US"/>
          </a:p>
        </c:txPr>
        <c:crossAx val="302603648"/>
        <c:crosses val="autoZero"/>
        <c:crossBetween val="between"/>
        <c:majorUnit val="0.1"/>
      </c:valAx>
      <c:valAx>
        <c:axId val="302615936"/>
        <c:scaling>
          <c:orientation val="minMax"/>
          <c:max val="6"/>
          <c:min val="3.5"/>
        </c:scaling>
        <c:delete val="1"/>
        <c:axPos val="r"/>
        <c:numFmt formatCode="General" sourceLinked="1"/>
        <c:majorTickMark val="out"/>
        <c:minorTickMark val="none"/>
        <c:tickLblPos val="nextTo"/>
        <c:crossAx val="302638208"/>
        <c:crosses val="max"/>
        <c:crossBetween val="midCat"/>
        <c:majorUnit val="1"/>
        <c:minorUnit val="0.5"/>
      </c:valAx>
      <c:valAx>
        <c:axId val="302638208"/>
        <c:scaling>
          <c:orientation val="minMax"/>
          <c:max val="22"/>
          <c:min val="0"/>
        </c:scaling>
        <c:delete val="0"/>
        <c:axPos val="t"/>
        <c:numFmt formatCode="General" sourceLinked="1"/>
        <c:majorTickMark val="out"/>
        <c:minorTickMark val="none"/>
        <c:tickLblPos val="nextTo"/>
        <c:spPr>
          <a:ln>
            <a:noFill/>
          </a:ln>
        </c:spPr>
        <c:txPr>
          <a:bodyPr/>
          <a:lstStyle/>
          <a:p>
            <a:pPr>
              <a:defRPr>
                <a:solidFill>
                  <a:schemeClr val="bg1"/>
                </a:solidFill>
              </a:defRPr>
            </a:pPr>
            <a:endParaRPr lang="en-US"/>
          </a:p>
        </c:txPr>
        <c:crossAx val="302615936"/>
        <c:crosses val="max"/>
        <c:crossBetween val="midCat"/>
      </c:valAx>
      <c:dTable>
        <c:showHorzBorder val="1"/>
        <c:showVertBorder val="1"/>
        <c:showOutline val="1"/>
        <c:showKeys val="1"/>
      </c:dTable>
      <c:spPr>
        <a:solidFill>
          <a:schemeClr val="bg1"/>
        </a:solidFill>
        <a:ln w="25400">
          <a:noFill/>
        </a:ln>
      </c:spPr>
    </c:plotArea>
    <c:legend>
      <c:legendPos val="r"/>
      <c:legendEntry>
        <c:idx val="1"/>
        <c:delete val="1"/>
      </c:legendEntry>
      <c:layout>
        <c:manualLayout>
          <c:xMode val="edge"/>
          <c:yMode val="edge"/>
          <c:x val="7.123326037919385E-2"/>
          <c:y val="0.11846987876515436"/>
          <c:w val="0.159655259438724"/>
          <c:h val="0.15382389701287338"/>
        </c:manualLayout>
      </c:layout>
      <c:overlay val="1"/>
      <c:spPr>
        <a:solidFill>
          <a:schemeClr val="bg1"/>
        </a:solidFill>
        <a:ln>
          <a:noFill/>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707710953718303E-2"/>
          <c:y val="0.1125912385951756"/>
          <c:w val="0.92909823335062025"/>
          <c:h val="0.65056867891513559"/>
        </c:manualLayout>
      </c:layout>
      <c:barChart>
        <c:barDir val="col"/>
        <c:grouping val="clustered"/>
        <c:varyColors val="0"/>
        <c:ser>
          <c:idx val="4"/>
          <c:order val="0"/>
          <c:tx>
            <c:v> All PV</c:v>
          </c:tx>
          <c:spPr>
            <a:solidFill>
              <a:schemeClr val="accent3">
                <a:lumMod val="60000"/>
                <a:lumOff val="40000"/>
              </a:schemeClr>
            </a:solidFill>
          </c:spPr>
          <c:invertIfNegative val="0"/>
          <c:errBars>
            <c:errBarType val="both"/>
            <c:errValType val="cust"/>
            <c:noEndCap val="0"/>
            <c:plus>
              <c:numRef>
                <c:f>'CapEx by Size (PV-only)'!$H$27:$H$30</c:f>
                <c:numCache>
                  <c:formatCode>General</c:formatCode>
                  <c:ptCount val="4"/>
                  <c:pt idx="0">
                    <c:v>0.36</c:v>
                  </c:pt>
                  <c:pt idx="1">
                    <c:v>0.32</c:v>
                  </c:pt>
                  <c:pt idx="2">
                    <c:v>0.19</c:v>
                  </c:pt>
                  <c:pt idx="3">
                    <c:v>0.14000000000000001</c:v>
                  </c:pt>
                </c:numCache>
              </c:numRef>
            </c:plus>
            <c:minus>
              <c:numRef>
                <c:f>'CapEx by Size (PV-only)'!$G$27:$G$30</c:f>
                <c:numCache>
                  <c:formatCode>General</c:formatCode>
                  <c:ptCount val="4"/>
                  <c:pt idx="0">
                    <c:v>0.14000000000000001</c:v>
                  </c:pt>
                  <c:pt idx="1">
                    <c:v>0.27</c:v>
                  </c:pt>
                  <c:pt idx="2">
                    <c:v>0.27</c:v>
                  </c:pt>
                  <c:pt idx="3">
                    <c:v>0.28999999999999998</c:v>
                  </c:pt>
                </c:numCache>
              </c:numRef>
            </c:minus>
            <c:spPr>
              <a:ln w="12700">
                <a:solidFill>
                  <a:schemeClr val="bg1">
                    <a:lumMod val="50000"/>
                  </a:schemeClr>
                </a:solidFill>
              </a:ln>
            </c:spPr>
          </c:errBars>
          <c:cat>
            <c:numLit>
              <c:formatCode>General</c:formatCode>
              <c:ptCount val="4"/>
              <c:pt idx="0">
                <c:v>1</c:v>
              </c:pt>
              <c:pt idx="1">
                <c:v>2</c:v>
              </c:pt>
              <c:pt idx="2">
                <c:v>3</c:v>
              </c:pt>
              <c:pt idx="3">
                <c:v>4</c:v>
              </c:pt>
            </c:numLit>
          </c:cat>
          <c:val>
            <c:numRef>
              <c:f>'CapEx by Size (PV-only)'!$D$27:$D$30</c:f>
              <c:numCache>
                <c:formatCode>General</c:formatCode>
                <c:ptCount val="4"/>
                <c:pt idx="0">
                  <c:v>1.55</c:v>
                </c:pt>
                <c:pt idx="1">
                  <c:v>1.65</c:v>
                </c:pt>
                <c:pt idx="2">
                  <c:v>1.35</c:v>
                </c:pt>
                <c:pt idx="3">
                  <c:v>1.29</c:v>
                </c:pt>
              </c:numCache>
            </c:numRef>
          </c:val>
          <c:extLst>
            <c:ext xmlns:c16="http://schemas.microsoft.com/office/drawing/2014/chart" uri="{C3380CC4-5D6E-409C-BE32-E72D297353CC}">
              <c16:uniqueId val="{00000000-4B40-4460-B194-D4C1CF99A5B9}"/>
            </c:ext>
          </c:extLst>
        </c:ser>
        <c:dLbls>
          <c:showLegendKey val="0"/>
          <c:showVal val="0"/>
          <c:showCatName val="0"/>
          <c:showSerName val="0"/>
          <c:showPercent val="0"/>
          <c:showBubbleSize val="0"/>
        </c:dLbls>
        <c:gapWidth val="70"/>
        <c:axId val="362246144"/>
        <c:axId val="362248064"/>
      </c:barChart>
      <c:lineChart>
        <c:grouping val="standard"/>
        <c:varyColors val="0"/>
        <c:ser>
          <c:idx val="0"/>
          <c:order val="1"/>
          <c:tx>
            <c:v>"x-axis placeholder"</c:v>
          </c:tx>
          <c:spPr>
            <a:ln w="12700">
              <a:noFill/>
              <a:prstDash val="solid"/>
            </a:ln>
          </c:spPr>
          <c:marker>
            <c:symbol val="none"/>
          </c:marker>
          <c:cat>
            <c:strRef>
              <c:f>'CapEx by Size (PV-only)'!$I$27:$I$30</c:f>
              <c:strCache>
                <c:ptCount val="4"/>
                <c:pt idx="0">
                  <c:v>5-20 MW
n=15 
162 MW</c:v>
                </c:pt>
                <c:pt idx="1">
                  <c:v>20-50 MW
n=9 
256 MW</c:v>
                </c:pt>
                <c:pt idx="2">
                  <c:v>50-100 MW
n=32 
2303 MW</c:v>
                </c:pt>
                <c:pt idx="3">
                  <c:v>100-500 MW
n=12 
2402 MW</c:v>
                </c:pt>
              </c:strCache>
            </c:strRef>
          </c:cat>
          <c:val>
            <c:numLit>
              <c:formatCode>General</c:formatCode>
              <c:ptCount val="4"/>
              <c:pt idx="0">
                <c:v>1</c:v>
              </c:pt>
              <c:pt idx="1">
                <c:v>2</c:v>
              </c:pt>
              <c:pt idx="2">
                <c:v>3</c:v>
              </c:pt>
              <c:pt idx="3">
                <c:v>4</c:v>
              </c:pt>
            </c:numLit>
          </c:val>
          <c:smooth val="0"/>
          <c:extLst>
            <c:ext xmlns:c16="http://schemas.microsoft.com/office/drawing/2014/chart" uri="{C3380CC4-5D6E-409C-BE32-E72D297353CC}">
              <c16:uniqueId val="{00000001-4B40-4460-B194-D4C1CF99A5B9}"/>
            </c:ext>
          </c:extLst>
        </c:ser>
        <c:dLbls>
          <c:showLegendKey val="0"/>
          <c:showVal val="0"/>
          <c:showCatName val="0"/>
          <c:showSerName val="0"/>
          <c:showPercent val="0"/>
          <c:showBubbleSize val="0"/>
        </c:dLbls>
        <c:marker val="1"/>
        <c:smooth val="0"/>
        <c:axId val="362246144"/>
        <c:axId val="362248064"/>
      </c:lineChart>
      <c:catAx>
        <c:axId val="362246144"/>
        <c:scaling>
          <c:orientation val="minMax"/>
        </c:scaling>
        <c:delete val="0"/>
        <c:axPos val="b"/>
        <c:title>
          <c:tx>
            <c:rich>
              <a:bodyPr/>
              <a:lstStyle/>
              <a:p>
                <a:pPr>
                  <a:defRPr/>
                </a:pPr>
                <a:r>
                  <a:rPr lang="en-US"/>
                  <a:t>Project Size (MW</a:t>
                </a:r>
                <a:r>
                  <a:rPr lang="en-US" baseline="-25000"/>
                  <a:t>AC</a:t>
                </a:r>
                <a:r>
                  <a:rPr lang="en-US"/>
                  <a:t>)</a:t>
                </a:r>
              </a:p>
            </c:rich>
          </c:tx>
          <c:layout>
            <c:manualLayout>
              <c:xMode val="edge"/>
              <c:yMode val="edge"/>
              <c:x val="0.44590224168533199"/>
              <c:y val="0.94463361167667703"/>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62248064"/>
        <c:crosses val="autoZero"/>
        <c:auto val="1"/>
        <c:lblAlgn val="ctr"/>
        <c:lblOffset val="0"/>
        <c:tickLblSkip val="1"/>
        <c:tickMarkSkip val="1"/>
        <c:noMultiLvlLbl val="0"/>
      </c:catAx>
      <c:valAx>
        <c:axId val="362248064"/>
        <c:scaling>
          <c:orientation val="minMax"/>
          <c:max val="2"/>
          <c:min val="0"/>
        </c:scaling>
        <c:delete val="0"/>
        <c:axPos val="l"/>
        <c:majorGridlines>
          <c:spPr>
            <a:ln w="3175" cmpd="sng">
              <a:solidFill>
                <a:schemeClr val="bg1">
                  <a:lumMod val="75000"/>
                </a:schemeClr>
              </a:solidFill>
              <a:prstDash val="solid"/>
            </a:ln>
          </c:spPr>
        </c:majorGridlines>
        <c:minorGridlines>
          <c:spPr>
            <a:ln>
              <a:noFill/>
              <a:prstDash val="dash"/>
            </a:ln>
          </c:spPr>
        </c:minorGridlines>
        <c:numFmt formatCode="#,##0.0" sourceLinked="0"/>
        <c:majorTickMark val="out"/>
        <c:minorTickMark val="none"/>
        <c:tickLblPos val="nextTo"/>
        <c:spPr>
          <a:ln w="3175">
            <a:noFill/>
            <a:prstDash val="solid"/>
          </a:ln>
        </c:spPr>
        <c:txPr>
          <a:bodyPr rot="0" vert="horz"/>
          <a:lstStyle/>
          <a:p>
            <a:pPr>
              <a:defRPr/>
            </a:pPr>
            <a:endParaRPr lang="en-US"/>
          </a:p>
        </c:txPr>
        <c:crossAx val="362246144"/>
        <c:crosses val="autoZero"/>
        <c:crossBetween val="between"/>
        <c:majorUnit val="0.5"/>
        <c:minorUnit val="0.5"/>
      </c:valAx>
      <c:spPr>
        <a:solidFill>
          <a:schemeClr val="bg1">
            <a:alpha val="0"/>
          </a:schemeClr>
        </a:solidFill>
        <a:ln w="25400">
          <a:noFill/>
        </a:ln>
      </c:spPr>
    </c:plotArea>
    <c:plotVisOnly val="1"/>
    <c:dispBlanksAs val="gap"/>
    <c:showDLblsOverMax val="0"/>
  </c:chart>
  <c:spPr>
    <a:solidFill>
      <a:schemeClr val="bg1"/>
    </a:solidFill>
    <a:ln w="9525">
      <a:noFill/>
    </a:ln>
  </c:spPr>
  <c:txPr>
    <a:bodyPr/>
    <a:lstStyle/>
    <a:p>
      <a:pPr>
        <a:defRPr sz="1000" b="1"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707710953718303E-2"/>
          <c:y val="0.1125912385951756"/>
          <c:w val="0.92909823335062025"/>
          <c:h val="0.65056867891513559"/>
        </c:manualLayout>
      </c:layout>
      <c:barChart>
        <c:barDir val="col"/>
        <c:grouping val="clustered"/>
        <c:varyColors val="0"/>
        <c:ser>
          <c:idx val="4"/>
          <c:order val="0"/>
          <c:tx>
            <c:v> All PV</c:v>
          </c:tx>
          <c:spPr>
            <a:solidFill>
              <a:schemeClr val="accent3">
                <a:lumMod val="60000"/>
                <a:lumOff val="40000"/>
              </a:schemeClr>
            </a:solidFill>
          </c:spPr>
          <c:invertIfNegative val="0"/>
          <c:errBars>
            <c:errBarType val="both"/>
            <c:errValType val="cust"/>
            <c:noEndCap val="0"/>
            <c:plus>
              <c:numRef>
                <c:f>'CapEx by Size (PV-only)'!$H$34:$H$37</c:f>
                <c:numCache>
                  <c:formatCode>General</c:formatCode>
                  <c:ptCount val="4"/>
                  <c:pt idx="0">
                    <c:v>0.39</c:v>
                  </c:pt>
                  <c:pt idx="1">
                    <c:v>0.31</c:v>
                  </c:pt>
                  <c:pt idx="2">
                    <c:v>0.27</c:v>
                  </c:pt>
                  <c:pt idx="3">
                    <c:v>0.13</c:v>
                  </c:pt>
                </c:numCache>
              </c:numRef>
            </c:plus>
            <c:minus>
              <c:numRef>
                <c:f>'CapEx by Size (PV-only)'!$G$34:$G$37</c:f>
                <c:numCache>
                  <c:formatCode>General</c:formatCode>
                  <c:ptCount val="4"/>
                  <c:pt idx="0">
                    <c:v>0.15</c:v>
                  </c:pt>
                  <c:pt idx="1">
                    <c:v>0.03</c:v>
                  </c:pt>
                  <c:pt idx="2">
                    <c:v>0.12</c:v>
                  </c:pt>
                  <c:pt idx="3">
                    <c:v>0.2</c:v>
                  </c:pt>
                </c:numCache>
              </c:numRef>
            </c:minus>
            <c:spPr>
              <a:ln w="12700">
                <a:solidFill>
                  <a:schemeClr val="bg1">
                    <a:lumMod val="50000"/>
                  </a:schemeClr>
                </a:solidFill>
              </a:ln>
            </c:spPr>
          </c:errBars>
          <c:cat>
            <c:numLit>
              <c:formatCode>General</c:formatCode>
              <c:ptCount val="4"/>
              <c:pt idx="0">
                <c:v>1</c:v>
              </c:pt>
              <c:pt idx="1">
                <c:v>2</c:v>
              </c:pt>
              <c:pt idx="2">
                <c:v>3</c:v>
              </c:pt>
              <c:pt idx="3">
                <c:v>4</c:v>
              </c:pt>
            </c:numLit>
          </c:cat>
          <c:val>
            <c:numRef>
              <c:f>'CapEx by Size (PV-only)'!$D$34:$D$37</c:f>
              <c:numCache>
                <c:formatCode>General</c:formatCode>
                <c:ptCount val="4"/>
                <c:pt idx="0">
                  <c:v>1.23</c:v>
                </c:pt>
                <c:pt idx="1">
                  <c:v>1.05</c:v>
                </c:pt>
                <c:pt idx="2">
                  <c:v>0.95</c:v>
                </c:pt>
                <c:pt idx="3">
                  <c:v>0.98</c:v>
                </c:pt>
              </c:numCache>
            </c:numRef>
          </c:val>
          <c:extLst>
            <c:ext xmlns:c16="http://schemas.microsoft.com/office/drawing/2014/chart" uri="{C3380CC4-5D6E-409C-BE32-E72D297353CC}">
              <c16:uniqueId val="{00000000-495A-4542-83B3-717F783D9982}"/>
            </c:ext>
          </c:extLst>
        </c:ser>
        <c:dLbls>
          <c:showLegendKey val="0"/>
          <c:showVal val="0"/>
          <c:showCatName val="0"/>
          <c:showSerName val="0"/>
          <c:showPercent val="0"/>
          <c:showBubbleSize val="0"/>
        </c:dLbls>
        <c:gapWidth val="70"/>
        <c:axId val="362246144"/>
        <c:axId val="362248064"/>
      </c:barChart>
      <c:lineChart>
        <c:grouping val="standard"/>
        <c:varyColors val="0"/>
        <c:ser>
          <c:idx val="0"/>
          <c:order val="1"/>
          <c:tx>
            <c:v>"x-axis placeholder"</c:v>
          </c:tx>
          <c:spPr>
            <a:ln w="12700">
              <a:noFill/>
              <a:prstDash val="solid"/>
            </a:ln>
          </c:spPr>
          <c:marker>
            <c:symbol val="none"/>
          </c:marker>
          <c:cat>
            <c:strRef>
              <c:f>'CapEx by Size (PV-only)'!$I$34:$I$37</c:f>
              <c:strCache>
                <c:ptCount val="4"/>
                <c:pt idx="0">
                  <c:v>5-20 MW
n=14 
181 MW</c:v>
                </c:pt>
                <c:pt idx="1">
                  <c:v>20-50 MW
n=8 
255 MW</c:v>
                </c:pt>
                <c:pt idx="2">
                  <c:v>50-100 MW
n=18 
1491 MW</c:v>
                </c:pt>
                <c:pt idx="3">
                  <c:v>100-500 MW
n=28 
4877 MW</c:v>
                </c:pt>
              </c:strCache>
            </c:strRef>
          </c:cat>
          <c:val>
            <c:numLit>
              <c:formatCode>General</c:formatCode>
              <c:ptCount val="4"/>
              <c:pt idx="0">
                <c:v>1</c:v>
              </c:pt>
              <c:pt idx="1">
                <c:v>2</c:v>
              </c:pt>
              <c:pt idx="2">
                <c:v>3</c:v>
              </c:pt>
              <c:pt idx="3">
                <c:v>4</c:v>
              </c:pt>
            </c:numLit>
          </c:val>
          <c:smooth val="0"/>
          <c:extLst>
            <c:ext xmlns:c16="http://schemas.microsoft.com/office/drawing/2014/chart" uri="{C3380CC4-5D6E-409C-BE32-E72D297353CC}">
              <c16:uniqueId val="{00000001-495A-4542-83B3-717F783D9982}"/>
            </c:ext>
          </c:extLst>
        </c:ser>
        <c:dLbls>
          <c:showLegendKey val="0"/>
          <c:showVal val="0"/>
          <c:showCatName val="0"/>
          <c:showSerName val="0"/>
          <c:showPercent val="0"/>
          <c:showBubbleSize val="0"/>
        </c:dLbls>
        <c:marker val="1"/>
        <c:smooth val="0"/>
        <c:axId val="362246144"/>
        <c:axId val="362248064"/>
      </c:lineChart>
      <c:catAx>
        <c:axId val="362246144"/>
        <c:scaling>
          <c:orientation val="minMax"/>
        </c:scaling>
        <c:delete val="0"/>
        <c:axPos val="b"/>
        <c:title>
          <c:tx>
            <c:rich>
              <a:bodyPr/>
              <a:lstStyle/>
              <a:p>
                <a:pPr>
                  <a:defRPr/>
                </a:pPr>
                <a:r>
                  <a:rPr lang="en-US"/>
                  <a:t>Project Size (MW</a:t>
                </a:r>
                <a:r>
                  <a:rPr lang="en-US" baseline="-25000"/>
                  <a:t>DC</a:t>
                </a:r>
                <a:r>
                  <a:rPr lang="en-US"/>
                  <a:t>)</a:t>
                </a:r>
              </a:p>
            </c:rich>
          </c:tx>
          <c:layout>
            <c:manualLayout>
              <c:xMode val="edge"/>
              <c:yMode val="edge"/>
              <c:x val="0.44590224168533199"/>
              <c:y val="0.94463361167667703"/>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62248064"/>
        <c:crosses val="autoZero"/>
        <c:auto val="1"/>
        <c:lblAlgn val="ctr"/>
        <c:lblOffset val="0"/>
        <c:tickLblSkip val="1"/>
        <c:tickMarkSkip val="1"/>
        <c:noMultiLvlLbl val="0"/>
      </c:catAx>
      <c:valAx>
        <c:axId val="362248064"/>
        <c:scaling>
          <c:orientation val="minMax"/>
          <c:max val="2"/>
          <c:min val="0"/>
        </c:scaling>
        <c:delete val="0"/>
        <c:axPos val="l"/>
        <c:majorGridlines>
          <c:spPr>
            <a:ln w="3175" cmpd="sng">
              <a:solidFill>
                <a:schemeClr val="bg1">
                  <a:lumMod val="75000"/>
                </a:schemeClr>
              </a:solidFill>
              <a:prstDash val="solid"/>
            </a:ln>
          </c:spPr>
        </c:majorGridlines>
        <c:minorGridlines>
          <c:spPr>
            <a:ln>
              <a:noFill/>
              <a:prstDash val="dash"/>
            </a:ln>
          </c:spPr>
        </c:minorGridlines>
        <c:numFmt formatCode="#,##0.0" sourceLinked="0"/>
        <c:majorTickMark val="out"/>
        <c:minorTickMark val="none"/>
        <c:tickLblPos val="nextTo"/>
        <c:spPr>
          <a:ln w="3175">
            <a:solidFill>
              <a:schemeClr val="bg1">
                <a:lumMod val="75000"/>
              </a:schemeClr>
            </a:solidFill>
            <a:prstDash val="solid"/>
          </a:ln>
        </c:spPr>
        <c:txPr>
          <a:bodyPr rot="0" vert="horz"/>
          <a:lstStyle/>
          <a:p>
            <a:pPr>
              <a:defRPr/>
            </a:pPr>
            <a:endParaRPr lang="en-US"/>
          </a:p>
        </c:txPr>
        <c:crossAx val="362246144"/>
        <c:crosses val="autoZero"/>
        <c:crossBetween val="between"/>
        <c:majorUnit val="0.5"/>
        <c:minorUnit val="0.5"/>
      </c:valAx>
      <c:spPr>
        <a:solidFill>
          <a:schemeClr val="bg1">
            <a:alpha val="0"/>
          </a:schemeClr>
        </a:solidFill>
        <a:ln w="25400">
          <a:noFill/>
        </a:ln>
      </c:spPr>
    </c:plotArea>
    <c:plotVisOnly val="1"/>
    <c:dispBlanksAs val="gap"/>
    <c:showDLblsOverMax val="0"/>
  </c:chart>
  <c:spPr>
    <a:solidFill>
      <a:schemeClr val="bg1"/>
    </a:solidFill>
    <a:ln w="9525">
      <a:noFill/>
    </a:ln>
  </c:spPr>
  <c:txPr>
    <a:bodyPr/>
    <a:lstStyle/>
    <a:p>
      <a:pPr>
        <a:defRPr sz="1000" b="1"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768826973551385E-2"/>
          <c:y val="8.2038109230032463E-2"/>
          <c:w val="0.92049835116764256"/>
          <c:h val="0.68964034886100867"/>
        </c:manualLayout>
      </c:layout>
      <c:barChart>
        <c:barDir val="col"/>
        <c:grouping val="clustered"/>
        <c:varyColors val="0"/>
        <c:ser>
          <c:idx val="8"/>
          <c:order val="3"/>
          <c:tx>
            <c:v>All PV</c:v>
          </c:tx>
          <c:invertIfNegative val="0"/>
          <c:cat>
            <c:numLit>
              <c:formatCode>General</c:formatCode>
              <c:ptCount val="10"/>
              <c:pt idx="0">
                <c:v>1</c:v>
              </c:pt>
              <c:pt idx="1">
                <c:v>3</c:v>
              </c:pt>
              <c:pt idx="2">
                <c:v>5</c:v>
              </c:pt>
              <c:pt idx="3">
                <c:v>7</c:v>
              </c:pt>
              <c:pt idx="4">
                <c:v>9</c:v>
              </c:pt>
              <c:pt idx="5">
                <c:v>11</c:v>
              </c:pt>
              <c:pt idx="6">
                <c:v>13</c:v>
              </c:pt>
              <c:pt idx="7">
                <c:v>15</c:v>
              </c:pt>
              <c:pt idx="8">
                <c:v>17</c:v>
              </c:pt>
              <c:pt idx="9">
                <c:v>19</c:v>
              </c:pt>
            </c:numLit>
          </c:cat>
          <c:val>
            <c:numRef>
              <c:f>'CapEx Trend by Mount Type (PV)'!$D$48:$D$58</c:f>
              <c:numCache>
                <c:formatCode>General</c:formatCode>
                <c:ptCount val="11"/>
                <c:pt idx="0">
                  <c:v>4.67</c:v>
                </c:pt>
                <c:pt idx="1">
                  <c:v>3.88</c:v>
                </c:pt>
                <c:pt idx="2">
                  <c:v>3.54</c:v>
                </c:pt>
                <c:pt idx="3">
                  <c:v>3.04</c:v>
                </c:pt>
                <c:pt idx="4">
                  <c:v>2.57</c:v>
                </c:pt>
                <c:pt idx="5">
                  <c:v>2.25</c:v>
                </c:pt>
                <c:pt idx="6">
                  <c:v>1.88</c:v>
                </c:pt>
                <c:pt idx="7">
                  <c:v>1.72</c:v>
                </c:pt>
                <c:pt idx="8">
                  <c:v>1.35</c:v>
                </c:pt>
                <c:pt idx="9">
                  <c:v>1.24</c:v>
                </c:pt>
                <c:pt idx="10">
                  <c:v>1.05</c:v>
                </c:pt>
              </c:numCache>
            </c:numRef>
          </c:val>
          <c:extLst>
            <c:ext xmlns:c16="http://schemas.microsoft.com/office/drawing/2014/chart" uri="{C3380CC4-5D6E-409C-BE32-E72D297353CC}">
              <c16:uniqueId val="{00000000-CC84-4ABA-AACA-23FE5E4B5499}"/>
            </c:ext>
          </c:extLst>
        </c:ser>
        <c:dLbls>
          <c:showLegendKey val="0"/>
          <c:showVal val="0"/>
          <c:showCatName val="0"/>
          <c:showSerName val="0"/>
          <c:showPercent val="0"/>
          <c:showBubbleSize val="0"/>
        </c:dLbls>
        <c:gapWidth val="40"/>
        <c:axId val="302603648"/>
        <c:axId val="302614016"/>
      </c:barChart>
      <c:lineChart>
        <c:grouping val="standard"/>
        <c:varyColors val="0"/>
        <c:ser>
          <c:idx val="0"/>
          <c:order val="2"/>
          <c:tx>
            <c:v>Placeholder x-Axis</c:v>
          </c:tx>
          <c:spPr>
            <a:ln w="28575">
              <a:noFill/>
            </a:ln>
          </c:spPr>
          <c:marker>
            <c:symbol val="dash"/>
            <c:size val="22"/>
            <c:spPr>
              <a:noFill/>
              <a:ln>
                <a:noFill/>
              </a:ln>
            </c:spPr>
          </c:marker>
          <c:cat>
            <c:strRef>
              <c:f>'CapEx Trend by Mount Type (PV)'!$W$20:$W$30</c:f>
              <c:strCache>
                <c:ptCount val="11"/>
                <c:pt idx="0">
                  <c:v>2010
n=10 
0.2 GW</c:v>
                </c:pt>
                <c:pt idx="1">
                  <c:v>2011
n=29 
.5 GW</c:v>
                </c:pt>
                <c:pt idx="2">
                  <c:v>2012
n=41 
1.2 GW</c:v>
                </c:pt>
                <c:pt idx="3">
                  <c:v>2013
n=38 
1.8 GW</c:v>
                </c:pt>
                <c:pt idx="4">
                  <c:v>2014
n=65 
4.1 GW</c:v>
                </c:pt>
                <c:pt idx="5">
                  <c:v>2015
n=87 
3.7 GW</c:v>
                </c:pt>
                <c:pt idx="6">
                  <c:v>2016
n=145 
9.6 GW</c:v>
                </c:pt>
                <c:pt idx="7">
                  <c:v>2017
n=163 
5.4 GW</c:v>
                </c:pt>
                <c:pt idx="8">
                  <c:v>2018
n=94 
5.4 GW</c:v>
                </c:pt>
                <c:pt idx="9">
                  <c:v>2019
n=102 
6. GW</c:v>
                </c:pt>
                <c:pt idx="10">
                  <c:v>2020
n=68 
6.8 GW</c:v>
                </c:pt>
              </c:strCache>
            </c:strRef>
          </c:cat>
          <c:val>
            <c:numRef>
              <c:f>'CapEx Trend by Mount Type (PV)'!$W$20:$W$29</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CC84-4ABA-AACA-23FE5E4B5499}"/>
            </c:ext>
          </c:extLst>
        </c:ser>
        <c:dLbls>
          <c:showLegendKey val="0"/>
          <c:showVal val="0"/>
          <c:showCatName val="0"/>
          <c:showSerName val="0"/>
          <c:showPercent val="0"/>
          <c:showBubbleSize val="0"/>
        </c:dLbls>
        <c:marker val="1"/>
        <c:smooth val="0"/>
        <c:axId val="302603648"/>
        <c:axId val="302614016"/>
      </c:lineChart>
      <c:scatterChart>
        <c:scatterStyle val="lineMarker"/>
        <c:varyColors val="0"/>
        <c:ser>
          <c:idx val="7"/>
          <c:order val="0"/>
          <c:tx>
            <c:v>Fixed-Tilt PV</c:v>
          </c:tx>
          <c:spPr>
            <a:ln w="28575">
              <a:noFill/>
            </a:ln>
          </c:spPr>
          <c:marker>
            <c:symbol val="triangle"/>
            <c:size val="8"/>
            <c:spPr>
              <a:solidFill>
                <a:schemeClr val="tx2"/>
              </a:solidFill>
              <a:ln>
                <a:noFill/>
              </a:ln>
            </c:spPr>
          </c:marker>
          <c:errBars>
            <c:errDir val="y"/>
            <c:errBarType val="both"/>
            <c:errValType val="cust"/>
            <c:noEndCap val="0"/>
            <c:plus>
              <c:numRef>
                <c:f>'CapEx Trend by Mount Type (PV)'!$Y$20:$Y$29</c:f>
                <c:numCache>
                  <c:formatCode>General</c:formatCode>
                  <c:ptCount val="10"/>
                  <c:pt idx="0">
                    <c:v>0.53</c:v>
                  </c:pt>
                  <c:pt idx="1">
                    <c:v>0.56000000000000005</c:v>
                  </c:pt>
                  <c:pt idx="2">
                    <c:v>0.81</c:v>
                  </c:pt>
                  <c:pt idx="3">
                    <c:v>0.66</c:v>
                  </c:pt>
                  <c:pt idx="4">
                    <c:v>0.9</c:v>
                  </c:pt>
                  <c:pt idx="5">
                    <c:v>0.77</c:v>
                  </c:pt>
                  <c:pt idx="6">
                    <c:v>1.03</c:v>
                  </c:pt>
                  <c:pt idx="7">
                    <c:v>0.4</c:v>
                  </c:pt>
                  <c:pt idx="8">
                    <c:v>0.87</c:v>
                  </c:pt>
                  <c:pt idx="9">
                    <c:v>1.1000000000000001</c:v>
                  </c:pt>
                </c:numCache>
              </c:numRef>
            </c:plus>
            <c:minus>
              <c:numRef>
                <c:f>'CapEx Trend by Mount Type (PV)'!$X$20:$X$29</c:f>
                <c:numCache>
                  <c:formatCode>General</c:formatCode>
                  <c:ptCount val="10"/>
                  <c:pt idx="0">
                    <c:v>0.98</c:v>
                  </c:pt>
                  <c:pt idx="1">
                    <c:v>0.77</c:v>
                  </c:pt>
                  <c:pt idx="2">
                    <c:v>0.53</c:v>
                  </c:pt>
                  <c:pt idx="3">
                    <c:v>0.68</c:v>
                  </c:pt>
                  <c:pt idx="4">
                    <c:v>0.53</c:v>
                  </c:pt>
                  <c:pt idx="5">
                    <c:v>0.5</c:v>
                  </c:pt>
                  <c:pt idx="6">
                    <c:v>0.39</c:v>
                  </c:pt>
                  <c:pt idx="7">
                    <c:v>0.41</c:v>
                  </c:pt>
                  <c:pt idx="8">
                    <c:v>0.61</c:v>
                  </c:pt>
                  <c:pt idx="9">
                    <c:v>0.48</c:v>
                  </c:pt>
                </c:numCache>
              </c:numRef>
            </c:minus>
            <c:spPr>
              <a:ln w="12700">
                <a:solidFill>
                  <a:schemeClr val="tx2"/>
                </a:solidFill>
              </a:ln>
            </c:spPr>
          </c:errBars>
          <c:xVal>
            <c:numRef>
              <c:f>'CapEx Trend by Mount Type (PV)'!$U$3:$U$13</c:f>
              <c:numCache>
                <c:formatCode>General</c:formatCode>
                <c:ptCount val="11"/>
                <c:pt idx="0">
                  <c:v>0.55000000000000004</c:v>
                </c:pt>
                <c:pt idx="1">
                  <c:v>2.5499999999999998</c:v>
                </c:pt>
                <c:pt idx="2">
                  <c:v>4.55</c:v>
                </c:pt>
                <c:pt idx="3">
                  <c:v>6.55</c:v>
                </c:pt>
                <c:pt idx="4">
                  <c:v>8.5500000000000007</c:v>
                </c:pt>
                <c:pt idx="5">
                  <c:v>10.55</c:v>
                </c:pt>
                <c:pt idx="6">
                  <c:v>12.55</c:v>
                </c:pt>
                <c:pt idx="7">
                  <c:v>14.55</c:v>
                </c:pt>
                <c:pt idx="8">
                  <c:v>16.55</c:v>
                </c:pt>
                <c:pt idx="9">
                  <c:v>18.55</c:v>
                </c:pt>
                <c:pt idx="10">
                  <c:v>20.55</c:v>
                </c:pt>
              </c:numCache>
            </c:numRef>
          </c:xVal>
          <c:yVal>
            <c:numRef>
              <c:f>'CapEx Trend by Mount Type (PV)'!$G$48:$G$58</c:f>
              <c:numCache>
                <c:formatCode>General</c:formatCode>
                <c:ptCount val="11"/>
                <c:pt idx="0">
                  <c:v>4.2</c:v>
                </c:pt>
                <c:pt idx="1">
                  <c:v>3.81</c:v>
                </c:pt>
                <c:pt idx="2">
                  <c:v>3.01</c:v>
                </c:pt>
                <c:pt idx="3">
                  <c:v>2.92</c:v>
                </c:pt>
                <c:pt idx="4">
                  <c:v>2.54</c:v>
                </c:pt>
                <c:pt idx="5">
                  <c:v>1.95</c:v>
                </c:pt>
                <c:pt idx="6">
                  <c:v>1.85</c:v>
                </c:pt>
                <c:pt idx="7">
                  <c:v>1.75</c:v>
                </c:pt>
                <c:pt idx="8">
                  <c:v>1.26</c:v>
                </c:pt>
                <c:pt idx="9">
                  <c:v>1.3</c:v>
                </c:pt>
                <c:pt idx="10">
                  <c:v>0.92</c:v>
                </c:pt>
              </c:numCache>
            </c:numRef>
          </c:yVal>
          <c:smooth val="0"/>
          <c:extLst>
            <c:ext xmlns:c16="http://schemas.microsoft.com/office/drawing/2014/chart" uri="{C3380CC4-5D6E-409C-BE32-E72D297353CC}">
              <c16:uniqueId val="{00000002-CC84-4ABA-AACA-23FE5E4B5499}"/>
            </c:ext>
          </c:extLst>
        </c:ser>
        <c:ser>
          <c:idx val="9"/>
          <c:order val="1"/>
          <c:tx>
            <c:v>Tracking PV</c:v>
          </c:tx>
          <c:spPr>
            <a:ln w="28575">
              <a:noFill/>
            </a:ln>
          </c:spPr>
          <c:marker>
            <c:symbol val="square"/>
            <c:size val="6"/>
            <c:spPr>
              <a:solidFill>
                <a:schemeClr val="accent2"/>
              </a:solidFill>
              <a:ln>
                <a:noFill/>
              </a:ln>
            </c:spPr>
          </c:marker>
          <c:errBars>
            <c:errDir val="y"/>
            <c:errBarType val="both"/>
            <c:errValType val="cust"/>
            <c:noEndCap val="0"/>
            <c:plus>
              <c:numRef>
                <c:f>'CapEx Trend by Mount Type (PV)'!$AA$20:$AA$30</c:f>
                <c:numCache>
                  <c:formatCode>General</c:formatCode>
                  <c:ptCount val="11"/>
                  <c:pt idx="0">
                    <c:v>1.25</c:v>
                  </c:pt>
                  <c:pt idx="1">
                    <c:v>0.62</c:v>
                  </c:pt>
                  <c:pt idx="2">
                    <c:v>0.59</c:v>
                  </c:pt>
                  <c:pt idx="3">
                    <c:v>0.56999999999999995</c:v>
                  </c:pt>
                  <c:pt idx="4">
                    <c:v>1.06</c:v>
                  </c:pt>
                  <c:pt idx="5">
                    <c:v>0.68</c:v>
                  </c:pt>
                  <c:pt idx="6">
                    <c:v>0.34</c:v>
                  </c:pt>
                  <c:pt idx="7">
                    <c:v>0.64</c:v>
                  </c:pt>
                  <c:pt idx="8">
                    <c:v>0.74</c:v>
                  </c:pt>
                  <c:pt idx="9">
                    <c:v>0.39</c:v>
                  </c:pt>
                  <c:pt idx="10">
                    <c:v>0.24</c:v>
                  </c:pt>
                </c:numCache>
              </c:numRef>
            </c:plus>
            <c:minus>
              <c:numRef>
                <c:f>'CapEx Trend by Mount Type (PV)'!$Z$20:$Z$30</c:f>
                <c:numCache>
                  <c:formatCode>General</c:formatCode>
                  <c:ptCount val="11"/>
                  <c:pt idx="0">
                    <c:v>0.92</c:v>
                  </c:pt>
                  <c:pt idx="1">
                    <c:v>0.48</c:v>
                  </c:pt>
                  <c:pt idx="2">
                    <c:v>0.09</c:v>
                  </c:pt>
                  <c:pt idx="3">
                    <c:v>0.45</c:v>
                  </c:pt>
                  <c:pt idx="4">
                    <c:v>0.67</c:v>
                  </c:pt>
                  <c:pt idx="5">
                    <c:v>0.63</c:v>
                  </c:pt>
                  <c:pt idx="6">
                    <c:v>0.31</c:v>
                  </c:pt>
                  <c:pt idx="7">
                    <c:v>0.56000000000000005</c:v>
                  </c:pt>
                  <c:pt idx="8">
                    <c:v>0.27</c:v>
                  </c:pt>
                  <c:pt idx="9">
                    <c:v>0.28000000000000003</c:v>
                  </c:pt>
                  <c:pt idx="10">
                    <c:v>0.21</c:v>
                  </c:pt>
                </c:numCache>
              </c:numRef>
            </c:minus>
            <c:spPr>
              <a:ln w="12700">
                <a:solidFill>
                  <a:schemeClr val="accent2"/>
                </a:solidFill>
              </a:ln>
            </c:spPr>
          </c:errBars>
          <c:xVal>
            <c:numRef>
              <c:f>'CapEx Trend by Mount Type (PV)'!$V$3:$V$13</c:f>
              <c:numCache>
                <c:formatCode>General</c:formatCode>
                <c:ptCount val="11"/>
                <c:pt idx="0">
                  <c:v>1.3</c:v>
                </c:pt>
                <c:pt idx="1">
                  <c:v>3.3</c:v>
                </c:pt>
                <c:pt idx="2">
                  <c:v>5.3</c:v>
                </c:pt>
                <c:pt idx="3">
                  <c:v>7.3</c:v>
                </c:pt>
                <c:pt idx="4">
                  <c:v>9.3000000000000007</c:v>
                </c:pt>
                <c:pt idx="5">
                  <c:v>11.3</c:v>
                </c:pt>
                <c:pt idx="6">
                  <c:v>13.3</c:v>
                </c:pt>
                <c:pt idx="7">
                  <c:v>15.3</c:v>
                </c:pt>
                <c:pt idx="8">
                  <c:v>17.3</c:v>
                </c:pt>
                <c:pt idx="9">
                  <c:v>19.3</c:v>
                </c:pt>
                <c:pt idx="10">
                  <c:v>21.3</c:v>
                </c:pt>
              </c:numCache>
            </c:numRef>
          </c:xVal>
          <c:yVal>
            <c:numRef>
              <c:f>'CapEx Trend by Mount Type (PV)'!$J$48:$J$58</c:f>
              <c:numCache>
                <c:formatCode>General</c:formatCode>
                <c:ptCount val="11"/>
                <c:pt idx="0">
                  <c:v>5.34</c:v>
                </c:pt>
                <c:pt idx="1">
                  <c:v>3.98</c:v>
                </c:pt>
                <c:pt idx="2">
                  <c:v>3.75</c:v>
                </c:pt>
                <c:pt idx="3">
                  <c:v>3.09</c:v>
                </c:pt>
                <c:pt idx="4">
                  <c:v>2.59</c:v>
                </c:pt>
                <c:pt idx="5">
                  <c:v>2.4</c:v>
                </c:pt>
                <c:pt idx="6">
                  <c:v>1.88</c:v>
                </c:pt>
                <c:pt idx="7">
                  <c:v>1.72</c:v>
                </c:pt>
                <c:pt idx="8">
                  <c:v>1.38</c:v>
                </c:pt>
                <c:pt idx="9">
                  <c:v>1.22</c:v>
                </c:pt>
                <c:pt idx="10">
                  <c:v>1.07</c:v>
                </c:pt>
              </c:numCache>
            </c:numRef>
          </c:yVal>
          <c:smooth val="0"/>
          <c:extLst>
            <c:ext xmlns:c16="http://schemas.microsoft.com/office/drawing/2014/chart" uri="{C3380CC4-5D6E-409C-BE32-E72D297353CC}">
              <c16:uniqueId val="{00000003-CC84-4ABA-AACA-23FE5E4B5499}"/>
            </c:ext>
          </c:extLst>
        </c:ser>
        <c:dLbls>
          <c:showLegendKey val="0"/>
          <c:showVal val="0"/>
          <c:showCatName val="0"/>
          <c:showSerName val="0"/>
          <c:showPercent val="0"/>
          <c:showBubbleSize val="0"/>
        </c:dLbls>
        <c:axId val="302638208"/>
        <c:axId val="302615936"/>
      </c:scatterChart>
      <c:catAx>
        <c:axId val="302603648"/>
        <c:scaling>
          <c:orientation val="minMax"/>
        </c:scaling>
        <c:delete val="0"/>
        <c:axPos val="b"/>
        <c:title>
          <c:tx>
            <c:rich>
              <a:bodyPr/>
              <a:lstStyle/>
              <a:p>
                <a:pPr>
                  <a:defRPr b="1"/>
                </a:pPr>
                <a:r>
                  <a:rPr lang="en-US" b="1"/>
                  <a:t>Commercial Operation Year</a:t>
                </a:r>
              </a:p>
            </c:rich>
          </c:tx>
          <c:layout>
            <c:manualLayout>
              <c:xMode val="edge"/>
              <c:yMode val="edge"/>
              <c:x val="0.3593138838414428"/>
              <c:y val="0.94246033543921526"/>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02614016"/>
        <c:crosses val="autoZero"/>
        <c:auto val="1"/>
        <c:lblAlgn val="ctr"/>
        <c:lblOffset val="0"/>
        <c:tickLblSkip val="1"/>
        <c:tickMarkSkip val="1"/>
        <c:noMultiLvlLbl val="0"/>
      </c:catAx>
      <c:valAx>
        <c:axId val="302614016"/>
        <c:scaling>
          <c:orientation val="minMax"/>
          <c:max val="6.7"/>
          <c:min val="0"/>
        </c:scaling>
        <c:delete val="0"/>
        <c:axPos val="l"/>
        <c:majorGridlines>
          <c:spPr>
            <a:ln w="3175">
              <a:solidFill>
                <a:schemeClr val="bg1">
                  <a:lumMod val="75000"/>
                </a:schemeClr>
              </a:solidFill>
              <a:prstDash val="solid"/>
            </a:ln>
          </c:spPr>
        </c:majorGridlines>
        <c:minorGridlines>
          <c:spPr>
            <a:ln w="3175">
              <a:noFill/>
              <a:prstDash val="lgDash"/>
            </a:ln>
          </c:spPr>
        </c:minorGridlines>
        <c:numFmt formatCode="#,##0" sourceLinked="0"/>
        <c:majorTickMark val="out"/>
        <c:minorTickMark val="none"/>
        <c:tickLblPos val="nextTo"/>
        <c:spPr>
          <a:ln w="3175">
            <a:noFill/>
            <a:prstDash val="solid"/>
          </a:ln>
        </c:spPr>
        <c:txPr>
          <a:bodyPr rot="0" vert="horz"/>
          <a:lstStyle/>
          <a:p>
            <a:pPr>
              <a:defRPr b="1"/>
            </a:pPr>
            <a:endParaRPr lang="en-US"/>
          </a:p>
        </c:txPr>
        <c:crossAx val="302603648"/>
        <c:crosses val="autoZero"/>
        <c:crossBetween val="between"/>
        <c:majorUnit val="1"/>
      </c:valAx>
      <c:valAx>
        <c:axId val="302615936"/>
        <c:scaling>
          <c:orientation val="minMax"/>
          <c:max val="6"/>
          <c:min val="3.5"/>
        </c:scaling>
        <c:delete val="1"/>
        <c:axPos val="r"/>
        <c:numFmt formatCode="General" sourceLinked="1"/>
        <c:majorTickMark val="out"/>
        <c:minorTickMark val="none"/>
        <c:tickLblPos val="nextTo"/>
        <c:crossAx val="302638208"/>
        <c:crosses val="max"/>
        <c:crossBetween val="midCat"/>
        <c:majorUnit val="1"/>
        <c:minorUnit val="0.5"/>
      </c:valAx>
      <c:valAx>
        <c:axId val="302638208"/>
        <c:scaling>
          <c:orientation val="minMax"/>
          <c:max val="22"/>
          <c:min val="0"/>
        </c:scaling>
        <c:delete val="0"/>
        <c:axPos val="t"/>
        <c:numFmt formatCode="General" sourceLinked="1"/>
        <c:majorTickMark val="out"/>
        <c:minorTickMark val="none"/>
        <c:tickLblPos val="nextTo"/>
        <c:spPr>
          <a:ln>
            <a:noFill/>
          </a:ln>
        </c:spPr>
        <c:txPr>
          <a:bodyPr/>
          <a:lstStyle/>
          <a:p>
            <a:pPr>
              <a:defRPr>
                <a:solidFill>
                  <a:schemeClr val="bg1"/>
                </a:solidFill>
              </a:defRPr>
            </a:pPr>
            <a:endParaRPr lang="en-US"/>
          </a:p>
        </c:txPr>
        <c:crossAx val="302615936"/>
        <c:crosses val="max"/>
        <c:crossBetween val="midCat"/>
      </c:valAx>
      <c:dTable>
        <c:showHorzBorder val="1"/>
        <c:showVertBorder val="1"/>
        <c:showOutline val="1"/>
        <c:showKeys val="1"/>
      </c:dTable>
      <c:spPr>
        <a:solidFill>
          <a:schemeClr val="bg1"/>
        </a:solidFill>
        <a:ln w="25400">
          <a:noFill/>
        </a:ln>
      </c:spPr>
    </c:plotArea>
    <c:legend>
      <c:legendPos val="r"/>
      <c:legendEntry>
        <c:idx val="1"/>
        <c:delete val="1"/>
      </c:legendEntry>
      <c:layout>
        <c:manualLayout>
          <c:xMode val="edge"/>
          <c:yMode val="edge"/>
          <c:x val="0.77919246346054782"/>
          <c:y val="0.16973159799246609"/>
          <c:w val="0.1700759433761776"/>
          <c:h val="0.17485442597367845"/>
        </c:manualLayout>
      </c:layout>
      <c:overlay val="1"/>
      <c:spPr>
        <a:solidFill>
          <a:schemeClr val="bg1"/>
        </a:solidFill>
        <a:ln>
          <a:noFill/>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768826973551385E-2"/>
          <c:y val="9.8862642169728787E-2"/>
          <c:w val="0.92049835116764256"/>
          <c:h val="0.67281589801274844"/>
        </c:manualLayout>
      </c:layout>
      <c:barChart>
        <c:barDir val="col"/>
        <c:grouping val="clustered"/>
        <c:varyColors val="0"/>
        <c:ser>
          <c:idx val="8"/>
          <c:order val="3"/>
          <c:tx>
            <c:v> All PV</c:v>
          </c:tx>
          <c:invertIfNegative val="0"/>
          <c:cat>
            <c:numLit>
              <c:formatCode>General</c:formatCode>
              <c:ptCount val="10"/>
              <c:pt idx="0">
                <c:v>1</c:v>
              </c:pt>
              <c:pt idx="1">
                <c:v>3</c:v>
              </c:pt>
              <c:pt idx="2">
                <c:v>5</c:v>
              </c:pt>
              <c:pt idx="3">
                <c:v>7</c:v>
              </c:pt>
              <c:pt idx="4">
                <c:v>9</c:v>
              </c:pt>
              <c:pt idx="5">
                <c:v>11</c:v>
              </c:pt>
              <c:pt idx="6">
                <c:v>13</c:v>
              </c:pt>
              <c:pt idx="7">
                <c:v>15</c:v>
              </c:pt>
              <c:pt idx="8">
                <c:v>17</c:v>
              </c:pt>
              <c:pt idx="9">
                <c:v>19</c:v>
              </c:pt>
            </c:numLit>
          </c:cat>
          <c:val>
            <c:numRef>
              <c:f>'CapEx Trend by Mount Type (PV)'!$D$30:$D$40</c:f>
              <c:numCache>
                <c:formatCode>General</c:formatCode>
                <c:ptCount val="11"/>
                <c:pt idx="0">
                  <c:v>5.38</c:v>
                </c:pt>
                <c:pt idx="1">
                  <c:v>4.72</c:v>
                </c:pt>
                <c:pt idx="2">
                  <c:v>4.37</c:v>
                </c:pt>
                <c:pt idx="3">
                  <c:v>3.89</c:v>
                </c:pt>
                <c:pt idx="4">
                  <c:v>3.3</c:v>
                </c:pt>
                <c:pt idx="5">
                  <c:v>2.96</c:v>
                </c:pt>
                <c:pt idx="6">
                  <c:v>2.4500000000000002</c:v>
                </c:pt>
                <c:pt idx="7">
                  <c:v>2.27</c:v>
                </c:pt>
                <c:pt idx="8">
                  <c:v>1.84</c:v>
                </c:pt>
                <c:pt idx="9">
                  <c:v>1.58</c:v>
                </c:pt>
                <c:pt idx="10">
                  <c:v>1.42</c:v>
                </c:pt>
              </c:numCache>
            </c:numRef>
          </c:val>
          <c:extLst>
            <c:ext xmlns:c16="http://schemas.microsoft.com/office/drawing/2014/chart" uri="{C3380CC4-5D6E-409C-BE32-E72D297353CC}">
              <c16:uniqueId val="{00000000-689B-4932-B410-E22702CB021E}"/>
            </c:ext>
          </c:extLst>
        </c:ser>
        <c:dLbls>
          <c:showLegendKey val="0"/>
          <c:showVal val="0"/>
          <c:showCatName val="0"/>
          <c:showSerName val="0"/>
          <c:showPercent val="0"/>
          <c:showBubbleSize val="0"/>
        </c:dLbls>
        <c:gapWidth val="40"/>
        <c:axId val="302603648"/>
        <c:axId val="302614016"/>
      </c:barChart>
      <c:lineChart>
        <c:grouping val="standard"/>
        <c:varyColors val="0"/>
        <c:ser>
          <c:idx val="0"/>
          <c:order val="2"/>
          <c:tx>
            <c:v>Placeholder x-Axis</c:v>
          </c:tx>
          <c:spPr>
            <a:ln w="28575">
              <a:noFill/>
            </a:ln>
          </c:spPr>
          <c:marker>
            <c:symbol val="dash"/>
            <c:size val="22"/>
            <c:spPr>
              <a:noFill/>
              <a:ln>
                <a:noFill/>
              </a:ln>
            </c:spPr>
          </c:marker>
          <c:cat>
            <c:strRef>
              <c:f>'CapEx Trend by Mount Type (PV)'!$W$3:$W$13</c:f>
              <c:strCache>
                <c:ptCount val="11"/>
                <c:pt idx="0">
                  <c:v>2010
n=10 
0.2 GW</c:v>
                </c:pt>
                <c:pt idx="1">
                  <c:v>2011
n=29 
0.4 GW</c:v>
                </c:pt>
                <c:pt idx="2">
                  <c:v>2012
n=41 
0.9 GW</c:v>
                </c:pt>
                <c:pt idx="3">
                  <c:v>2013
n=38 
1.3 GW</c:v>
                </c:pt>
                <c:pt idx="4">
                  <c:v>2014
n=65 
3.2 GW</c:v>
                </c:pt>
                <c:pt idx="5">
                  <c:v>2015
n=87 
2.9 GW</c:v>
                </c:pt>
                <c:pt idx="6">
                  <c:v>2016
n=146 
7.4 GW</c:v>
                </c:pt>
                <c:pt idx="7">
                  <c:v>2017
n=163 
4.0 GW</c:v>
                </c:pt>
                <c:pt idx="8">
                  <c:v>2018
n=94 
3.9 GW</c:v>
                </c:pt>
                <c:pt idx="9">
                  <c:v>2019
n=102 
4.5 GW</c:v>
                </c:pt>
                <c:pt idx="10">
                  <c:v>2020
n=68 
5.1 GW</c:v>
                </c:pt>
              </c:strCache>
            </c:strRef>
          </c:cat>
          <c:val>
            <c:numRef>
              <c:f>'CapEx Trend by Mount Type (PV)'!$W$3:$W$12</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689B-4932-B410-E22702CB021E}"/>
            </c:ext>
          </c:extLst>
        </c:ser>
        <c:dLbls>
          <c:showLegendKey val="0"/>
          <c:showVal val="0"/>
          <c:showCatName val="0"/>
          <c:showSerName val="0"/>
          <c:showPercent val="0"/>
          <c:showBubbleSize val="0"/>
        </c:dLbls>
        <c:marker val="1"/>
        <c:smooth val="0"/>
        <c:axId val="302603648"/>
        <c:axId val="302614016"/>
      </c:lineChart>
      <c:scatterChart>
        <c:scatterStyle val="lineMarker"/>
        <c:varyColors val="0"/>
        <c:ser>
          <c:idx val="7"/>
          <c:order val="0"/>
          <c:tx>
            <c:v> Fixed-Tilt PV</c:v>
          </c:tx>
          <c:spPr>
            <a:ln w="28575">
              <a:noFill/>
            </a:ln>
          </c:spPr>
          <c:marker>
            <c:symbol val="triangle"/>
            <c:size val="8"/>
            <c:spPr>
              <a:solidFill>
                <a:schemeClr val="tx2"/>
              </a:solidFill>
              <a:ln>
                <a:noFill/>
              </a:ln>
            </c:spPr>
          </c:marker>
          <c:errBars>
            <c:errDir val="y"/>
            <c:errBarType val="both"/>
            <c:errValType val="cust"/>
            <c:noEndCap val="0"/>
            <c:plus>
              <c:numRef>
                <c:f>'CapEx Trend by Mount Type (PV)'!$Y$3:$Y$13</c:f>
                <c:numCache>
                  <c:formatCode>General</c:formatCode>
                  <c:ptCount val="11"/>
                  <c:pt idx="0">
                    <c:v>0.53</c:v>
                  </c:pt>
                  <c:pt idx="1">
                    <c:v>0.56000000000000005</c:v>
                  </c:pt>
                  <c:pt idx="2">
                    <c:v>0.81</c:v>
                  </c:pt>
                  <c:pt idx="3">
                    <c:v>0.66</c:v>
                  </c:pt>
                  <c:pt idx="4">
                    <c:v>0.9</c:v>
                  </c:pt>
                  <c:pt idx="5">
                    <c:v>0.77</c:v>
                  </c:pt>
                  <c:pt idx="6">
                    <c:v>1.03</c:v>
                  </c:pt>
                  <c:pt idx="7">
                    <c:v>0.4</c:v>
                  </c:pt>
                  <c:pt idx="8">
                    <c:v>0.87</c:v>
                  </c:pt>
                  <c:pt idx="9">
                    <c:v>1.1000000000000001</c:v>
                  </c:pt>
                  <c:pt idx="10">
                    <c:v>0.35</c:v>
                  </c:pt>
                </c:numCache>
              </c:numRef>
            </c:plus>
            <c:minus>
              <c:numRef>
                <c:f>'CapEx Trend by Mount Type (PV)'!$X$3:$X$13</c:f>
                <c:numCache>
                  <c:formatCode>General</c:formatCode>
                  <c:ptCount val="11"/>
                  <c:pt idx="0">
                    <c:v>0.98</c:v>
                  </c:pt>
                  <c:pt idx="1">
                    <c:v>0.77</c:v>
                  </c:pt>
                  <c:pt idx="2">
                    <c:v>0.53</c:v>
                  </c:pt>
                  <c:pt idx="3">
                    <c:v>0.68</c:v>
                  </c:pt>
                  <c:pt idx="4">
                    <c:v>0.53</c:v>
                  </c:pt>
                  <c:pt idx="5">
                    <c:v>0.5</c:v>
                  </c:pt>
                  <c:pt idx="6">
                    <c:v>0.39</c:v>
                  </c:pt>
                  <c:pt idx="7">
                    <c:v>0.41</c:v>
                  </c:pt>
                  <c:pt idx="8">
                    <c:v>0.61</c:v>
                  </c:pt>
                  <c:pt idx="9">
                    <c:v>0.48</c:v>
                  </c:pt>
                  <c:pt idx="10">
                    <c:v>0.12</c:v>
                  </c:pt>
                </c:numCache>
              </c:numRef>
            </c:minus>
            <c:spPr>
              <a:ln w="12700">
                <a:solidFill>
                  <a:schemeClr val="tx2"/>
                </a:solidFill>
              </a:ln>
            </c:spPr>
          </c:errBars>
          <c:xVal>
            <c:numRef>
              <c:f>'CapEx Trend by Mount Type (PV)'!$U$3:$U$13</c:f>
              <c:numCache>
                <c:formatCode>General</c:formatCode>
                <c:ptCount val="11"/>
                <c:pt idx="0">
                  <c:v>0.55000000000000004</c:v>
                </c:pt>
                <c:pt idx="1">
                  <c:v>2.5499999999999998</c:v>
                </c:pt>
                <c:pt idx="2">
                  <c:v>4.55</c:v>
                </c:pt>
                <c:pt idx="3">
                  <c:v>6.55</c:v>
                </c:pt>
                <c:pt idx="4">
                  <c:v>8.5500000000000007</c:v>
                </c:pt>
                <c:pt idx="5">
                  <c:v>10.55</c:v>
                </c:pt>
                <c:pt idx="6">
                  <c:v>12.55</c:v>
                </c:pt>
                <c:pt idx="7">
                  <c:v>14.55</c:v>
                </c:pt>
                <c:pt idx="8">
                  <c:v>16.55</c:v>
                </c:pt>
                <c:pt idx="9">
                  <c:v>18.55</c:v>
                </c:pt>
                <c:pt idx="10">
                  <c:v>20.55</c:v>
                </c:pt>
              </c:numCache>
            </c:numRef>
          </c:xVal>
          <c:yVal>
            <c:numRef>
              <c:f>'CapEx Trend by Mount Type (PV)'!$G$30:$G$40</c:f>
              <c:numCache>
                <c:formatCode>General</c:formatCode>
                <c:ptCount val="11"/>
                <c:pt idx="0">
                  <c:v>5.07</c:v>
                </c:pt>
                <c:pt idx="1">
                  <c:v>4.72</c:v>
                </c:pt>
                <c:pt idx="2">
                  <c:v>3.82</c:v>
                </c:pt>
                <c:pt idx="3">
                  <c:v>3.86</c:v>
                </c:pt>
                <c:pt idx="4">
                  <c:v>3.29</c:v>
                </c:pt>
                <c:pt idx="5">
                  <c:v>2.64</c:v>
                </c:pt>
                <c:pt idx="6">
                  <c:v>2.39</c:v>
                </c:pt>
                <c:pt idx="7">
                  <c:v>2.27</c:v>
                </c:pt>
                <c:pt idx="8">
                  <c:v>1.82</c:v>
                </c:pt>
                <c:pt idx="9">
                  <c:v>1.69</c:v>
                </c:pt>
                <c:pt idx="10">
                  <c:v>1.22</c:v>
                </c:pt>
              </c:numCache>
            </c:numRef>
          </c:yVal>
          <c:smooth val="0"/>
          <c:extLst>
            <c:ext xmlns:c16="http://schemas.microsoft.com/office/drawing/2014/chart" uri="{C3380CC4-5D6E-409C-BE32-E72D297353CC}">
              <c16:uniqueId val="{00000002-689B-4932-B410-E22702CB021E}"/>
            </c:ext>
          </c:extLst>
        </c:ser>
        <c:ser>
          <c:idx val="9"/>
          <c:order val="1"/>
          <c:tx>
            <c:v> Tracking PV</c:v>
          </c:tx>
          <c:spPr>
            <a:ln w="28575">
              <a:noFill/>
            </a:ln>
          </c:spPr>
          <c:marker>
            <c:symbol val="square"/>
            <c:size val="6"/>
            <c:spPr>
              <a:solidFill>
                <a:schemeClr val="accent2"/>
              </a:solidFill>
              <a:ln>
                <a:noFill/>
              </a:ln>
            </c:spPr>
          </c:marker>
          <c:errBars>
            <c:errDir val="y"/>
            <c:errBarType val="both"/>
            <c:errValType val="cust"/>
            <c:noEndCap val="0"/>
            <c:plus>
              <c:numRef>
                <c:f>'CapEx Trend by Mount Type (PV)'!$AA$3:$AA$13</c:f>
                <c:numCache>
                  <c:formatCode>General</c:formatCode>
                  <c:ptCount val="11"/>
                  <c:pt idx="0">
                    <c:v>1.25</c:v>
                  </c:pt>
                  <c:pt idx="1">
                    <c:v>0.62</c:v>
                  </c:pt>
                  <c:pt idx="2">
                    <c:v>0.59</c:v>
                  </c:pt>
                  <c:pt idx="3">
                    <c:v>0.56999999999999995</c:v>
                  </c:pt>
                  <c:pt idx="4">
                    <c:v>1.06</c:v>
                  </c:pt>
                  <c:pt idx="5">
                    <c:v>0.68</c:v>
                  </c:pt>
                  <c:pt idx="6">
                    <c:v>0.34</c:v>
                  </c:pt>
                  <c:pt idx="7">
                    <c:v>0.64</c:v>
                  </c:pt>
                  <c:pt idx="8">
                    <c:v>0.74</c:v>
                  </c:pt>
                  <c:pt idx="9">
                    <c:v>0.39</c:v>
                  </c:pt>
                  <c:pt idx="10">
                    <c:v>0.24</c:v>
                  </c:pt>
                </c:numCache>
              </c:numRef>
            </c:plus>
            <c:minus>
              <c:numRef>
                <c:f>'CapEx Trend by Mount Type (PV)'!$Z$3:$Z$13</c:f>
                <c:numCache>
                  <c:formatCode>General</c:formatCode>
                  <c:ptCount val="11"/>
                  <c:pt idx="0">
                    <c:v>0.92</c:v>
                  </c:pt>
                  <c:pt idx="1">
                    <c:v>0.48</c:v>
                  </c:pt>
                  <c:pt idx="2">
                    <c:v>0.09</c:v>
                  </c:pt>
                  <c:pt idx="3">
                    <c:v>0.45</c:v>
                  </c:pt>
                  <c:pt idx="4">
                    <c:v>0.67</c:v>
                  </c:pt>
                  <c:pt idx="5">
                    <c:v>0.63</c:v>
                  </c:pt>
                  <c:pt idx="6">
                    <c:v>0.31</c:v>
                  </c:pt>
                  <c:pt idx="7">
                    <c:v>0.56000000000000005</c:v>
                  </c:pt>
                  <c:pt idx="8">
                    <c:v>0.27</c:v>
                  </c:pt>
                  <c:pt idx="9">
                    <c:v>0.28000000000000003</c:v>
                  </c:pt>
                  <c:pt idx="10">
                    <c:v>0.21</c:v>
                  </c:pt>
                </c:numCache>
              </c:numRef>
            </c:minus>
            <c:spPr>
              <a:ln w="12700">
                <a:solidFill>
                  <a:schemeClr val="accent2"/>
                </a:solidFill>
              </a:ln>
            </c:spPr>
          </c:errBars>
          <c:xVal>
            <c:numRef>
              <c:f>'CapEx Trend by Mount Type (PV)'!$V$3:$V$13</c:f>
              <c:numCache>
                <c:formatCode>General</c:formatCode>
                <c:ptCount val="11"/>
                <c:pt idx="0">
                  <c:v>1.3</c:v>
                </c:pt>
                <c:pt idx="1">
                  <c:v>3.3</c:v>
                </c:pt>
                <c:pt idx="2">
                  <c:v>5.3</c:v>
                </c:pt>
                <c:pt idx="3">
                  <c:v>7.3</c:v>
                </c:pt>
                <c:pt idx="4">
                  <c:v>9.3000000000000007</c:v>
                </c:pt>
                <c:pt idx="5">
                  <c:v>11.3</c:v>
                </c:pt>
                <c:pt idx="6">
                  <c:v>13.3</c:v>
                </c:pt>
                <c:pt idx="7">
                  <c:v>15.3</c:v>
                </c:pt>
                <c:pt idx="8">
                  <c:v>17.3</c:v>
                </c:pt>
                <c:pt idx="9">
                  <c:v>19.3</c:v>
                </c:pt>
                <c:pt idx="10">
                  <c:v>21.3</c:v>
                </c:pt>
              </c:numCache>
            </c:numRef>
          </c:xVal>
          <c:yVal>
            <c:numRef>
              <c:f>'CapEx Trend by Mount Type (PV)'!$J$30:$J$40</c:f>
              <c:numCache>
                <c:formatCode>General</c:formatCode>
                <c:ptCount val="11"/>
                <c:pt idx="0">
                  <c:v>6.8</c:v>
                </c:pt>
                <c:pt idx="1">
                  <c:v>4.71</c:v>
                </c:pt>
                <c:pt idx="2">
                  <c:v>4.45</c:v>
                </c:pt>
                <c:pt idx="3">
                  <c:v>4.03</c:v>
                </c:pt>
                <c:pt idx="4">
                  <c:v>3.4</c:v>
                </c:pt>
                <c:pt idx="5">
                  <c:v>3.08</c:v>
                </c:pt>
                <c:pt idx="6">
                  <c:v>2.46</c:v>
                </c:pt>
                <c:pt idx="7">
                  <c:v>2.27</c:v>
                </c:pt>
                <c:pt idx="8">
                  <c:v>1.86</c:v>
                </c:pt>
                <c:pt idx="9">
                  <c:v>1.56</c:v>
                </c:pt>
                <c:pt idx="10">
                  <c:v>1.42</c:v>
                </c:pt>
              </c:numCache>
            </c:numRef>
          </c:yVal>
          <c:smooth val="0"/>
          <c:extLst>
            <c:ext xmlns:c16="http://schemas.microsoft.com/office/drawing/2014/chart" uri="{C3380CC4-5D6E-409C-BE32-E72D297353CC}">
              <c16:uniqueId val="{00000003-689B-4932-B410-E22702CB021E}"/>
            </c:ext>
          </c:extLst>
        </c:ser>
        <c:dLbls>
          <c:showLegendKey val="0"/>
          <c:showVal val="0"/>
          <c:showCatName val="0"/>
          <c:showSerName val="0"/>
          <c:showPercent val="0"/>
          <c:showBubbleSize val="0"/>
        </c:dLbls>
        <c:axId val="302638208"/>
        <c:axId val="302615936"/>
      </c:scatterChart>
      <c:catAx>
        <c:axId val="302603648"/>
        <c:scaling>
          <c:orientation val="minMax"/>
        </c:scaling>
        <c:delete val="0"/>
        <c:axPos val="b"/>
        <c:title>
          <c:tx>
            <c:rich>
              <a:bodyPr/>
              <a:lstStyle/>
              <a:p>
                <a:pPr>
                  <a:defRPr b="1"/>
                </a:pPr>
                <a:r>
                  <a:rPr lang="en-US" b="1"/>
                  <a:t>Commercial Operation Year</a:t>
                </a:r>
              </a:p>
            </c:rich>
          </c:tx>
          <c:layout>
            <c:manualLayout>
              <c:xMode val="edge"/>
              <c:yMode val="edge"/>
              <c:x val="0.40418567871323779"/>
              <c:y val="0.94246033543921526"/>
            </c:manualLayout>
          </c:layout>
          <c:overlay val="0"/>
          <c:spPr>
            <a:noFill/>
            <a:ln w="25400">
              <a:noFill/>
            </a:ln>
          </c:spPr>
        </c:title>
        <c:numFmt formatCode="General" sourceLinked="1"/>
        <c:majorTickMark val="out"/>
        <c:minorTickMark val="none"/>
        <c:tickLblPos val="nextTo"/>
        <c:spPr>
          <a:ln w="3175">
            <a:noFill/>
            <a:prstDash val="solid"/>
          </a:ln>
        </c:spPr>
        <c:txPr>
          <a:bodyPr rot="0" vert="horz"/>
          <a:lstStyle/>
          <a:p>
            <a:pPr>
              <a:defRPr b="1"/>
            </a:pPr>
            <a:endParaRPr lang="en-US"/>
          </a:p>
        </c:txPr>
        <c:crossAx val="302614016"/>
        <c:crosses val="autoZero"/>
        <c:auto val="1"/>
        <c:lblAlgn val="ctr"/>
        <c:lblOffset val="0"/>
        <c:tickLblSkip val="1"/>
        <c:tickMarkSkip val="1"/>
        <c:noMultiLvlLbl val="0"/>
      </c:catAx>
      <c:valAx>
        <c:axId val="302614016"/>
        <c:scaling>
          <c:orientation val="minMax"/>
          <c:max val="8.1"/>
          <c:min val="0"/>
        </c:scaling>
        <c:delete val="0"/>
        <c:axPos val="l"/>
        <c:majorGridlines>
          <c:spPr>
            <a:ln w="3175">
              <a:solidFill>
                <a:schemeClr val="bg1">
                  <a:lumMod val="75000"/>
                </a:schemeClr>
              </a:solidFill>
              <a:prstDash val="solid"/>
            </a:ln>
          </c:spPr>
        </c:majorGridlines>
        <c:minorGridlines>
          <c:spPr>
            <a:ln w="3175">
              <a:noFill/>
              <a:prstDash val="lgDash"/>
            </a:ln>
          </c:spPr>
        </c:minorGridlines>
        <c:numFmt formatCode="#,##0" sourceLinked="0"/>
        <c:majorTickMark val="out"/>
        <c:minorTickMark val="none"/>
        <c:tickLblPos val="nextTo"/>
        <c:spPr>
          <a:ln w="3175">
            <a:noFill/>
            <a:prstDash val="solid"/>
          </a:ln>
        </c:spPr>
        <c:txPr>
          <a:bodyPr rot="0" vert="horz"/>
          <a:lstStyle/>
          <a:p>
            <a:pPr>
              <a:defRPr b="1"/>
            </a:pPr>
            <a:endParaRPr lang="en-US"/>
          </a:p>
        </c:txPr>
        <c:crossAx val="302603648"/>
        <c:crosses val="autoZero"/>
        <c:crossBetween val="between"/>
        <c:majorUnit val="1"/>
      </c:valAx>
      <c:valAx>
        <c:axId val="302615936"/>
        <c:scaling>
          <c:orientation val="minMax"/>
          <c:max val="6"/>
          <c:min val="3.5"/>
        </c:scaling>
        <c:delete val="1"/>
        <c:axPos val="r"/>
        <c:numFmt formatCode="General" sourceLinked="1"/>
        <c:majorTickMark val="out"/>
        <c:minorTickMark val="none"/>
        <c:tickLblPos val="nextTo"/>
        <c:crossAx val="302638208"/>
        <c:crosses val="max"/>
        <c:crossBetween val="midCat"/>
        <c:majorUnit val="1"/>
        <c:minorUnit val="0.5"/>
      </c:valAx>
      <c:valAx>
        <c:axId val="302638208"/>
        <c:scaling>
          <c:orientation val="minMax"/>
          <c:max val="22"/>
          <c:min val="0"/>
        </c:scaling>
        <c:delete val="0"/>
        <c:axPos val="t"/>
        <c:numFmt formatCode="General" sourceLinked="1"/>
        <c:majorTickMark val="out"/>
        <c:minorTickMark val="none"/>
        <c:tickLblPos val="nextTo"/>
        <c:spPr>
          <a:ln>
            <a:noFill/>
          </a:ln>
        </c:spPr>
        <c:txPr>
          <a:bodyPr/>
          <a:lstStyle/>
          <a:p>
            <a:pPr>
              <a:defRPr>
                <a:solidFill>
                  <a:schemeClr val="bg1"/>
                </a:solidFill>
              </a:defRPr>
            </a:pPr>
            <a:endParaRPr lang="en-US"/>
          </a:p>
        </c:txPr>
        <c:crossAx val="302615936"/>
        <c:crosses val="max"/>
        <c:crossBetween val="midCat"/>
      </c:valAx>
      <c:dTable>
        <c:showHorzBorder val="1"/>
        <c:showVertBorder val="1"/>
        <c:showOutline val="1"/>
        <c:showKeys val="1"/>
      </c:dTable>
      <c:spPr>
        <a:solidFill>
          <a:schemeClr val="bg1"/>
        </a:solidFill>
        <a:ln w="25400">
          <a:noFill/>
        </a:ln>
      </c:spPr>
    </c:plotArea>
    <c:legend>
      <c:legendPos val="r"/>
      <c:legendEntry>
        <c:idx val="1"/>
        <c:delete val="1"/>
      </c:legendEntry>
      <c:layout>
        <c:manualLayout>
          <c:xMode val="edge"/>
          <c:yMode val="edge"/>
          <c:x val="0.78543278065969513"/>
          <c:y val="0.11084623368812482"/>
          <c:w val="0.174249963636292"/>
          <c:h val="0.20429710812584909"/>
        </c:manualLayout>
      </c:layout>
      <c:overlay val="1"/>
      <c:spPr>
        <a:solidFill>
          <a:schemeClr val="bg1"/>
        </a:solidFill>
        <a:ln>
          <a:noFill/>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000000000001499" r="0.75000000000001499" t="1" header="0.5" footer="0.5"/>
    <c:pageSetup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90507436570428"/>
          <c:y val="0.125"/>
          <c:w val="0.84253937007874014"/>
          <c:h val="0.63229841061533976"/>
        </c:manualLayout>
      </c:layout>
      <c:barChart>
        <c:barDir val="col"/>
        <c:grouping val="stacked"/>
        <c:varyColors val="0"/>
        <c:ser>
          <c:idx val="0"/>
          <c:order val="0"/>
          <c:tx>
            <c:strRef>
              <c:f>'Storage CapEx'!$C$34</c:f>
              <c:strCache>
                <c:ptCount val="1"/>
                <c:pt idx="0">
                  <c:v>Solar</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'Storage CapEx'!$A$35:$B$38</c:f>
              <c:multiLvlStrCache>
                <c:ptCount val="4"/>
                <c:lvl>
                  <c:pt idx="0">
                    <c:v>Solar Standalone</c:v>
                  </c:pt>
                  <c:pt idx="1">
                    <c:v>Solar + Battery</c:v>
                  </c:pt>
                  <c:pt idx="2">
                    <c:v>Solar Standalone</c:v>
                  </c:pt>
                  <c:pt idx="3">
                    <c:v>Solar + Battery</c:v>
                  </c:pt>
                </c:lvl>
                <c:lvl>
                  <c:pt idx="0">
                    <c:v>2018</c:v>
                  </c:pt>
                  <c:pt idx="2">
                    <c:v>2019</c:v>
                  </c:pt>
                </c:lvl>
              </c:multiLvlStrCache>
            </c:multiLvlStrRef>
          </c:cat>
          <c:val>
            <c:numRef>
              <c:f>'Storage CapEx'!$C$35:$C$38</c:f>
              <c:numCache>
                <c:formatCode>_("$"* #,##0.00_);_("$"* \(#,##0.00\);_("$"* "-"??_);_(@_)</c:formatCode>
                <c:ptCount val="4"/>
                <c:pt idx="0">
                  <c:v>1.84</c:v>
                </c:pt>
                <c:pt idx="1">
                  <c:v>2.0099894283970539</c:v>
                </c:pt>
                <c:pt idx="2">
                  <c:v>1.58</c:v>
                </c:pt>
                <c:pt idx="3">
                  <c:v>2.5471790809537951</c:v>
                </c:pt>
              </c:numCache>
            </c:numRef>
          </c:val>
          <c:extLst>
            <c:ext xmlns:c16="http://schemas.microsoft.com/office/drawing/2014/chart" uri="{C3380CC4-5D6E-409C-BE32-E72D297353CC}">
              <c16:uniqueId val="{00000000-35DF-4EDF-B8E4-C5AC2837EA13}"/>
            </c:ext>
          </c:extLst>
        </c:ser>
        <c:ser>
          <c:idx val="1"/>
          <c:order val="1"/>
          <c:tx>
            <c:strRef>
              <c:f>'Storage CapEx'!$D$34</c:f>
              <c:strCache>
                <c:ptCount val="1"/>
                <c:pt idx="0">
                  <c:v>Adder</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'Storage CapEx'!$A$35:$B$38</c:f>
              <c:multiLvlStrCache>
                <c:ptCount val="4"/>
                <c:lvl>
                  <c:pt idx="0">
                    <c:v>Solar Standalone</c:v>
                  </c:pt>
                  <c:pt idx="1">
                    <c:v>Solar + Battery</c:v>
                  </c:pt>
                  <c:pt idx="2">
                    <c:v>Solar Standalone</c:v>
                  </c:pt>
                  <c:pt idx="3">
                    <c:v>Solar + Battery</c:v>
                  </c:pt>
                </c:lvl>
                <c:lvl>
                  <c:pt idx="0">
                    <c:v>2018</c:v>
                  </c:pt>
                  <c:pt idx="2">
                    <c:v>2019</c:v>
                  </c:pt>
                </c:lvl>
              </c:multiLvlStrCache>
            </c:multiLvlStrRef>
          </c:cat>
          <c:val>
            <c:numRef>
              <c:f>'Storage CapEx'!$D$35:$D$38</c:f>
              <c:numCache>
                <c:formatCode>_("$"* #,##0.00_);_("$"* \(#,##0.00\);_("$"* "-"??_);_(@_)</c:formatCode>
                <c:ptCount val="4"/>
                <c:pt idx="0">
                  <c:v>#N/A</c:v>
                </c:pt>
                <c:pt idx="1">
                  <c:v>0.65282659842605351</c:v>
                </c:pt>
                <c:pt idx="2">
                  <c:v>#N/A</c:v>
                </c:pt>
                <c:pt idx="3">
                  <c:v>1.5381059538326156</c:v>
                </c:pt>
              </c:numCache>
            </c:numRef>
          </c:val>
          <c:extLst>
            <c:ext xmlns:c16="http://schemas.microsoft.com/office/drawing/2014/chart" uri="{C3380CC4-5D6E-409C-BE32-E72D297353CC}">
              <c16:uniqueId val="{00000001-35DF-4EDF-B8E4-C5AC2837EA13}"/>
            </c:ext>
          </c:extLst>
        </c:ser>
        <c:dLbls>
          <c:showLegendKey val="0"/>
          <c:showVal val="0"/>
          <c:showCatName val="0"/>
          <c:showSerName val="0"/>
          <c:showPercent val="0"/>
          <c:showBubbleSize val="0"/>
        </c:dLbls>
        <c:gapWidth val="150"/>
        <c:overlap val="100"/>
        <c:axId val="485182088"/>
        <c:axId val="485181432"/>
      </c:barChart>
      <c:catAx>
        <c:axId val="485182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5181432"/>
        <c:crosses val="autoZero"/>
        <c:auto val="1"/>
        <c:lblAlgn val="ctr"/>
        <c:lblOffset val="100"/>
        <c:noMultiLvlLbl val="0"/>
      </c:catAx>
      <c:valAx>
        <c:axId val="485181432"/>
        <c:scaling>
          <c:orientation val="minMax"/>
          <c:max val="4.2"/>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5182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90507436570428"/>
          <c:y val="0.125"/>
          <c:w val="0.84253937007874014"/>
          <c:h val="0.63229841061533976"/>
        </c:manualLayout>
      </c:layout>
      <c:barChart>
        <c:barDir val="col"/>
        <c:grouping val="stacked"/>
        <c:varyColors val="0"/>
        <c:ser>
          <c:idx val="0"/>
          <c:order val="0"/>
          <c:tx>
            <c:strRef>
              <c:f>'Storage CapEx'!$C$34</c:f>
              <c:strCache>
                <c:ptCount val="1"/>
                <c:pt idx="0">
                  <c:v>Solar</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'Storage CapEx'!$A$46:$B$49</c:f>
              <c:multiLvlStrCache>
                <c:ptCount val="4"/>
                <c:lvl>
                  <c:pt idx="0">
                    <c:v>Solar Standalone</c:v>
                  </c:pt>
                  <c:pt idx="1">
                    <c:v>Solar + Battery</c:v>
                  </c:pt>
                  <c:pt idx="2">
                    <c:v>Solar Standalone</c:v>
                  </c:pt>
                  <c:pt idx="3">
                    <c:v>Solar + Battery</c:v>
                  </c:pt>
                </c:lvl>
                <c:lvl>
                  <c:pt idx="0">
                    <c:v>2018</c:v>
                  </c:pt>
                  <c:pt idx="2">
                    <c:v>2019</c:v>
                  </c:pt>
                </c:lvl>
              </c:multiLvlStrCache>
            </c:multiLvlStrRef>
          </c:cat>
          <c:val>
            <c:numRef>
              <c:f>'Storage CapEx'!$C$46:$C$49</c:f>
              <c:numCache>
                <c:formatCode>_("$"* #,##0.00_);_("$"* \(#,##0.00\);_("$"* "-"??_);_(@_)</c:formatCode>
                <c:ptCount val="4"/>
                <c:pt idx="0">
                  <c:v>2.06</c:v>
                </c:pt>
                <c:pt idx="1">
                  <c:v>2.7847399920663554</c:v>
                </c:pt>
                <c:pt idx="2">
                  <c:v>1.8</c:v>
                </c:pt>
                <c:pt idx="3">
                  <c:v>2.4081156241215096</c:v>
                </c:pt>
              </c:numCache>
            </c:numRef>
          </c:val>
          <c:extLst>
            <c:ext xmlns:c16="http://schemas.microsoft.com/office/drawing/2014/chart" uri="{C3380CC4-5D6E-409C-BE32-E72D297353CC}">
              <c16:uniqueId val="{00000000-FDA1-4E93-A8F4-EF33490A441A}"/>
            </c:ext>
          </c:extLst>
        </c:ser>
        <c:ser>
          <c:idx val="1"/>
          <c:order val="1"/>
          <c:tx>
            <c:strRef>
              <c:f>'Storage CapEx'!$D$34</c:f>
              <c:strCache>
                <c:ptCount val="1"/>
                <c:pt idx="0">
                  <c:v>Adder</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'Storage CapEx'!$A$46:$B$49</c:f>
              <c:multiLvlStrCache>
                <c:ptCount val="4"/>
                <c:lvl>
                  <c:pt idx="0">
                    <c:v>Solar Standalone</c:v>
                  </c:pt>
                  <c:pt idx="1">
                    <c:v>Solar + Battery</c:v>
                  </c:pt>
                  <c:pt idx="2">
                    <c:v>Solar Standalone</c:v>
                  </c:pt>
                  <c:pt idx="3">
                    <c:v>Solar + Battery</c:v>
                  </c:pt>
                </c:lvl>
                <c:lvl>
                  <c:pt idx="0">
                    <c:v>2018</c:v>
                  </c:pt>
                  <c:pt idx="2">
                    <c:v>2019</c:v>
                  </c:pt>
                </c:lvl>
              </c:multiLvlStrCache>
            </c:multiLvlStrRef>
          </c:cat>
          <c:val>
            <c:numRef>
              <c:f>'Storage CapEx'!$D$46:$D$49</c:f>
              <c:numCache>
                <c:formatCode>_("$"* #,##0.00_);_("$"* \(#,##0.00\);_("$"* "-"??_);_(@_)</c:formatCode>
                <c:ptCount val="4"/>
                <c:pt idx="0">
                  <c:v>#N/A</c:v>
                </c:pt>
                <c:pt idx="1">
                  <c:v>0.9048798030946259</c:v>
                </c:pt>
                <c:pt idx="2">
                  <c:v>#N/A</c:v>
                </c:pt>
                <c:pt idx="3">
                  <c:v>1.8065608308426624</c:v>
                </c:pt>
              </c:numCache>
            </c:numRef>
          </c:val>
          <c:extLst>
            <c:ext xmlns:c16="http://schemas.microsoft.com/office/drawing/2014/chart" uri="{C3380CC4-5D6E-409C-BE32-E72D297353CC}">
              <c16:uniqueId val="{00000001-FDA1-4E93-A8F4-EF33490A441A}"/>
            </c:ext>
          </c:extLst>
        </c:ser>
        <c:dLbls>
          <c:showLegendKey val="0"/>
          <c:showVal val="0"/>
          <c:showCatName val="0"/>
          <c:showSerName val="0"/>
          <c:showPercent val="0"/>
          <c:showBubbleSize val="0"/>
        </c:dLbls>
        <c:gapWidth val="150"/>
        <c:overlap val="100"/>
        <c:axId val="485182088"/>
        <c:axId val="485181432"/>
      </c:barChart>
      <c:catAx>
        <c:axId val="485182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5181432"/>
        <c:crosses val="autoZero"/>
        <c:auto val="1"/>
        <c:lblAlgn val="ctr"/>
        <c:lblOffset val="100"/>
        <c:noMultiLvlLbl val="0"/>
      </c:catAx>
      <c:valAx>
        <c:axId val="485181432"/>
        <c:scaling>
          <c:orientation val="minMax"/>
          <c:max val="4.2"/>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5182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8158804915740672E-2"/>
          <c:y val="9.4337140406954081E-2"/>
          <c:w val="0.89755259564517054"/>
          <c:h val="0.74967418985993106"/>
        </c:manualLayout>
      </c:layout>
      <c:bubbleChart>
        <c:varyColors val="0"/>
        <c:ser>
          <c:idx val="0"/>
          <c:order val="0"/>
          <c:tx>
            <c:v>CSP Trough</c:v>
          </c:tx>
          <c:spPr>
            <a:solidFill>
              <a:schemeClr val="accent6">
                <a:alpha val="50000"/>
              </a:schemeClr>
            </a:solidFill>
            <a:ln>
              <a:solidFill>
                <a:schemeClr val="accent6"/>
              </a:solidFill>
            </a:ln>
          </c:spPr>
          <c:invertIfNegative val="0"/>
          <c:xVal>
            <c:numRef>
              <c:f>'CSP CapEx'!$C$27:$C$31</c:f>
              <c:numCache>
                <c:formatCode>General</c:formatCode>
                <c:ptCount val="5"/>
                <c:pt idx="0">
                  <c:v>2007</c:v>
                </c:pt>
                <c:pt idx="1">
                  <c:v>2010</c:v>
                </c:pt>
                <c:pt idx="2">
                  <c:v>2013</c:v>
                </c:pt>
                <c:pt idx="3">
                  <c:v>2014</c:v>
                </c:pt>
                <c:pt idx="4">
                  <c:v>2014</c:v>
                </c:pt>
              </c:numCache>
            </c:numRef>
          </c:xVal>
          <c:yVal>
            <c:numRef>
              <c:f>'CSP CapEx'!$D$27:$D$31</c:f>
              <c:numCache>
                <c:formatCode>"$"#,##0.00_);\("$"#,##0.00\)</c:formatCode>
                <c:ptCount val="5"/>
                <c:pt idx="0">
                  <c:v>4.9445078347624438</c:v>
                </c:pt>
                <c:pt idx="1">
                  <c:v>6.2695642653806534</c:v>
                </c:pt>
                <c:pt idx="2">
                  <c:v>7.4443516259348446</c:v>
                </c:pt>
                <c:pt idx="3">
                  <c:v>5.6373601174096502</c:v>
                </c:pt>
                <c:pt idx="4">
                  <c:v>6.7536038904648876</c:v>
                </c:pt>
              </c:numCache>
            </c:numRef>
          </c:yVal>
          <c:bubbleSize>
            <c:numRef>
              <c:f>'CSP CapEx'!$B$27:$B$31</c:f>
              <c:numCache>
                <c:formatCode>General</c:formatCode>
                <c:ptCount val="5"/>
                <c:pt idx="0">
                  <c:v>68.5</c:v>
                </c:pt>
                <c:pt idx="1">
                  <c:v>75</c:v>
                </c:pt>
                <c:pt idx="2">
                  <c:v>250</c:v>
                </c:pt>
                <c:pt idx="3">
                  <c:v>250</c:v>
                </c:pt>
                <c:pt idx="4">
                  <c:v>250</c:v>
                </c:pt>
              </c:numCache>
            </c:numRef>
          </c:bubbleSize>
          <c:bubble3D val="0"/>
          <c:extLst>
            <c:ext xmlns:c16="http://schemas.microsoft.com/office/drawing/2014/chart" uri="{C3380CC4-5D6E-409C-BE32-E72D297353CC}">
              <c16:uniqueId val="{00000000-A30B-4D09-B302-A634685298C5}"/>
            </c:ext>
          </c:extLst>
        </c:ser>
        <c:ser>
          <c:idx val="1"/>
          <c:order val="1"/>
          <c:tx>
            <c:v>CSP Tower</c:v>
          </c:tx>
          <c:spPr>
            <a:solidFill>
              <a:schemeClr val="accent3">
                <a:alpha val="50000"/>
              </a:schemeClr>
            </a:solidFill>
            <a:ln w="9525">
              <a:solidFill>
                <a:schemeClr val="accent3">
                  <a:lumMod val="75000"/>
                </a:schemeClr>
              </a:solidFill>
            </a:ln>
          </c:spPr>
          <c:invertIfNegative val="0"/>
          <c:xVal>
            <c:numRef>
              <c:f>'CSP CapEx'!$C$21:$C$22</c:f>
              <c:numCache>
                <c:formatCode>General</c:formatCode>
                <c:ptCount val="2"/>
                <c:pt idx="0">
                  <c:v>2014</c:v>
                </c:pt>
                <c:pt idx="1">
                  <c:v>2015</c:v>
                </c:pt>
              </c:numCache>
            </c:numRef>
          </c:xVal>
          <c:yVal>
            <c:numRef>
              <c:f>'CSP CapEx'!$D$21:$D$22</c:f>
              <c:numCache>
                <c:formatCode>"$"#,##0.00_);\("$"#,##0.00\)</c:formatCode>
                <c:ptCount val="2"/>
                <c:pt idx="0">
                  <c:v>6.7560810810810805</c:v>
                </c:pt>
                <c:pt idx="1">
                  <c:v>9.6261917133562278</c:v>
                </c:pt>
              </c:numCache>
            </c:numRef>
          </c:yVal>
          <c:bubbleSize>
            <c:numRef>
              <c:f>'CSP CapEx'!$B$21:$B$22</c:f>
              <c:numCache>
                <c:formatCode>General</c:formatCode>
                <c:ptCount val="2"/>
                <c:pt idx="0">
                  <c:v>370</c:v>
                </c:pt>
                <c:pt idx="1">
                  <c:v>110</c:v>
                </c:pt>
              </c:numCache>
            </c:numRef>
          </c:bubbleSize>
          <c:bubble3D val="0"/>
          <c:extLst>
            <c:ext xmlns:c16="http://schemas.microsoft.com/office/drawing/2014/chart" uri="{C3380CC4-5D6E-409C-BE32-E72D297353CC}">
              <c16:uniqueId val="{00000001-A30B-4D09-B302-A634685298C5}"/>
            </c:ext>
          </c:extLst>
        </c:ser>
        <c:ser>
          <c:idx val="4"/>
          <c:order val="2"/>
          <c:tx>
            <c:v>CSP Trough Core</c:v>
          </c:tx>
          <c:spPr>
            <a:solidFill>
              <a:schemeClr val="accent6">
                <a:lumMod val="50000"/>
              </a:schemeClr>
            </a:solidFill>
            <a:ln w="25400">
              <a:noFill/>
            </a:ln>
          </c:spPr>
          <c:invertIfNegative val="0"/>
          <c:xVal>
            <c:numRef>
              <c:f>'CSP CapEx'!$C$27:$C$31</c:f>
              <c:numCache>
                <c:formatCode>General</c:formatCode>
                <c:ptCount val="5"/>
                <c:pt idx="0">
                  <c:v>2007</c:v>
                </c:pt>
                <c:pt idx="1">
                  <c:v>2010</c:v>
                </c:pt>
                <c:pt idx="2">
                  <c:v>2013</c:v>
                </c:pt>
                <c:pt idx="3">
                  <c:v>2014</c:v>
                </c:pt>
                <c:pt idx="4">
                  <c:v>2014</c:v>
                </c:pt>
              </c:numCache>
            </c:numRef>
          </c:xVal>
          <c:yVal>
            <c:numRef>
              <c:f>'CSP CapEx'!$D$27:$D$31</c:f>
              <c:numCache>
                <c:formatCode>"$"#,##0.00_);\("$"#,##0.00\)</c:formatCode>
                <c:ptCount val="5"/>
                <c:pt idx="0">
                  <c:v>4.9445078347624438</c:v>
                </c:pt>
                <c:pt idx="1">
                  <c:v>6.2695642653806534</c:v>
                </c:pt>
                <c:pt idx="2">
                  <c:v>7.4443516259348446</c:v>
                </c:pt>
                <c:pt idx="3">
                  <c:v>5.6373601174096502</c:v>
                </c:pt>
                <c:pt idx="4">
                  <c:v>6.7536038904648876</c:v>
                </c:pt>
              </c:numCache>
            </c:numRef>
          </c:yVal>
          <c:bubbleSize>
            <c:numRef>
              <c:f>'CSP CapEx'!$E$27:$E$31</c:f>
              <c:numCache>
                <c:formatCode>General</c:formatCode>
                <c:ptCount val="5"/>
                <c:pt idx="0">
                  <c:v>1</c:v>
                </c:pt>
                <c:pt idx="1">
                  <c:v>1</c:v>
                </c:pt>
                <c:pt idx="2">
                  <c:v>1</c:v>
                </c:pt>
                <c:pt idx="3">
                  <c:v>1</c:v>
                </c:pt>
                <c:pt idx="4">
                  <c:v>1</c:v>
                </c:pt>
              </c:numCache>
            </c:numRef>
          </c:bubbleSize>
          <c:bubble3D val="0"/>
          <c:extLst>
            <c:ext xmlns:c16="http://schemas.microsoft.com/office/drawing/2014/chart" uri="{C3380CC4-5D6E-409C-BE32-E72D297353CC}">
              <c16:uniqueId val="{00000002-A30B-4D09-B302-A634685298C5}"/>
            </c:ext>
          </c:extLst>
        </c:ser>
        <c:ser>
          <c:idx val="5"/>
          <c:order val="3"/>
          <c:tx>
            <c:v>CSP Tower Core</c:v>
          </c:tx>
          <c:spPr>
            <a:solidFill>
              <a:schemeClr val="accent3">
                <a:lumMod val="75000"/>
              </a:schemeClr>
            </a:solidFill>
            <a:ln w="25400">
              <a:noFill/>
            </a:ln>
          </c:spPr>
          <c:invertIfNegative val="0"/>
          <c:xVal>
            <c:numRef>
              <c:f>'CSP CapEx'!$C$21:$C$22</c:f>
              <c:numCache>
                <c:formatCode>General</c:formatCode>
                <c:ptCount val="2"/>
                <c:pt idx="0">
                  <c:v>2014</c:v>
                </c:pt>
                <c:pt idx="1">
                  <c:v>2015</c:v>
                </c:pt>
              </c:numCache>
            </c:numRef>
          </c:xVal>
          <c:yVal>
            <c:numRef>
              <c:f>'CSP CapEx'!$D$21:$D$22</c:f>
              <c:numCache>
                <c:formatCode>"$"#,##0.00_);\("$"#,##0.00\)</c:formatCode>
                <c:ptCount val="2"/>
                <c:pt idx="0">
                  <c:v>6.7560810810810805</c:v>
                </c:pt>
                <c:pt idx="1">
                  <c:v>9.6261917133562278</c:v>
                </c:pt>
              </c:numCache>
            </c:numRef>
          </c:yVal>
          <c:bubbleSize>
            <c:numRef>
              <c:f>'CSP CapEx'!$E$21:$E$22</c:f>
              <c:numCache>
                <c:formatCode>General</c:formatCode>
                <c:ptCount val="2"/>
                <c:pt idx="0">
                  <c:v>1</c:v>
                </c:pt>
                <c:pt idx="1">
                  <c:v>1</c:v>
                </c:pt>
              </c:numCache>
            </c:numRef>
          </c:bubbleSize>
          <c:bubble3D val="0"/>
          <c:extLst>
            <c:ext xmlns:c16="http://schemas.microsoft.com/office/drawing/2014/chart" uri="{C3380CC4-5D6E-409C-BE32-E72D297353CC}">
              <c16:uniqueId val="{00000003-A30B-4D09-B302-A634685298C5}"/>
            </c:ext>
          </c:extLst>
        </c:ser>
        <c:ser>
          <c:idx val="2"/>
          <c:order val="4"/>
          <c:tx>
            <c:v>PV Median (for reference)</c:v>
          </c:tx>
          <c:spPr>
            <a:solidFill>
              <a:schemeClr val="accent5">
                <a:lumMod val="50000"/>
              </a:schemeClr>
            </a:solidFill>
            <a:ln w="25400">
              <a:noFill/>
            </a:ln>
          </c:spPr>
          <c:invertIfNegative val="0"/>
          <c:xVal>
            <c:numRef>
              <c:f>'CSP CapEx'!$G$21:$G$31</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xVal>
          <c:yVal>
            <c:numRef>
              <c:f>'CSP CapEx'!$H$21:$H$31</c:f>
              <c:numCache>
                <c:formatCode>"$"#,##0.00_);\("$"#,##0.00\)</c:formatCode>
                <c:ptCount val="11"/>
                <c:pt idx="0">
                  <c:v>5.3836386775990723</c:v>
                </c:pt>
                <c:pt idx="1">
                  <c:v>4.7205320268070086</c:v>
                </c:pt>
                <c:pt idx="2">
                  <c:v>4.3656149099999997</c:v>
                </c:pt>
                <c:pt idx="3">
                  <c:v>3.8873027001130174</c:v>
                </c:pt>
                <c:pt idx="4">
                  <c:v>3.3043615792835732</c:v>
                </c:pt>
                <c:pt idx="5">
                  <c:v>2.9608849307998168</c:v>
                </c:pt>
                <c:pt idx="6">
                  <c:v>2.4513045362537431</c:v>
                </c:pt>
                <c:pt idx="7">
                  <c:v>2.2666373785924501</c:v>
                </c:pt>
                <c:pt idx="8">
                  <c:v>1.8363487018645737</c:v>
                </c:pt>
                <c:pt idx="9">
                  <c:v>1.5766208858504434</c:v>
                </c:pt>
                <c:pt idx="10">
                  <c:v>1.4159739644987859</c:v>
                </c:pt>
              </c:numCache>
            </c:numRef>
          </c:yVal>
          <c:bubbleSize>
            <c:numRef>
              <c:f>'CSP CapEx'!$I$21:$I$31</c:f>
              <c:numCache>
                <c:formatCode>General</c:formatCode>
                <c:ptCount val="11"/>
                <c:pt idx="0">
                  <c:v>10</c:v>
                </c:pt>
                <c:pt idx="1">
                  <c:v>10</c:v>
                </c:pt>
                <c:pt idx="2">
                  <c:v>10</c:v>
                </c:pt>
                <c:pt idx="3">
                  <c:v>10</c:v>
                </c:pt>
                <c:pt idx="4">
                  <c:v>10</c:v>
                </c:pt>
                <c:pt idx="5">
                  <c:v>10</c:v>
                </c:pt>
                <c:pt idx="6">
                  <c:v>10</c:v>
                </c:pt>
                <c:pt idx="7">
                  <c:v>10</c:v>
                </c:pt>
                <c:pt idx="8">
                  <c:v>10</c:v>
                </c:pt>
                <c:pt idx="9">
                  <c:v>10</c:v>
                </c:pt>
                <c:pt idx="10">
                  <c:v>10</c:v>
                </c:pt>
              </c:numCache>
            </c:numRef>
          </c:bubbleSize>
          <c:bubble3D val="0"/>
          <c:extLst>
            <c:ext xmlns:c16="http://schemas.microsoft.com/office/drawing/2014/chart" uri="{C3380CC4-5D6E-409C-BE32-E72D297353CC}">
              <c16:uniqueId val="{00000004-A30B-4D09-B302-A634685298C5}"/>
            </c:ext>
          </c:extLst>
        </c:ser>
        <c:dLbls>
          <c:showLegendKey val="0"/>
          <c:showVal val="0"/>
          <c:showCatName val="0"/>
          <c:showSerName val="0"/>
          <c:showPercent val="0"/>
          <c:showBubbleSize val="0"/>
        </c:dLbls>
        <c:bubbleScale val="100"/>
        <c:showNegBubbles val="0"/>
        <c:axId val="393923968"/>
        <c:axId val="395728384"/>
      </c:bubbleChart>
      <c:valAx>
        <c:axId val="393923968"/>
        <c:scaling>
          <c:orientation val="minMax"/>
          <c:max val="2020.5"/>
          <c:min val="2006"/>
        </c:scaling>
        <c:delete val="0"/>
        <c:axPos val="b"/>
        <c:title>
          <c:tx>
            <c:rich>
              <a:bodyPr/>
              <a:lstStyle/>
              <a:p>
                <a:pPr>
                  <a:defRPr sz="1100" b="1"/>
                </a:pPr>
                <a:r>
                  <a:rPr lang="en-US" sz="1100" b="1"/>
                  <a:t>Commercial Operation Year</a:t>
                </a:r>
              </a:p>
            </c:rich>
          </c:tx>
          <c:layout>
            <c:manualLayout>
              <c:xMode val="edge"/>
              <c:yMode val="edge"/>
              <c:x val="0.37382036619408948"/>
              <c:y val="0.92238865588176555"/>
            </c:manualLayout>
          </c:layout>
          <c:overlay val="0"/>
        </c:title>
        <c:numFmt formatCode="General" sourceLinked="0"/>
        <c:majorTickMark val="out"/>
        <c:minorTickMark val="none"/>
        <c:tickLblPos val="nextTo"/>
        <c:spPr>
          <a:ln w="3175">
            <a:noFill/>
          </a:ln>
        </c:spPr>
        <c:txPr>
          <a:bodyPr/>
          <a:lstStyle/>
          <a:p>
            <a:pPr>
              <a:defRPr sz="1100" b="1"/>
            </a:pPr>
            <a:endParaRPr lang="en-US"/>
          </a:p>
        </c:txPr>
        <c:crossAx val="395728384"/>
        <c:crosses val="autoZero"/>
        <c:crossBetween val="midCat"/>
        <c:majorUnit val="1"/>
      </c:valAx>
      <c:valAx>
        <c:axId val="395728384"/>
        <c:scaling>
          <c:orientation val="minMax"/>
          <c:max val="11"/>
          <c:min val="0"/>
        </c:scaling>
        <c:delete val="0"/>
        <c:axPos val="l"/>
        <c:majorGridlines>
          <c:spPr>
            <a:ln w="3175">
              <a:solidFill>
                <a:schemeClr val="bg1">
                  <a:lumMod val="75000"/>
                </a:schemeClr>
              </a:solidFill>
            </a:ln>
          </c:spPr>
        </c:majorGridlines>
        <c:minorGridlines>
          <c:spPr>
            <a:ln>
              <a:noFill/>
              <a:prstDash val="dash"/>
            </a:ln>
          </c:spPr>
        </c:minorGridlines>
        <c:numFmt formatCode="General" sourceLinked="0"/>
        <c:majorTickMark val="out"/>
        <c:minorTickMark val="none"/>
        <c:tickLblPos val="nextTo"/>
        <c:spPr>
          <a:ln w="3175">
            <a:noFill/>
          </a:ln>
        </c:spPr>
        <c:txPr>
          <a:bodyPr/>
          <a:lstStyle/>
          <a:p>
            <a:pPr>
              <a:defRPr sz="1100" b="1"/>
            </a:pPr>
            <a:endParaRPr lang="en-US"/>
          </a:p>
        </c:txPr>
        <c:crossAx val="393923968"/>
        <c:crosses val="autoZero"/>
        <c:crossBetween val="midCat"/>
        <c:majorUnit val="1"/>
        <c:minorUnit val="0.5"/>
      </c:valAx>
      <c:spPr>
        <a:solidFill>
          <a:schemeClr val="bg1"/>
        </a:solidFill>
        <a:ln>
          <a:noFill/>
        </a:ln>
      </c:spPr>
    </c:plotArea>
    <c:legend>
      <c:legendPos val="r"/>
      <c:legendEntry>
        <c:idx val="2"/>
        <c:delete val="1"/>
      </c:legendEntry>
      <c:legendEntry>
        <c:idx val="3"/>
        <c:delete val="1"/>
      </c:legendEntry>
      <c:layout>
        <c:manualLayout>
          <c:xMode val="edge"/>
          <c:yMode val="edge"/>
          <c:x val="6.8572039290543244E-2"/>
          <c:y val="0.61754685967284395"/>
          <c:w val="0.29299683693384476"/>
          <c:h val="0.20908337881032199"/>
        </c:manualLayout>
      </c:layout>
      <c:overlay val="1"/>
      <c:spPr>
        <a:solidFill>
          <a:schemeClr val="bg1"/>
        </a:solidFill>
        <a:ln w="3175">
          <a:solidFill>
            <a:schemeClr val="tx1"/>
          </a:solidFill>
        </a:ln>
        <a:effectLst/>
      </c:spPr>
      <c:txPr>
        <a:bodyPr/>
        <a:lstStyle/>
        <a:p>
          <a:pPr>
            <a:defRPr sz="1100" b="0"/>
          </a:pPr>
          <a:endParaRPr lang="en-US"/>
        </a:p>
      </c:txPr>
    </c:legend>
    <c:plotVisOnly val="1"/>
    <c:dispBlanksAs val="gap"/>
    <c:showDLblsOverMax val="0"/>
  </c:chart>
  <c:spPr>
    <a:solidFill>
      <a:schemeClr val="bg1"/>
    </a:solidFill>
    <a:ln>
      <a:noFill/>
    </a:ln>
  </c:spPr>
  <c:txPr>
    <a:bodyPr/>
    <a:lstStyle/>
    <a:p>
      <a:pPr>
        <a:defRPr sz="1200"/>
      </a:pPr>
      <a:endParaRPr lang="en-US"/>
    </a:p>
  </c:tx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372893585424884E-2"/>
          <c:y val="8.7781214848143982E-2"/>
          <c:w val="0.88813813297312261"/>
          <c:h val="0.83199318835145608"/>
        </c:manualLayout>
      </c:layout>
      <c:lineChart>
        <c:grouping val="standard"/>
        <c:varyColors val="0"/>
        <c:ser>
          <c:idx val="5"/>
          <c:order val="1"/>
          <c:tx>
            <c:v>Placeholder x-axis</c:v>
          </c:tx>
          <c:spPr>
            <a:ln w="38100">
              <a:solidFill>
                <a:srgbClr val="FFC000"/>
              </a:solidFill>
              <a:prstDash val="sysDot"/>
            </a:ln>
          </c:spPr>
          <c:marker>
            <c:symbol val="none"/>
          </c:marker>
          <c:dLbls>
            <c:delete val="1"/>
          </c:dLbls>
          <c:cat>
            <c:numRef>
              <c:f>'O&amp;M Cost Time Trend'!$A$28:$A$37</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'O&amp;M Cost Time Trend'!$A$28:$A$37</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val>
          <c:smooth val="0"/>
          <c:extLst>
            <c:ext xmlns:c16="http://schemas.microsoft.com/office/drawing/2014/chart" uri="{C3380CC4-5D6E-409C-BE32-E72D297353CC}">
              <c16:uniqueId val="{00000000-C87F-4495-856F-FA281BABE8F0}"/>
            </c:ext>
          </c:extLst>
        </c:ser>
        <c:dLbls>
          <c:dLblPos val="t"/>
          <c:showLegendKey val="0"/>
          <c:showVal val="1"/>
          <c:showCatName val="0"/>
          <c:showSerName val="0"/>
          <c:showPercent val="0"/>
          <c:showBubbleSize val="0"/>
        </c:dLbls>
        <c:marker val="1"/>
        <c:smooth val="0"/>
        <c:axId val="432634496"/>
        <c:axId val="432648576"/>
      </c:lineChart>
      <c:scatterChart>
        <c:scatterStyle val="lineMarker"/>
        <c:varyColors val="0"/>
        <c:ser>
          <c:idx val="1"/>
          <c:order val="0"/>
          <c:tx>
            <c:v>Mean of all PV projects ($/kW-yr)</c:v>
          </c:tx>
          <c:spPr>
            <a:ln w="25400">
              <a:solidFill>
                <a:schemeClr val="accent1"/>
              </a:solidFill>
            </a:ln>
          </c:spPr>
          <c:marker>
            <c:spPr>
              <a:solidFill>
                <a:schemeClr val="accent1"/>
              </a:solidFill>
              <a:ln>
                <a:solidFill>
                  <a:schemeClr val="tx1"/>
                </a:solidFill>
              </a:ln>
            </c:spPr>
          </c:marker>
          <c:errBars>
            <c:errDir val="y"/>
            <c:errBarType val="both"/>
            <c:errValType val="cust"/>
            <c:noEndCap val="0"/>
            <c:plus>
              <c:numRef>
                <c:f>'O&amp;M Cost Time Trend'!$D$40:$D$49</c:f>
                <c:numCache>
                  <c:formatCode>General</c:formatCode>
                  <c:ptCount val="10"/>
                  <c:pt idx="0">
                    <c:v>11.153702606822236</c:v>
                  </c:pt>
                  <c:pt idx="1">
                    <c:v>9.0084247344302888</c:v>
                  </c:pt>
                  <c:pt idx="2">
                    <c:v>7.3009714026823076</c:v>
                  </c:pt>
                  <c:pt idx="3">
                    <c:v>17.022714262598999</c:v>
                  </c:pt>
                  <c:pt idx="4">
                    <c:v>15.656925283895237</c:v>
                  </c:pt>
                  <c:pt idx="5">
                    <c:v>9.5647889519769507</c:v>
                  </c:pt>
                  <c:pt idx="6">
                    <c:v>5.7647681589970112</c:v>
                  </c:pt>
                  <c:pt idx="7">
                    <c:v>20.655278130800895</c:v>
                  </c:pt>
                  <c:pt idx="8">
                    <c:v>10.326064479335113</c:v>
                  </c:pt>
                  <c:pt idx="9">
                    <c:v>6.2657822844645672</c:v>
                  </c:pt>
                </c:numCache>
              </c:numRef>
            </c:plus>
            <c:minus>
              <c:numRef>
                <c:f>'O&amp;M Cost Time Trend'!$C$40:$C$49</c:f>
                <c:numCache>
                  <c:formatCode>General</c:formatCode>
                  <c:ptCount val="10"/>
                  <c:pt idx="0">
                    <c:v>22.307405213644479</c:v>
                  </c:pt>
                  <c:pt idx="1">
                    <c:v>17.367181144212008</c:v>
                  </c:pt>
                  <c:pt idx="2">
                    <c:v>13.904798195473241</c:v>
                  </c:pt>
                  <c:pt idx="3">
                    <c:v>4.6454515173241653</c:v>
                  </c:pt>
                  <c:pt idx="4">
                    <c:v>4.0002556842357553</c:v>
                  </c:pt>
                  <c:pt idx="5">
                    <c:v>11.581472678107453</c:v>
                  </c:pt>
                  <c:pt idx="6">
                    <c:v>5.1990395335146253</c:v>
                  </c:pt>
                  <c:pt idx="7">
                    <c:v>10.828464924547651</c:v>
                  </c:pt>
                  <c:pt idx="8">
                    <c:v>11.025995579759467</c:v>
                  </c:pt>
                  <c:pt idx="9">
                    <c:v>9.3544716549293696</c:v>
                  </c:pt>
                </c:numCache>
              </c:numRef>
            </c:minus>
            <c:spPr>
              <a:ln w="12700">
                <a:solidFill>
                  <a:schemeClr val="tx2"/>
                </a:solidFill>
              </a:ln>
            </c:spPr>
          </c:errBars>
          <c:yVal>
            <c:numRef>
              <c:f>'O&amp;M Cost Time Trend'!$B$28:$B$37</c:f>
              <c:numCache>
                <c:formatCode>0.00</c:formatCode>
                <c:ptCount val="10"/>
                <c:pt idx="0">
                  <c:v>33.375364762671637</c:v>
                </c:pt>
                <c:pt idx="1">
                  <c:v>31.904855265569712</c:v>
                </c:pt>
                <c:pt idx="2">
                  <c:v>30.520887419433997</c:v>
                </c:pt>
                <c:pt idx="3">
                  <c:v>19.54174018413168</c:v>
                </c:pt>
                <c:pt idx="4">
                  <c:v>16.869857006612353</c:v>
                </c:pt>
                <c:pt idx="5">
                  <c:v>19.084258533928132</c:v>
                </c:pt>
                <c:pt idx="6">
                  <c:v>16.657665815461801</c:v>
                </c:pt>
                <c:pt idx="7">
                  <c:v>19.170188176527141</c:v>
                </c:pt>
                <c:pt idx="8">
                  <c:v>19.20925184238753</c:v>
                </c:pt>
                <c:pt idx="9">
                  <c:v>15.825571654929369</c:v>
                </c:pt>
              </c:numCache>
            </c:numRef>
          </c:yVal>
          <c:smooth val="0"/>
          <c:extLst>
            <c:ext xmlns:c16="http://schemas.microsoft.com/office/drawing/2014/chart" uri="{C3380CC4-5D6E-409C-BE32-E72D297353CC}">
              <c16:uniqueId val="{00000001-C87F-4495-856F-FA281BABE8F0}"/>
            </c:ext>
          </c:extLst>
        </c:ser>
        <c:dLbls>
          <c:showLegendKey val="0"/>
          <c:showVal val="0"/>
          <c:showCatName val="0"/>
          <c:showSerName val="0"/>
          <c:showPercent val="0"/>
          <c:showBubbleSize val="0"/>
        </c:dLbls>
        <c:axId val="432634496"/>
        <c:axId val="432648576"/>
      </c:scatterChart>
      <c:scatterChart>
        <c:scatterStyle val="lineMarker"/>
        <c:varyColors val="0"/>
        <c:ser>
          <c:idx val="0"/>
          <c:order val="2"/>
          <c:tx>
            <c:v>Mean of all PV projects ($/MWh)</c:v>
          </c:tx>
          <c:spPr>
            <a:ln w="25400">
              <a:solidFill>
                <a:schemeClr val="accent2"/>
              </a:solidFill>
              <a:prstDash val="sysDash"/>
            </a:ln>
          </c:spPr>
          <c:marker>
            <c:spPr>
              <a:solidFill>
                <a:schemeClr val="accent2"/>
              </a:solidFill>
              <a:ln>
                <a:solidFill>
                  <a:schemeClr val="tx1"/>
                </a:solidFill>
              </a:ln>
            </c:spPr>
          </c:marker>
          <c:errBars>
            <c:errDir val="y"/>
            <c:errBarType val="both"/>
            <c:errValType val="cust"/>
            <c:noEndCap val="0"/>
            <c:plus>
              <c:numRef>
                <c:f>'O&amp;M Cost Time Trend'!$G$40:$G$49</c:f>
                <c:numCache>
                  <c:formatCode>General</c:formatCode>
                  <c:ptCount val="10"/>
                  <c:pt idx="0">
                    <c:v>1.8515737600350839</c:v>
                  </c:pt>
                  <c:pt idx="1">
                    <c:v>4.1650875515599566</c:v>
                  </c:pt>
                  <c:pt idx="2">
                    <c:v>2.2748480545986265</c:v>
                  </c:pt>
                  <c:pt idx="3">
                    <c:v>6.279692701226649</c:v>
                  </c:pt>
                  <c:pt idx="4">
                    <c:v>10.529612761480081</c:v>
                  </c:pt>
                  <c:pt idx="5">
                    <c:v>6.15497142356692</c:v>
                  </c:pt>
                  <c:pt idx="6">
                    <c:v>4.0020421537560154</c:v>
                  </c:pt>
                  <c:pt idx="7">
                    <c:v>13.223629981099789</c:v>
                  </c:pt>
                  <c:pt idx="8">
                    <c:v>12.317961479066765</c:v>
                  </c:pt>
                  <c:pt idx="9">
                    <c:v>6.9305435924850318</c:v>
                  </c:pt>
                </c:numCache>
              </c:numRef>
            </c:plus>
            <c:minus>
              <c:numRef>
                <c:f>'O&amp;M Cost Time Trend'!$F$40:$F$49</c:f>
                <c:numCache>
                  <c:formatCode>General</c:formatCode>
                  <c:ptCount val="10"/>
                  <c:pt idx="0">
                    <c:v>3.7031475200701642</c:v>
                  </c:pt>
                  <c:pt idx="1">
                    <c:v>5.7511534582418253</c:v>
                  </c:pt>
                  <c:pt idx="2">
                    <c:v>4.1294157522674997</c:v>
                  </c:pt>
                  <c:pt idx="3">
                    <c:v>2.6975571450649891</c:v>
                  </c:pt>
                  <c:pt idx="4">
                    <c:v>2.4938027560463656</c:v>
                  </c:pt>
                  <c:pt idx="5">
                    <c:v>1.8850372578219803</c:v>
                  </c:pt>
                  <c:pt idx="6">
                    <c:v>2.1542679852010602</c:v>
                  </c:pt>
                  <c:pt idx="7">
                    <c:v>3.9835928097940698</c:v>
                  </c:pt>
                  <c:pt idx="8">
                    <c:v>5.6792707092728909</c:v>
                  </c:pt>
                  <c:pt idx="9">
                    <c:v>4.4023175075815812</c:v>
                  </c:pt>
                </c:numCache>
              </c:numRef>
            </c:minus>
            <c:spPr>
              <a:ln w="12700">
                <a:solidFill>
                  <a:schemeClr val="accent2"/>
                </a:solidFill>
              </a:ln>
            </c:spPr>
          </c:errBars>
          <c:xVal>
            <c:numRef>
              <c:f>'O&amp;M Cost Time Trend'!$H$40:$H$49</c:f>
              <c:numCache>
                <c:formatCode>0.00</c:formatCode>
                <c:ptCount val="10"/>
                <c:pt idx="0">
                  <c:v>1.2</c:v>
                </c:pt>
                <c:pt idx="1">
                  <c:v>2.2000000000000002</c:v>
                </c:pt>
                <c:pt idx="2">
                  <c:v>3.2</c:v>
                </c:pt>
                <c:pt idx="3">
                  <c:v>4.2</c:v>
                </c:pt>
                <c:pt idx="4">
                  <c:v>5.2</c:v>
                </c:pt>
                <c:pt idx="5">
                  <c:v>6.2</c:v>
                </c:pt>
                <c:pt idx="6">
                  <c:v>7.2</c:v>
                </c:pt>
                <c:pt idx="7">
                  <c:v>8.1999999999999993</c:v>
                </c:pt>
                <c:pt idx="8">
                  <c:v>9.1999999999999993</c:v>
                </c:pt>
                <c:pt idx="9">
                  <c:v>10.199999999999999</c:v>
                </c:pt>
              </c:numCache>
            </c:numRef>
          </c:xVal>
          <c:yVal>
            <c:numRef>
              <c:f>'O&amp;M Cost Time Trend'!$E$28:$E$37</c:f>
              <c:numCache>
                <c:formatCode>0.00</c:formatCode>
                <c:ptCount val="10"/>
                <c:pt idx="0">
                  <c:v>20.722543731823723</c:v>
                </c:pt>
                <c:pt idx="1">
                  <c:v>15.332331552857163</c:v>
                </c:pt>
                <c:pt idx="2">
                  <c:v>14.855201177441336</c:v>
                </c:pt>
                <c:pt idx="3">
                  <c:v>9.020721332381477</c:v>
                </c:pt>
                <c:pt idx="4">
                  <c:v>7.9538230512339068</c:v>
                </c:pt>
                <c:pt idx="5">
                  <c:v>8.7691335422014198</c:v>
                </c:pt>
                <c:pt idx="6">
                  <c:v>8.7386203104422489</c:v>
                </c:pt>
                <c:pt idx="7">
                  <c:v>10.892517381057941</c:v>
                </c:pt>
                <c:pt idx="8">
                  <c:v>11.551173846253439</c:v>
                </c:pt>
                <c:pt idx="9">
                  <c:v>8.5561540671505298</c:v>
                </c:pt>
              </c:numCache>
            </c:numRef>
          </c:yVal>
          <c:smooth val="0"/>
          <c:extLst>
            <c:ext xmlns:c16="http://schemas.microsoft.com/office/drawing/2014/chart" uri="{C3380CC4-5D6E-409C-BE32-E72D297353CC}">
              <c16:uniqueId val="{00000002-C87F-4495-856F-FA281BABE8F0}"/>
            </c:ext>
          </c:extLst>
        </c:ser>
        <c:dLbls>
          <c:showLegendKey val="0"/>
          <c:showVal val="0"/>
          <c:showCatName val="0"/>
          <c:showSerName val="0"/>
          <c:showPercent val="0"/>
          <c:showBubbleSize val="0"/>
        </c:dLbls>
        <c:axId val="433062272"/>
        <c:axId val="432650496"/>
      </c:scatterChart>
      <c:catAx>
        <c:axId val="432634496"/>
        <c:scaling>
          <c:orientation val="minMax"/>
        </c:scaling>
        <c:delete val="0"/>
        <c:axPos val="b"/>
        <c:numFmt formatCode="General" sourceLinked="1"/>
        <c:majorTickMark val="none"/>
        <c:minorTickMark val="none"/>
        <c:tickLblPos val="nextTo"/>
        <c:spPr>
          <a:ln w="3175">
            <a:solidFill>
              <a:schemeClr val="bg1">
                <a:lumMod val="75000"/>
              </a:schemeClr>
            </a:solidFill>
          </a:ln>
        </c:spPr>
        <c:txPr>
          <a:bodyPr/>
          <a:lstStyle/>
          <a:p>
            <a:pPr>
              <a:defRPr b="1"/>
            </a:pPr>
            <a:endParaRPr lang="en-US"/>
          </a:p>
        </c:txPr>
        <c:crossAx val="432648576"/>
        <c:crosses val="autoZero"/>
        <c:auto val="1"/>
        <c:lblAlgn val="ctr"/>
        <c:lblOffset val="100"/>
        <c:noMultiLvlLbl val="0"/>
      </c:catAx>
      <c:valAx>
        <c:axId val="432648576"/>
        <c:scaling>
          <c:orientation val="minMax"/>
          <c:max val="5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ln>
        </c:spPr>
        <c:txPr>
          <a:bodyPr/>
          <a:lstStyle/>
          <a:p>
            <a:pPr>
              <a:defRPr b="1">
                <a:solidFill>
                  <a:schemeClr val="accent1"/>
                </a:solidFill>
              </a:defRPr>
            </a:pPr>
            <a:endParaRPr lang="en-US"/>
          </a:p>
        </c:txPr>
        <c:crossAx val="432634496"/>
        <c:crosses val="autoZero"/>
        <c:crossBetween val="between"/>
        <c:majorUnit val="10"/>
        <c:minorUnit val="5"/>
      </c:valAx>
      <c:valAx>
        <c:axId val="432650496"/>
        <c:scaling>
          <c:orientation val="minMax"/>
          <c:max val="25"/>
          <c:min val="0"/>
        </c:scaling>
        <c:delete val="0"/>
        <c:axPos val="r"/>
        <c:numFmt formatCode="0" sourceLinked="0"/>
        <c:majorTickMark val="out"/>
        <c:minorTickMark val="none"/>
        <c:tickLblPos val="nextTo"/>
        <c:spPr>
          <a:ln w="3175">
            <a:noFill/>
          </a:ln>
        </c:spPr>
        <c:txPr>
          <a:bodyPr/>
          <a:lstStyle/>
          <a:p>
            <a:pPr>
              <a:defRPr b="1">
                <a:solidFill>
                  <a:schemeClr val="accent2"/>
                </a:solidFill>
              </a:defRPr>
            </a:pPr>
            <a:endParaRPr lang="en-US"/>
          </a:p>
        </c:txPr>
        <c:crossAx val="433062272"/>
        <c:crosses val="max"/>
        <c:crossBetween val="midCat"/>
        <c:majorUnit val="5"/>
      </c:valAx>
      <c:valAx>
        <c:axId val="433062272"/>
        <c:scaling>
          <c:orientation val="minMax"/>
        </c:scaling>
        <c:delete val="1"/>
        <c:axPos val="b"/>
        <c:numFmt formatCode="0.00" sourceLinked="1"/>
        <c:majorTickMark val="out"/>
        <c:minorTickMark val="none"/>
        <c:tickLblPos val="nextTo"/>
        <c:crossAx val="432650496"/>
        <c:crosses val="autoZero"/>
        <c:crossBetween val="midCat"/>
      </c:valAx>
      <c:spPr>
        <a:noFill/>
        <a:ln>
          <a:noFill/>
        </a:ln>
      </c:spPr>
    </c:plotArea>
    <c:plotVisOnly val="1"/>
    <c:dispBlanksAs val="gap"/>
    <c:showDLblsOverMax val="0"/>
  </c:chart>
  <c:spPr>
    <a:solidFill>
      <a:sysClr val="window" lastClr="FFFFFF"/>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058631775901898E-2"/>
          <c:y val="8.3367179467530056E-2"/>
          <c:w val="0.9260804185936079"/>
          <c:h val="0.66083938412807885"/>
        </c:manualLayout>
      </c:layout>
      <c:barChart>
        <c:barDir val="col"/>
        <c:grouping val="clustered"/>
        <c:varyColors val="0"/>
        <c:ser>
          <c:idx val="0"/>
          <c:order val="0"/>
          <c:tx>
            <c:v> Median</c:v>
          </c:tx>
          <c:spPr>
            <a:solidFill>
              <a:schemeClr val="accent1">
                <a:lumMod val="60000"/>
                <a:lumOff val="40000"/>
              </a:schemeClr>
            </a:solidFill>
          </c:spPr>
          <c:invertIfNegative val="0"/>
          <c:cat>
            <c:multiLvlStrRef>
              <c:f>'CF by GHI, Mount, ILR'!$A$29:$C$60</c:f>
              <c:multiLvlStrCache>
                <c:ptCount val="32"/>
                <c:lvl>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pt idx="16">
                    <c:v>1</c:v>
                  </c:pt>
                  <c:pt idx="17">
                    <c:v>2</c:v>
                  </c:pt>
                  <c:pt idx="18">
                    <c:v>3</c:v>
                  </c:pt>
                  <c:pt idx="19">
                    <c:v>4</c:v>
                  </c:pt>
                  <c:pt idx="20">
                    <c:v>1</c:v>
                  </c:pt>
                  <c:pt idx="21">
                    <c:v>2</c:v>
                  </c:pt>
                  <c:pt idx="22">
                    <c:v>3</c:v>
                  </c:pt>
                  <c:pt idx="23">
                    <c:v>4</c:v>
                  </c:pt>
                  <c:pt idx="24">
                    <c:v>1</c:v>
                  </c:pt>
                  <c:pt idx="25">
                    <c:v>2</c:v>
                  </c:pt>
                  <c:pt idx="26">
                    <c:v>3</c:v>
                  </c:pt>
                  <c:pt idx="27">
                    <c:v>4</c:v>
                  </c:pt>
                  <c:pt idx="28">
                    <c:v>1</c:v>
                  </c:pt>
                  <c:pt idx="29">
                    <c:v>2</c:v>
                  </c:pt>
                  <c:pt idx="30">
                    <c:v>3</c:v>
                  </c:pt>
                  <c:pt idx="31">
                    <c:v>4</c:v>
                  </c:pt>
                </c:lvl>
                <c:lvl>
                  <c:pt idx="0">
                    <c:v>
Fixed-Tilt</c:v>
                  </c:pt>
                  <c:pt idx="4">
                    <c:v>
Tracking</c:v>
                  </c:pt>
                  <c:pt idx="8">
                    <c:v>
Fixed-Tilt</c:v>
                  </c:pt>
                  <c:pt idx="12">
                    <c:v>
Tracking</c:v>
                  </c:pt>
                  <c:pt idx="16">
                    <c:v>
Fixed-Tilt</c:v>
                  </c:pt>
                  <c:pt idx="20">
                    <c:v>
Tracking</c:v>
                  </c:pt>
                  <c:pt idx="24">
                    <c:v>
Fixed-Tilt</c:v>
                  </c:pt>
                  <c:pt idx="28">
                    <c:v>
Tracking</c:v>
                  </c:pt>
                </c:lvl>
                <c:lvl>
                  <c:pt idx="0">
                    <c:v>1st Quartile GHI</c:v>
                  </c:pt>
                  <c:pt idx="8">
                    <c:v>2nd Quartile GHI</c:v>
                  </c:pt>
                  <c:pt idx="16">
                    <c:v>3rd Quartile GHI</c:v>
                  </c:pt>
                  <c:pt idx="24">
                    <c:v>4th Quartile GHI</c:v>
                  </c:pt>
                </c:lvl>
              </c:multiLvlStrCache>
            </c:multiLvlStrRef>
          </c:cat>
          <c:val>
            <c:numRef>
              <c:f>'CF by GHI, Mount, ILR'!$D$29:$D$60</c:f>
              <c:numCache>
                <c:formatCode>0.0%</c:formatCode>
                <c:ptCount val="32"/>
                <c:pt idx="0">
                  <c:v>0.16840237086765325</c:v>
                </c:pt>
                <c:pt idx="1">
                  <c:v>0.18223226505474455</c:v>
                </c:pt>
                <c:pt idx="2">
                  <c:v>0.18384449372776729</c:v>
                </c:pt>
                <c:pt idx="3">
                  <c:v>0.19317506586267222</c:v>
                </c:pt>
                <c:pt idx="4">
                  <c:v>0.19001347995286455</c:v>
                </c:pt>
                <c:pt idx="5">
                  <c:v>0.21248669403892945</c:v>
                </c:pt>
                <c:pt idx="6">
                  <c:v>0.21479608880342071</c:v>
                </c:pt>
                <c:pt idx="7">
                  <c:v>0.21610178223636112</c:v>
                </c:pt>
                <c:pt idx="8">
                  <c:v>0.19404109589041096</c:v>
                </c:pt>
                <c:pt idx="9">
                  <c:v>0.19706122249387401</c:v>
                </c:pt>
                <c:pt idx="10">
                  <c:v>0.20397414510911471</c:v>
                </c:pt>
                <c:pt idx="11">
                  <c:v>0.2220344233334145</c:v>
                </c:pt>
                <c:pt idx="12">
                  <c:v>0.2163954785077048</c:v>
                </c:pt>
                <c:pt idx="13">
                  <c:v>0.23035124110183497</c:v>
                </c:pt>
                <c:pt idx="14">
                  <c:v>0.25115289995811013</c:v>
                </c:pt>
                <c:pt idx="15">
                  <c:v>0.23533440611910361</c:v>
                </c:pt>
                <c:pt idx="16">
                  <c:v>0.22078062438935142</c:v>
                </c:pt>
                <c:pt idx="17">
                  <c:v>0.22896676615983644</c:v>
                </c:pt>
                <c:pt idx="18">
                  <c:v>0.22840910170741352</c:v>
                </c:pt>
                <c:pt idx="19">
                  <c:v>0.24228555164847268</c:v>
                </c:pt>
                <c:pt idx="20">
                  <c:v>0.2452940145925625</c:v>
                </c:pt>
                <c:pt idx="21">
                  <c:v>0.27862260070289263</c:v>
                </c:pt>
                <c:pt idx="22">
                  <c:v>0.28612378345498785</c:v>
                </c:pt>
                <c:pt idx="23">
                  <c:v>0.28681128593830474</c:v>
                </c:pt>
                <c:pt idx="24">
                  <c:v>0.21520491180048662</c:v>
                </c:pt>
                <c:pt idx="25">
                  <c:v>0.25309981205019449</c:v>
                </c:pt>
                <c:pt idx="26">
                  <c:v>0.27695126865052555</c:v>
                </c:pt>
                <c:pt idx="27">
                  <c:v>0.2752237337607864</c:v>
                </c:pt>
                <c:pt idx="28">
                  <c:v>0.28068928837331991</c:v>
                </c:pt>
                <c:pt idx="29">
                  <c:v>0.30429462158312731</c:v>
                </c:pt>
                <c:pt idx="30">
                  <c:v>0.314061546145735</c:v>
                </c:pt>
                <c:pt idx="31">
                  <c:v>0.31899081123219047</c:v>
                </c:pt>
              </c:numCache>
            </c:numRef>
          </c:val>
          <c:extLst>
            <c:ext xmlns:c16="http://schemas.microsoft.com/office/drawing/2014/chart" uri="{C3380CC4-5D6E-409C-BE32-E72D297353CC}">
              <c16:uniqueId val="{00000000-BF60-44DA-8078-81F1FC920D23}"/>
            </c:ext>
          </c:extLst>
        </c:ser>
        <c:dLbls>
          <c:showLegendKey val="0"/>
          <c:showVal val="0"/>
          <c:showCatName val="0"/>
          <c:showSerName val="0"/>
          <c:showPercent val="0"/>
          <c:showBubbleSize val="0"/>
        </c:dLbls>
        <c:gapWidth val="30"/>
        <c:axId val="642612224"/>
        <c:axId val="642962560"/>
      </c:barChart>
      <c:scatterChart>
        <c:scatterStyle val="lineMarker"/>
        <c:varyColors val="0"/>
        <c:ser>
          <c:idx val="1"/>
          <c:order val="1"/>
          <c:tx>
            <c:v> Individual Project</c:v>
          </c:tx>
          <c:spPr>
            <a:ln w="28575">
              <a:noFill/>
            </a:ln>
          </c:spPr>
          <c:marker>
            <c:symbol val="circle"/>
            <c:size val="5"/>
            <c:spPr>
              <a:noFill/>
              <a:ln w="6350">
                <a:solidFill>
                  <a:schemeClr val="bg2">
                    <a:lumMod val="25000"/>
                  </a:schemeClr>
                </a:solidFill>
              </a:ln>
            </c:spPr>
          </c:marker>
          <c:xVal>
            <c:numRef>
              <c:f>'CF by GHI, Mount, ILR'!$H$29:$H$780</c:f>
              <c:numCache>
                <c:formatCode>General</c:formatCode>
                <c:ptCount val="75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6</c:v>
                </c:pt>
                <c:pt idx="126">
                  <c:v>6</c:v>
                </c:pt>
                <c:pt idx="127">
                  <c:v>6</c:v>
                </c:pt>
                <c:pt idx="128">
                  <c:v>6</c:v>
                </c:pt>
                <c:pt idx="129">
                  <c:v>6</c:v>
                </c:pt>
                <c:pt idx="130">
                  <c:v>6</c:v>
                </c:pt>
                <c:pt idx="131">
                  <c:v>6</c:v>
                </c:pt>
                <c:pt idx="132">
                  <c:v>6</c:v>
                </c:pt>
                <c:pt idx="133">
                  <c:v>6</c:v>
                </c:pt>
                <c:pt idx="134">
                  <c:v>6</c:v>
                </c:pt>
                <c:pt idx="135">
                  <c:v>6</c:v>
                </c:pt>
                <c:pt idx="136">
                  <c:v>6</c:v>
                </c:pt>
                <c:pt idx="137">
                  <c:v>6</c:v>
                </c:pt>
                <c:pt idx="138">
                  <c:v>6</c:v>
                </c:pt>
                <c:pt idx="139">
                  <c:v>6</c:v>
                </c:pt>
                <c:pt idx="140">
                  <c:v>6</c:v>
                </c:pt>
                <c:pt idx="141">
                  <c:v>6</c:v>
                </c:pt>
                <c:pt idx="142">
                  <c:v>7</c:v>
                </c:pt>
                <c:pt idx="143">
                  <c:v>7</c:v>
                </c:pt>
                <c:pt idx="144">
                  <c:v>7</c:v>
                </c:pt>
                <c:pt idx="145">
                  <c:v>7</c:v>
                </c:pt>
                <c:pt idx="146">
                  <c:v>7</c:v>
                </c:pt>
                <c:pt idx="147">
                  <c:v>7</c:v>
                </c:pt>
                <c:pt idx="148">
                  <c:v>7</c:v>
                </c:pt>
                <c:pt idx="149">
                  <c:v>7</c:v>
                </c:pt>
                <c:pt idx="150">
                  <c:v>7</c:v>
                </c:pt>
                <c:pt idx="151">
                  <c:v>7</c:v>
                </c:pt>
                <c:pt idx="152">
                  <c:v>7</c:v>
                </c:pt>
                <c:pt idx="153">
                  <c:v>7</c:v>
                </c:pt>
                <c:pt idx="154">
                  <c:v>7</c:v>
                </c:pt>
                <c:pt idx="155">
                  <c:v>7</c:v>
                </c:pt>
                <c:pt idx="156">
                  <c:v>7</c:v>
                </c:pt>
                <c:pt idx="157">
                  <c:v>7</c:v>
                </c:pt>
                <c:pt idx="158">
                  <c:v>7</c:v>
                </c:pt>
                <c:pt idx="159">
                  <c:v>7</c:v>
                </c:pt>
                <c:pt idx="160">
                  <c:v>7</c:v>
                </c:pt>
                <c:pt idx="161">
                  <c:v>7</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9</c:v>
                </c:pt>
                <c:pt idx="189">
                  <c:v>9</c:v>
                </c:pt>
                <c:pt idx="190">
                  <c:v>9</c:v>
                </c:pt>
                <c:pt idx="191">
                  <c:v>9</c:v>
                </c:pt>
                <c:pt idx="192">
                  <c:v>9</c:v>
                </c:pt>
                <c:pt idx="193">
                  <c:v>9</c:v>
                </c:pt>
                <c:pt idx="194">
                  <c:v>9</c:v>
                </c:pt>
                <c:pt idx="195">
                  <c:v>9</c:v>
                </c:pt>
                <c:pt idx="196">
                  <c:v>9</c:v>
                </c:pt>
                <c:pt idx="197">
                  <c:v>9</c:v>
                </c:pt>
                <c:pt idx="198">
                  <c:v>10</c:v>
                </c:pt>
                <c:pt idx="199">
                  <c:v>10</c:v>
                </c:pt>
                <c:pt idx="200">
                  <c:v>10</c:v>
                </c:pt>
                <c:pt idx="201">
                  <c:v>10</c:v>
                </c:pt>
                <c:pt idx="202">
                  <c:v>10</c:v>
                </c:pt>
                <c:pt idx="203">
                  <c:v>10</c:v>
                </c:pt>
                <c:pt idx="204">
                  <c:v>10</c:v>
                </c:pt>
                <c:pt idx="205">
                  <c:v>10</c:v>
                </c:pt>
                <c:pt idx="206">
                  <c:v>10</c:v>
                </c:pt>
                <c:pt idx="207">
                  <c:v>10</c:v>
                </c:pt>
                <c:pt idx="208">
                  <c:v>10</c:v>
                </c:pt>
                <c:pt idx="209">
                  <c:v>10</c:v>
                </c:pt>
                <c:pt idx="210">
                  <c:v>10</c:v>
                </c:pt>
                <c:pt idx="211">
                  <c:v>10</c:v>
                </c:pt>
                <c:pt idx="212">
                  <c:v>11</c:v>
                </c:pt>
                <c:pt idx="213">
                  <c:v>11</c:v>
                </c:pt>
                <c:pt idx="214">
                  <c:v>11</c:v>
                </c:pt>
                <c:pt idx="215">
                  <c:v>11</c:v>
                </c:pt>
                <c:pt idx="216">
                  <c:v>11</c:v>
                </c:pt>
                <c:pt idx="217">
                  <c:v>11</c:v>
                </c:pt>
                <c:pt idx="218">
                  <c:v>11</c:v>
                </c:pt>
                <c:pt idx="219">
                  <c:v>11</c:v>
                </c:pt>
                <c:pt idx="220">
                  <c:v>11</c:v>
                </c:pt>
                <c:pt idx="221">
                  <c:v>11</c:v>
                </c:pt>
                <c:pt idx="222">
                  <c:v>11</c:v>
                </c:pt>
                <c:pt idx="223">
                  <c:v>11</c:v>
                </c:pt>
                <c:pt idx="224">
                  <c:v>11</c:v>
                </c:pt>
                <c:pt idx="225">
                  <c:v>11</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12</c:v>
                </c:pt>
                <c:pt idx="253">
                  <c:v>13</c:v>
                </c:pt>
                <c:pt idx="254">
                  <c:v>13</c:v>
                </c:pt>
                <c:pt idx="255">
                  <c:v>13</c:v>
                </c:pt>
                <c:pt idx="256">
                  <c:v>13</c:v>
                </c:pt>
                <c:pt idx="257">
                  <c:v>13</c:v>
                </c:pt>
                <c:pt idx="258">
                  <c:v>13</c:v>
                </c:pt>
                <c:pt idx="259">
                  <c:v>13</c:v>
                </c:pt>
                <c:pt idx="260">
                  <c:v>13</c:v>
                </c:pt>
                <c:pt idx="261">
                  <c:v>13</c:v>
                </c:pt>
                <c:pt idx="262">
                  <c:v>13</c:v>
                </c:pt>
                <c:pt idx="263">
                  <c:v>13</c:v>
                </c:pt>
                <c:pt idx="264">
                  <c:v>13</c:v>
                </c:pt>
                <c:pt idx="265">
                  <c:v>13</c:v>
                </c:pt>
                <c:pt idx="266">
                  <c:v>13</c:v>
                </c:pt>
                <c:pt idx="267">
                  <c:v>13</c:v>
                </c:pt>
                <c:pt idx="268">
                  <c:v>13</c:v>
                </c:pt>
                <c:pt idx="269">
                  <c:v>13</c:v>
                </c:pt>
                <c:pt idx="270">
                  <c:v>13</c:v>
                </c:pt>
                <c:pt idx="271">
                  <c:v>13</c:v>
                </c:pt>
                <c:pt idx="272">
                  <c:v>14</c:v>
                </c:pt>
                <c:pt idx="273">
                  <c:v>14</c:v>
                </c:pt>
                <c:pt idx="274">
                  <c:v>14</c:v>
                </c:pt>
                <c:pt idx="275">
                  <c:v>14</c:v>
                </c:pt>
                <c:pt idx="276">
                  <c:v>14</c:v>
                </c:pt>
                <c:pt idx="277">
                  <c:v>14</c:v>
                </c:pt>
                <c:pt idx="278">
                  <c:v>14</c:v>
                </c:pt>
                <c:pt idx="279">
                  <c:v>14</c:v>
                </c:pt>
                <c:pt idx="280">
                  <c:v>14</c:v>
                </c:pt>
                <c:pt idx="281">
                  <c:v>14</c:v>
                </c:pt>
                <c:pt idx="282">
                  <c:v>14</c:v>
                </c:pt>
                <c:pt idx="283">
                  <c:v>14</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17</c:v>
                </c:pt>
                <c:pt idx="377">
                  <c:v>17</c:v>
                </c:pt>
                <c:pt idx="378">
                  <c:v>17</c:v>
                </c:pt>
                <c:pt idx="379">
                  <c:v>17</c:v>
                </c:pt>
                <c:pt idx="380">
                  <c:v>17</c:v>
                </c:pt>
                <c:pt idx="381">
                  <c:v>17</c:v>
                </c:pt>
                <c:pt idx="382">
                  <c:v>17</c:v>
                </c:pt>
                <c:pt idx="383">
                  <c:v>17</c:v>
                </c:pt>
                <c:pt idx="384">
                  <c:v>18</c:v>
                </c:pt>
                <c:pt idx="385">
                  <c:v>18</c:v>
                </c:pt>
                <c:pt idx="386">
                  <c:v>18</c:v>
                </c:pt>
                <c:pt idx="387">
                  <c:v>18</c:v>
                </c:pt>
                <c:pt idx="388">
                  <c:v>18</c:v>
                </c:pt>
                <c:pt idx="389">
                  <c:v>18</c:v>
                </c:pt>
                <c:pt idx="390">
                  <c:v>18</c:v>
                </c:pt>
                <c:pt idx="391">
                  <c:v>18</c:v>
                </c:pt>
                <c:pt idx="392">
                  <c:v>18</c:v>
                </c:pt>
                <c:pt idx="393">
                  <c:v>18</c:v>
                </c:pt>
                <c:pt idx="394">
                  <c:v>19</c:v>
                </c:pt>
                <c:pt idx="395">
                  <c:v>19</c:v>
                </c:pt>
                <c:pt idx="396">
                  <c:v>19</c:v>
                </c:pt>
                <c:pt idx="397">
                  <c:v>19</c:v>
                </c:pt>
                <c:pt idx="398">
                  <c:v>20</c:v>
                </c:pt>
                <c:pt idx="399">
                  <c:v>20</c:v>
                </c:pt>
                <c:pt idx="400">
                  <c:v>20</c:v>
                </c:pt>
                <c:pt idx="401">
                  <c:v>20</c:v>
                </c:pt>
                <c:pt idx="402">
                  <c:v>20</c:v>
                </c:pt>
                <c:pt idx="403">
                  <c:v>20</c:v>
                </c:pt>
                <c:pt idx="404">
                  <c:v>20</c:v>
                </c:pt>
                <c:pt idx="405">
                  <c:v>20</c:v>
                </c:pt>
                <c:pt idx="406">
                  <c:v>20</c:v>
                </c:pt>
                <c:pt idx="407">
                  <c:v>20</c:v>
                </c:pt>
                <c:pt idx="408">
                  <c:v>20</c:v>
                </c:pt>
                <c:pt idx="409">
                  <c:v>20</c:v>
                </c:pt>
                <c:pt idx="410">
                  <c:v>20</c:v>
                </c:pt>
                <c:pt idx="411">
                  <c:v>21</c:v>
                </c:pt>
                <c:pt idx="412">
                  <c:v>21</c:v>
                </c:pt>
                <c:pt idx="413">
                  <c:v>21</c:v>
                </c:pt>
                <c:pt idx="414">
                  <c:v>21</c:v>
                </c:pt>
                <c:pt idx="415">
                  <c:v>21</c:v>
                </c:pt>
                <c:pt idx="416">
                  <c:v>21</c:v>
                </c:pt>
                <c:pt idx="417">
                  <c:v>21</c:v>
                </c:pt>
                <c:pt idx="418">
                  <c:v>21</c:v>
                </c:pt>
                <c:pt idx="419">
                  <c:v>21</c:v>
                </c:pt>
                <c:pt idx="420">
                  <c:v>21</c:v>
                </c:pt>
                <c:pt idx="421">
                  <c:v>21</c:v>
                </c:pt>
                <c:pt idx="422">
                  <c:v>21</c:v>
                </c:pt>
                <c:pt idx="423">
                  <c:v>21</c:v>
                </c:pt>
                <c:pt idx="424">
                  <c:v>21</c:v>
                </c:pt>
                <c:pt idx="425">
                  <c:v>21</c:v>
                </c:pt>
                <c:pt idx="426">
                  <c:v>21</c:v>
                </c:pt>
                <c:pt idx="427">
                  <c:v>21</c:v>
                </c:pt>
                <c:pt idx="428">
                  <c:v>21</c:v>
                </c:pt>
                <c:pt idx="429">
                  <c:v>21</c:v>
                </c:pt>
                <c:pt idx="430">
                  <c:v>21</c:v>
                </c:pt>
                <c:pt idx="431">
                  <c:v>21</c:v>
                </c:pt>
                <c:pt idx="432">
                  <c:v>21</c:v>
                </c:pt>
                <c:pt idx="433">
                  <c:v>21</c:v>
                </c:pt>
                <c:pt idx="434">
                  <c:v>21</c:v>
                </c:pt>
                <c:pt idx="435">
                  <c:v>21</c:v>
                </c:pt>
                <c:pt idx="436">
                  <c:v>21</c:v>
                </c:pt>
                <c:pt idx="437">
                  <c:v>21</c:v>
                </c:pt>
                <c:pt idx="438">
                  <c:v>21</c:v>
                </c:pt>
                <c:pt idx="439">
                  <c:v>21</c:v>
                </c:pt>
                <c:pt idx="440">
                  <c:v>21</c:v>
                </c:pt>
                <c:pt idx="441">
                  <c:v>21</c:v>
                </c:pt>
                <c:pt idx="442">
                  <c:v>21</c:v>
                </c:pt>
                <c:pt idx="443">
                  <c:v>21</c:v>
                </c:pt>
                <c:pt idx="444">
                  <c:v>21</c:v>
                </c:pt>
                <c:pt idx="445">
                  <c:v>21</c:v>
                </c:pt>
                <c:pt idx="446">
                  <c:v>21</c:v>
                </c:pt>
                <c:pt idx="447">
                  <c:v>21</c:v>
                </c:pt>
                <c:pt idx="448">
                  <c:v>21</c:v>
                </c:pt>
                <c:pt idx="449">
                  <c:v>21</c:v>
                </c:pt>
                <c:pt idx="450">
                  <c:v>21</c:v>
                </c:pt>
                <c:pt idx="451">
                  <c:v>22</c:v>
                </c:pt>
                <c:pt idx="452">
                  <c:v>22</c:v>
                </c:pt>
                <c:pt idx="453">
                  <c:v>22</c:v>
                </c:pt>
                <c:pt idx="454">
                  <c:v>22</c:v>
                </c:pt>
                <c:pt idx="455">
                  <c:v>22</c:v>
                </c:pt>
                <c:pt idx="456">
                  <c:v>22</c:v>
                </c:pt>
                <c:pt idx="457">
                  <c:v>22</c:v>
                </c:pt>
                <c:pt idx="458">
                  <c:v>22</c:v>
                </c:pt>
                <c:pt idx="459">
                  <c:v>22</c:v>
                </c:pt>
                <c:pt idx="460">
                  <c:v>22</c:v>
                </c:pt>
                <c:pt idx="461">
                  <c:v>22</c:v>
                </c:pt>
                <c:pt idx="462">
                  <c:v>22</c:v>
                </c:pt>
                <c:pt idx="463">
                  <c:v>22</c:v>
                </c:pt>
                <c:pt idx="464">
                  <c:v>22</c:v>
                </c:pt>
                <c:pt idx="465">
                  <c:v>22</c:v>
                </c:pt>
                <c:pt idx="466">
                  <c:v>22</c:v>
                </c:pt>
                <c:pt idx="467">
                  <c:v>22</c:v>
                </c:pt>
                <c:pt idx="468">
                  <c:v>22</c:v>
                </c:pt>
                <c:pt idx="469">
                  <c:v>22</c:v>
                </c:pt>
                <c:pt idx="470">
                  <c:v>22</c:v>
                </c:pt>
                <c:pt idx="471">
                  <c:v>22</c:v>
                </c:pt>
                <c:pt idx="472">
                  <c:v>22</c:v>
                </c:pt>
                <c:pt idx="473">
                  <c:v>22</c:v>
                </c:pt>
                <c:pt idx="474">
                  <c:v>22</c:v>
                </c:pt>
                <c:pt idx="475">
                  <c:v>22</c:v>
                </c:pt>
                <c:pt idx="476">
                  <c:v>22</c:v>
                </c:pt>
                <c:pt idx="477">
                  <c:v>22</c:v>
                </c:pt>
                <c:pt idx="478">
                  <c:v>22</c:v>
                </c:pt>
                <c:pt idx="479">
                  <c:v>22</c:v>
                </c:pt>
                <c:pt idx="480">
                  <c:v>22</c:v>
                </c:pt>
                <c:pt idx="481">
                  <c:v>22</c:v>
                </c:pt>
                <c:pt idx="482">
                  <c:v>22</c:v>
                </c:pt>
                <c:pt idx="483">
                  <c:v>22</c:v>
                </c:pt>
                <c:pt idx="484">
                  <c:v>22</c:v>
                </c:pt>
                <c:pt idx="485">
                  <c:v>22</c:v>
                </c:pt>
                <c:pt idx="486">
                  <c:v>22</c:v>
                </c:pt>
                <c:pt idx="487">
                  <c:v>22</c:v>
                </c:pt>
                <c:pt idx="488">
                  <c:v>23</c:v>
                </c:pt>
                <c:pt idx="489">
                  <c:v>23</c:v>
                </c:pt>
                <c:pt idx="490">
                  <c:v>23</c:v>
                </c:pt>
                <c:pt idx="491">
                  <c:v>23</c:v>
                </c:pt>
                <c:pt idx="492">
                  <c:v>23</c:v>
                </c:pt>
                <c:pt idx="493">
                  <c:v>23</c:v>
                </c:pt>
                <c:pt idx="494">
                  <c:v>23</c:v>
                </c:pt>
                <c:pt idx="495">
                  <c:v>23</c:v>
                </c:pt>
                <c:pt idx="496">
                  <c:v>23</c:v>
                </c:pt>
                <c:pt idx="497">
                  <c:v>23</c:v>
                </c:pt>
                <c:pt idx="498">
                  <c:v>23</c:v>
                </c:pt>
                <c:pt idx="499">
                  <c:v>23</c:v>
                </c:pt>
                <c:pt idx="500">
                  <c:v>23</c:v>
                </c:pt>
                <c:pt idx="501">
                  <c:v>23</c:v>
                </c:pt>
                <c:pt idx="502">
                  <c:v>23</c:v>
                </c:pt>
                <c:pt idx="503">
                  <c:v>23</c:v>
                </c:pt>
                <c:pt idx="504">
                  <c:v>23</c:v>
                </c:pt>
                <c:pt idx="505">
                  <c:v>23</c:v>
                </c:pt>
                <c:pt idx="506">
                  <c:v>23</c:v>
                </c:pt>
                <c:pt idx="507">
                  <c:v>23</c:v>
                </c:pt>
                <c:pt idx="508">
                  <c:v>23</c:v>
                </c:pt>
                <c:pt idx="509">
                  <c:v>23</c:v>
                </c:pt>
                <c:pt idx="510">
                  <c:v>23</c:v>
                </c:pt>
                <c:pt idx="511">
                  <c:v>23</c:v>
                </c:pt>
                <c:pt idx="512">
                  <c:v>23</c:v>
                </c:pt>
                <c:pt idx="513">
                  <c:v>23</c:v>
                </c:pt>
                <c:pt idx="514">
                  <c:v>23</c:v>
                </c:pt>
                <c:pt idx="515">
                  <c:v>23</c:v>
                </c:pt>
                <c:pt idx="516">
                  <c:v>23</c:v>
                </c:pt>
                <c:pt idx="517">
                  <c:v>23</c:v>
                </c:pt>
                <c:pt idx="518">
                  <c:v>23</c:v>
                </c:pt>
                <c:pt idx="519">
                  <c:v>23</c:v>
                </c:pt>
                <c:pt idx="520">
                  <c:v>23</c:v>
                </c:pt>
                <c:pt idx="521">
                  <c:v>23</c:v>
                </c:pt>
                <c:pt idx="522">
                  <c:v>23</c:v>
                </c:pt>
                <c:pt idx="523">
                  <c:v>23</c:v>
                </c:pt>
                <c:pt idx="524">
                  <c:v>23</c:v>
                </c:pt>
                <c:pt idx="525">
                  <c:v>23</c:v>
                </c:pt>
                <c:pt idx="526">
                  <c:v>23</c:v>
                </c:pt>
                <c:pt idx="527">
                  <c:v>23</c:v>
                </c:pt>
                <c:pt idx="528">
                  <c:v>23</c:v>
                </c:pt>
                <c:pt idx="529">
                  <c:v>23</c:v>
                </c:pt>
                <c:pt idx="530">
                  <c:v>23</c:v>
                </c:pt>
                <c:pt idx="531">
                  <c:v>23</c:v>
                </c:pt>
                <c:pt idx="532">
                  <c:v>23</c:v>
                </c:pt>
                <c:pt idx="533">
                  <c:v>23</c:v>
                </c:pt>
                <c:pt idx="534">
                  <c:v>23</c:v>
                </c:pt>
                <c:pt idx="535">
                  <c:v>23</c:v>
                </c:pt>
                <c:pt idx="536">
                  <c:v>23</c:v>
                </c:pt>
                <c:pt idx="537">
                  <c:v>23</c:v>
                </c:pt>
                <c:pt idx="538">
                  <c:v>23</c:v>
                </c:pt>
                <c:pt idx="539">
                  <c:v>23</c:v>
                </c:pt>
                <c:pt idx="540">
                  <c:v>23</c:v>
                </c:pt>
                <c:pt idx="541">
                  <c:v>23</c:v>
                </c:pt>
                <c:pt idx="542">
                  <c:v>23</c:v>
                </c:pt>
                <c:pt idx="543">
                  <c:v>24</c:v>
                </c:pt>
                <c:pt idx="544">
                  <c:v>24</c:v>
                </c:pt>
                <c:pt idx="545">
                  <c:v>24</c:v>
                </c:pt>
                <c:pt idx="546">
                  <c:v>24</c:v>
                </c:pt>
                <c:pt idx="547">
                  <c:v>24</c:v>
                </c:pt>
                <c:pt idx="548">
                  <c:v>24</c:v>
                </c:pt>
                <c:pt idx="549">
                  <c:v>24</c:v>
                </c:pt>
                <c:pt idx="550">
                  <c:v>24</c:v>
                </c:pt>
                <c:pt idx="551">
                  <c:v>24</c:v>
                </c:pt>
                <c:pt idx="552">
                  <c:v>24</c:v>
                </c:pt>
                <c:pt idx="553">
                  <c:v>24</c:v>
                </c:pt>
                <c:pt idx="554">
                  <c:v>24</c:v>
                </c:pt>
                <c:pt idx="555">
                  <c:v>24</c:v>
                </c:pt>
                <c:pt idx="556">
                  <c:v>24</c:v>
                </c:pt>
                <c:pt idx="557">
                  <c:v>24</c:v>
                </c:pt>
                <c:pt idx="558">
                  <c:v>24</c:v>
                </c:pt>
                <c:pt idx="559">
                  <c:v>24</c:v>
                </c:pt>
                <c:pt idx="560">
                  <c:v>24</c:v>
                </c:pt>
                <c:pt idx="561">
                  <c:v>24</c:v>
                </c:pt>
                <c:pt idx="562">
                  <c:v>24</c:v>
                </c:pt>
                <c:pt idx="563">
                  <c:v>24</c:v>
                </c:pt>
                <c:pt idx="564">
                  <c:v>25</c:v>
                </c:pt>
                <c:pt idx="565">
                  <c:v>25</c:v>
                </c:pt>
                <c:pt idx="566">
                  <c:v>25</c:v>
                </c:pt>
                <c:pt idx="567">
                  <c:v>25</c:v>
                </c:pt>
                <c:pt idx="568">
                  <c:v>25</c:v>
                </c:pt>
                <c:pt idx="569">
                  <c:v>25</c:v>
                </c:pt>
                <c:pt idx="570">
                  <c:v>25</c:v>
                </c:pt>
                <c:pt idx="571">
                  <c:v>25</c:v>
                </c:pt>
                <c:pt idx="572">
                  <c:v>25</c:v>
                </c:pt>
                <c:pt idx="573">
                  <c:v>25</c:v>
                </c:pt>
                <c:pt idx="574">
                  <c:v>25</c:v>
                </c:pt>
                <c:pt idx="575">
                  <c:v>26</c:v>
                </c:pt>
                <c:pt idx="576">
                  <c:v>26</c:v>
                </c:pt>
                <c:pt idx="577">
                  <c:v>26</c:v>
                </c:pt>
                <c:pt idx="578">
                  <c:v>26</c:v>
                </c:pt>
                <c:pt idx="579">
                  <c:v>26</c:v>
                </c:pt>
                <c:pt idx="580">
                  <c:v>26</c:v>
                </c:pt>
                <c:pt idx="581">
                  <c:v>26</c:v>
                </c:pt>
                <c:pt idx="582">
                  <c:v>26</c:v>
                </c:pt>
                <c:pt idx="583">
                  <c:v>26</c:v>
                </c:pt>
                <c:pt idx="584">
                  <c:v>27</c:v>
                </c:pt>
                <c:pt idx="585">
                  <c:v>27</c:v>
                </c:pt>
                <c:pt idx="586">
                  <c:v>27</c:v>
                </c:pt>
                <c:pt idx="587">
                  <c:v>27</c:v>
                </c:pt>
                <c:pt idx="588">
                  <c:v>27</c:v>
                </c:pt>
                <c:pt idx="589">
                  <c:v>27</c:v>
                </c:pt>
                <c:pt idx="590">
                  <c:v>27</c:v>
                </c:pt>
                <c:pt idx="591">
                  <c:v>28</c:v>
                </c:pt>
                <c:pt idx="592">
                  <c:v>28</c:v>
                </c:pt>
                <c:pt idx="593">
                  <c:v>28</c:v>
                </c:pt>
                <c:pt idx="594">
                  <c:v>28</c:v>
                </c:pt>
                <c:pt idx="595">
                  <c:v>28</c:v>
                </c:pt>
                <c:pt idx="596">
                  <c:v>28</c:v>
                </c:pt>
                <c:pt idx="597">
                  <c:v>28</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29</c:v>
                </c:pt>
                <c:pt idx="611">
                  <c:v>29</c:v>
                </c:pt>
                <c:pt idx="612">
                  <c:v>29</c:v>
                </c:pt>
                <c:pt idx="613">
                  <c:v>29</c:v>
                </c:pt>
                <c:pt idx="614">
                  <c:v>29</c:v>
                </c:pt>
                <c:pt idx="615">
                  <c:v>29</c:v>
                </c:pt>
                <c:pt idx="616">
                  <c:v>29</c:v>
                </c:pt>
                <c:pt idx="617">
                  <c:v>29</c:v>
                </c:pt>
                <c:pt idx="618">
                  <c:v>29</c:v>
                </c:pt>
                <c:pt idx="619">
                  <c:v>29</c:v>
                </c:pt>
                <c:pt idx="620">
                  <c:v>29</c:v>
                </c:pt>
                <c:pt idx="621">
                  <c:v>29</c:v>
                </c:pt>
                <c:pt idx="622">
                  <c:v>29</c:v>
                </c:pt>
                <c:pt idx="623">
                  <c:v>29</c:v>
                </c:pt>
                <c:pt idx="624">
                  <c:v>29</c:v>
                </c:pt>
                <c:pt idx="625">
                  <c:v>29</c:v>
                </c:pt>
                <c:pt idx="626">
                  <c:v>29</c:v>
                </c:pt>
                <c:pt idx="627">
                  <c:v>29</c:v>
                </c:pt>
                <c:pt idx="628">
                  <c:v>29</c:v>
                </c:pt>
                <c:pt idx="629">
                  <c:v>29</c:v>
                </c:pt>
                <c:pt idx="630">
                  <c:v>29</c:v>
                </c:pt>
                <c:pt idx="631">
                  <c:v>29</c:v>
                </c:pt>
                <c:pt idx="632">
                  <c:v>29</c:v>
                </c:pt>
                <c:pt idx="633">
                  <c:v>29</c:v>
                </c:pt>
                <c:pt idx="634">
                  <c:v>29</c:v>
                </c:pt>
                <c:pt idx="635">
                  <c:v>29</c:v>
                </c:pt>
                <c:pt idx="636">
                  <c:v>29</c:v>
                </c:pt>
                <c:pt idx="637">
                  <c:v>29</c:v>
                </c:pt>
                <c:pt idx="638">
                  <c:v>29</c:v>
                </c:pt>
                <c:pt idx="639">
                  <c:v>29</c:v>
                </c:pt>
                <c:pt idx="640">
                  <c:v>29</c:v>
                </c:pt>
                <c:pt idx="641">
                  <c:v>29</c:v>
                </c:pt>
                <c:pt idx="642">
                  <c:v>30</c:v>
                </c:pt>
                <c:pt idx="643">
                  <c:v>30</c:v>
                </c:pt>
                <c:pt idx="644">
                  <c:v>30</c:v>
                </c:pt>
                <c:pt idx="645">
                  <c:v>30</c:v>
                </c:pt>
                <c:pt idx="646">
                  <c:v>30</c:v>
                </c:pt>
                <c:pt idx="647">
                  <c:v>30</c:v>
                </c:pt>
                <c:pt idx="648">
                  <c:v>30</c:v>
                </c:pt>
                <c:pt idx="649">
                  <c:v>30</c:v>
                </c:pt>
                <c:pt idx="650">
                  <c:v>30</c:v>
                </c:pt>
                <c:pt idx="651">
                  <c:v>30</c:v>
                </c:pt>
                <c:pt idx="652">
                  <c:v>30</c:v>
                </c:pt>
                <c:pt idx="653">
                  <c:v>30</c:v>
                </c:pt>
                <c:pt idx="654">
                  <c:v>30</c:v>
                </c:pt>
                <c:pt idx="655">
                  <c:v>30</c:v>
                </c:pt>
                <c:pt idx="656">
                  <c:v>30</c:v>
                </c:pt>
                <c:pt idx="657">
                  <c:v>30</c:v>
                </c:pt>
                <c:pt idx="658">
                  <c:v>30</c:v>
                </c:pt>
                <c:pt idx="659">
                  <c:v>30</c:v>
                </c:pt>
                <c:pt idx="660">
                  <c:v>30</c:v>
                </c:pt>
                <c:pt idx="661">
                  <c:v>30</c:v>
                </c:pt>
                <c:pt idx="662">
                  <c:v>30</c:v>
                </c:pt>
                <c:pt idx="663">
                  <c:v>30</c:v>
                </c:pt>
                <c:pt idx="664">
                  <c:v>30</c:v>
                </c:pt>
                <c:pt idx="665">
                  <c:v>30</c:v>
                </c:pt>
                <c:pt idx="666">
                  <c:v>30</c:v>
                </c:pt>
                <c:pt idx="667">
                  <c:v>30</c:v>
                </c:pt>
                <c:pt idx="668">
                  <c:v>30</c:v>
                </c:pt>
                <c:pt idx="669">
                  <c:v>30</c:v>
                </c:pt>
                <c:pt idx="670">
                  <c:v>30</c:v>
                </c:pt>
                <c:pt idx="671">
                  <c:v>30</c:v>
                </c:pt>
                <c:pt idx="672">
                  <c:v>30</c:v>
                </c:pt>
                <c:pt idx="673">
                  <c:v>30</c:v>
                </c:pt>
                <c:pt idx="674">
                  <c:v>30</c:v>
                </c:pt>
                <c:pt idx="675">
                  <c:v>30</c:v>
                </c:pt>
                <c:pt idx="676">
                  <c:v>30</c:v>
                </c:pt>
                <c:pt idx="677">
                  <c:v>30</c:v>
                </c:pt>
                <c:pt idx="678">
                  <c:v>30</c:v>
                </c:pt>
                <c:pt idx="679">
                  <c:v>30</c:v>
                </c:pt>
                <c:pt idx="680">
                  <c:v>30</c:v>
                </c:pt>
                <c:pt idx="681">
                  <c:v>30</c:v>
                </c:pt>
                <c:pt idx="682">
                  <c:v>30</c:v>
                </c:pt>
                <c:pt idx="683">
                  <c:v>30</c:v>
                </c:pt>
                <c:pt idx="684">
                  <c:v>30</c:v>
                </c:pt>
                <c:pt idx="685">
                  <c:v>30</c:v>
                </c:pt>
                <c:pt idx="686">
                  <c:v>30</c:v>
                </c:pt>
                <c:pt idx="687">
                  <c:v>30</c:v>
                </c:pt>
                <c:pt idx="688">
                  <c:v>30</c:v>
                </c:pt>
                <c:pt idx="689">
                  <c:v>30</c:v>
                </c:pt>
                <c:pt idx="690">
                  <c:v>30</c:v>
                </c:pt>
                <c:pt idx="691">
                  <c:v>30</c:v>
                </c:pt>
                <c:pt idx="692">
                  <c:v>30</c:v>
                </c:pt>
                <c:pt idx="693">
                  <c:v>30</c:v>
                </c:pt>
                <c:pt idx="694">
                  <c:v>30</c:v>
                </c:pt>
                <c:pt idx="695">
                  <c:v>30</c:v>
                </c:pt>
                <c:pt idx="696">
                  <c:v>31</c:v>
                </c:pt>
                <c:pt idx="697">
                  <c:v>31</c:v>
                </c:pt>
                <c:pt idx="698">
                  <c:v>31</c:v>
                </c:pt>
                <c:pt idx="699">
                  <c:v>31</c:v>
                </c:pt>
                <c:pt idx="700">
                  <c:v>31</c:v>
                </c:pt>
                <c:pt idx="701">
                  <c:v>31</c:v>
                </c:pt>
                <c:pt idx="702">
                  <c:v>31</c:v>
                </c:pt>
                <c:pt idx="703">
                  <c:v>31</c:v>
                </c:pt>
                <c:pt idx="704">
                  <c:v>31</c:v>
                </c:pt>
                <c:pt idx="705">
                  <c:v>31</c:v>
                </c:pt>
                <c:pt idx="706">
                  <c:v>31</c:v>
                </c:pt>
                <c:pt idx="707">
                  <c:v>31</c:v>
                </c:pt>
                <c:pt idx="708">
                  <c:v>31</c:v>
                </c:pt>
                <c:pt idx="709">
                  <c:v>31</c:v>
                </c:pt>
                <c:pt idx="710">
                  <c:v>31</c:v>
                </c:pt>
                <c:pt idx="711">
                  <c:v>31</c:v>
                </c:pt>
                <c:pt idx="712">
                  <c:v>31</c:v>
                </c:pt>
                <c:pt idx="713">
                  <c:v>31</c:v>
                </c:pt>
                <c:pt idx="714">
                  <c:v>31</c:v>
                </c:pt>
                <c:pt idx="715">
                  <c:v>31</c:v>
                </c:pt>
                <c:pt idx="716">
                  <c:v>31</c:v>
                </c:pt>
                <c:pt idx="717">
                  <c:v>31</c:v>
                </c:pt>
                <c:pt idx="718">
                  <c:v>31</c:v>
                </c:pt>
                <c:pt idx="719">
                  <c:v>31</c:v>
                </c:pt>
                <c:pt idx="720">
                  <c:v>31</c:v>
                </c:pt>
                <c:pt idx="721">
                  <c:v>31</c:v>
                </c:pt>
                <c:pt idx="722">
                  <c:v>31</c:v>
                </c:pt>
                <c:pt idx="723">
                  <c:v>31</c:v>
                </c:pt>
                <c:pt idx="724">
                  <c:v>31</c:v>
                </c:pt>
                <c:pt idx="725">
                  <c:v>31</c:v>
                </c:pt>
                <c:pt idx="726">
                  <c:v>31</c:v>
                </c:pt>
                <c:pt idx="727">
                  <c:v>31</c:v>
                </c:pt>
                <c:pt idx="728">
                  <c:v>31</c:v>
                </c:pt>
                <c:pt idx="729">
                  <c:v>31</c:v>
                </c:pt>
                <c:pt idx="730">
                  <c:v>31</c:v>
                </c:pt>
                <c:pt idx="731">
                  <c:v>31</c:v>
                </c:pt>
                <c:pt idx="732">
                  <c:v>31</c:v>
                </c:pt>
                <c:pt idx="733">
                  <c:v>31</c:v>
                </c:pt>
                <c:pt idx="734">
                  <c:v>31</c:v>
                </c:pt>
                <c:pt idx="735">
                  <c:v>31</c:v>
                </c:pt>
                <c:pt idx="736">
                  <c:v>31</c:v>
                </c:pt>
                <c:pt idx="737">
                  <c:v>32</c:v>
                </c:pt>
                <c:pt idx="738">
                  <c:v>32</c:v>
                </c:pt>
                <c:pt idx="739">
                  <c:v>32</c:v>
                </c:pt>
                <c:pt idx="740">
                  <c:v>32</c:v>
                </c:pt>
                <c:pt idx="741">
                  <c:v>32</c:v>
                </c:pt>
                <c:pt idx="742">
                  <c:v>32</c:v>
                </c:pt>
                <c:pt idx="743">
                  <c:v>32</c:v>
                </c:pt>
                <c:pt idx="744">
                  <c:v>32</c:v>
                </c:pt>
                <c:pt idx="745">
                  <c:v>32</c:v>
                </c:pt>
                <c:pt idx="746">
                  <c:v>32</c:v>
                </c:pt>
                <c:pt idx="747">
                  <c:v>32</c:v>
                </c:pt>
                <c:pt idx="748">
                  <c:v>32</c:v>
                </c:pt>
                <c:pt idx="749">
                  <c:v>32</c:v>
                </c:pt>
                <c:pt idx="750">
                  <c:v>32</c:v>
                </c:pt>
                <c:pt idx="751">
                  <c:v>32</c:v>
                </c:pt>
              </c:numCache>
            </c:numRef>
          </c:xVal>
          <c:yVal>
            <c:numRef>
              <c:f>'CF by GHI, Mount, ILR'!$I$29:$I$780</c:f>
              <c:numCache>
                <c:formatCode>0.0%</c:formatCode>
                <c:ptCount val="752"/>
                <c:pt idx="0">
                  <c:v>9.1837350029364884E-2</c:v>
                </c:pt>
                <c:pt idx="1">
                  <c:v>0.13941482883988018</c:v>
                </c:pt>
                <c:pt idx="2">
                  <c:v>0.1473891924711597</c:v>
                </c:pt>
                <c:pt idx="3">
                  <c:v>0.14920389769301937</c:v>
                </c:pt>
                <c:pt idx="4">
                  <c:v>0.14958932238193018</c:v>
                </c:pt>
                <c:pt idx="5">
                  <c:v>0.15310919000678039</c:v>
                </c:pt>
                <c:pt idx="6">
                  <c:v>0.15346557227542179</c:v>
                </c:pt>
                <c:pt idx="7">
                  <c:v>0.15579462659380691</c:v>
                </c:pt>
                <c:pt idx="8">
                  <c:v>0.15638374088654633</c:v>
                </c:pt>
                <c:pt idx="9">
                  <c:v>0.15683117050999615</c:v>
                </c:pt>
                <c:pt idx="10">
                  <c:v>0.15687027788449226</c:v>
                </c:pt>
                <c:pt idx="11">
                  <c:v>0.15776048791609668</c:v>
                </c:pt>
                <c:pt idx="12">
                  <c:v>0.15793614533424594</c:v>
                </c:pt>
                <c:pt idx="13">
                  <c:v>0.16086342502064052</c:v>
                </c:pt>
                <c:pt idx="14">
                  <c:v>0.1638194037304844</c:v>
                </c:pt>
                <c:pt idx="15">
                  <c:v>0.16492089416058392</c:v>
                </c:pt>
                <c:pt idx="16">
                  <c:v>0.16505871903339966</c:v>
                </c:pt>
                <c:pt idx="17">
                  <c:v>0.16512352079186018</c:v>
                </c:pt>
                <c:pt idx="18">
                  <c:v>0.16523845007451568</c:v>
                </c:pt>
                <c:pt idx="19">
                  <c:v>0.16602900284201275</c:v>
                </c:pt>
                <c:pt idx="20">
                  <c:v>0.1679719180859692</c:v>
                </c:pt>
                <c:pt idx="21">
                  <c:v>0.16883282364933733</c:v>
                </c:pt>
                <c:pt idx="22">
                  <c:v>0.16941819010902456</c:v>
                </c:pt>
                <c:pt idx="23">
                  <c:v>0.16959503413084617</c:v>
                </c:pt>
                <c:pt idx="24">
                  <c:v>0.1704616816481932</c:v>
                </c:pt>
                <c:pt idx="25">
                  <c:v>0.17137655447418218</c:v>
                </c:pt>
                <c:pt idx="26">
                  <c:v>0.17259624128109308</c:v>
                </c:pt>
                <c:pt idx="27">
                  <c:v>0.17375181753262961</c:v>
                </c:pt>
                <c:pt idx="28">
                  <c:v>0.17474894291754753</c:v>
                </c:pt>
                <c:pt idx="29">
                  <c:v>0.17526652562586856</c:v>
                </c:pt>
                <c:pt idx="30">
                  <c:v>0.17724213386431042</c:v>
                </c:pt>
                <c:pt idx="31">
                  <c:v>0.17761521788729179</c:v>
                </c:pt>
                <c:pt idx="32">
                  <c:v>0.17815302172039743</c:v>
                </c:pt>
                <c:pt idx="33">
                  <c:v>0.18313878057282809</c:v>
                </c:pt>
                <c:pt idx="34">
                  <c:v>0.18348530725414441</c:v>
                </c:pt>
                <c:pt idx="35">
                  <c:v>0.18366369932671639</c:v>
                </c:pt>
                <c:pt idx="36">
                  <c:v>0.18566525971556772</c:v>
                </c:pt>
                <c:pt idx="37">
                  <c:v>0.18880265587899039</c:v>
                </c:pt>
                <c:pt idx="38">
                  <c:v>0.19000092139209182</c:v>
                </c:pt>
                <c:pt idx="39">
                  <c:v>0.19128390500516937</c:v>
                </c:pt>
                <c:pt idx="40">
                  <c:v>0.19567647729865392</c:v>
                </c:pt>
                <c:pt idx="41">
                  <c:v>0.22343363421767329</c:v>
                </c:pt>
                <c:pt idx="42">
                  <c:v>0.12911168819015534</c:v>
                </c:pt>
                <c:pt idx="43">
                  <c:v>0.15563502579119634</c:v>
                </c:pt>
                <c:pt idx="44">
                  <c:v>0.15928992249133672</c:v>
                </c:pt>
                <c:pt idx="45">
                  <c:v>0.16590771098967821</c:v>
                </c:pt>
                <c:pt idx="46">
                  <c:v>0.16908323556250815</c:v>
                </c:pt>
                <c:pt idx="47">
                  <c:v>0.16974732494924144</c:v>
                </c:pt>
                <c:pt idx="48">
                  <c:v>0.1718264226818059</c:v>
                </c:pt>
                <c:pt idx="49">
                  <c:v>0.17681594687753446</c:v>
                </c:pt>
                <c:pt idx="50">
                  <c:v>0.17777576465219899</c:v>
                </c:pt>
                <c:pt idx="51">
                  <c:v>0.17821799550814152</c:v>
                </c:pt>
                <c:pt idx="52">
                  <c:v>0.18092577539156915</c:v>
                </c:pt>
                <c:pt idx="53">
                  <c:v>0.18178081280413624</c:v>
                </c:pt>
                <c:pt idx="54">
                  <c:v>0.181806949513382</c:v>
                </c:pt>
                <c:pt idx="55">
                  <c:v>0.18265758059610707</c:v>
                </c:pt>
                <c:pt idx="56">
                  <c:v>0.18304317266859496</c:v>
                </c:pt>
                <c:pt idx="57">
                  <c:v>0.18326297302403599</c:v>
                </c:pt>
                <c:pt idx="58">
                  <c:v>0.1868477467615399</c:v>
                </c:pt>
                <c:pt idx="59">
                  <c:v>0.18737924001717476</c:v>
                </c:pt>
                <c:pt idx="60">
                  <c:v>0.18760389165933314</c:v>
                </c:pt>
                <c:pt idx="61">
                  <c:v>0.18783866643851244</c:v>
                </c:pt>
                <c:pt idx="62">
                  <c:v>0.19033836502187326</c:v>
                </c:pt>
                <c:pt idx="63">
                  <c:v>0.19044854280510023</c:v>
                </c:pt>
                <c:pt idx="64">
                  <c:v>0.19367217238853468</c:v>
                </c:pt>
                <c:pt idx="65">
                  <c:v>0.19384050677081238</c:v>
                </c:pt>
                <c:pt idx="66">
                  <c:v>0.19907090743274047</c:v>
                </c:pt>
                <c:pt idx="67">
                  <c:v>0.20755170755170754</c:v>
                </c:pt>
                <c:pt idx="68">
                  <c:v>0.16237159536108089</c:v>
                </c:pt>
                <c:pt idx="69">
                  <c:v>0.16458540040773817</c:v>
                </c:pt>
                <c:pt idx="70">
                  <c:v>0.16685976804777383</c:v>
                </c:pt>
                <c:pt idx="71">
                  <c:v>0.17049101343038311</c:v>
                </c:pt>
                <c:pt idx="72">
                  <c:v>0.17347643673790145</c:v>
                </c:pt>
                <c:pt idx="73">
                  <c:v>0.17513460877534659</c:v>
                </c:pt>
                <c:pt idx="74">
                  <c:v>0.17583177784327209</c:v>
                </c:pt>
                <c:pt idx="75">
                  <c:v>0.1761845007224884</c:v>
                </c:pt>
                <c:pt idx="76">
                  <c:v>0.18238780171423674</c:v>
                </c:pt>
                <c:pt idx="77">
                  <c:v>0.18530118574129786</c:v>
                </c:pt>
                <c:pt idx="78">
                  <c:v>0.18532261741906067</c:v>
                </c:pt>
                <c:pt idx="79">
                  <c:v>0.18563253477046576</c:v>
                </c:pt>
                <c:pt idx="80">
                  <c:v>0.18704651112269724</c:v>
                </c:pt>
                <c:pt idx="81">
                  <c:v>0.18867148423103242</c:v>
                </c:pt>
                <c:pt idx="82">
                  <c:v>0.19248514044674531</c:v>
                </c:pt>
                <c:pt idx="83">
                  <c:v>0.20096083673669876</c:v>
                </c:pt>
                <c:pt idx="84">
                  <c:v>0.20136342909256727</c:v>
                </c:pt>
                <c:pt idx="85">
                  <c:v>0.20859725711835736</c:v>
                </c:pt>
                <c:pt idx="86">
                  <c:v>0.15572845417236661</c:v>
                </c:pt>
                <c:pt idx="87">
                  <c:v>0.16482042723513168</c:v>
                </c:pt>
                <c:pt idx="88">
                  <c:v>0.16974604622871045</c:v>
                </c:pt>
                <c:pt idx="89">
                  <c:v>0.17297369221411191</c:v>
                </c:pt>
                <c:pt idx="90">
                  <c:v>0.17816301992821079</c:v>
                </c:pt>
                <c:pt idx="91">
                  <c:v>0.18172388732498021</c:v>
                </c:pt>
                <c:pt idx="92">
                  <c:v>0.18363329293429936</c:v>
                </c:pt>
                <c:pt idx="93">
                  <c:v>0.18369298799258107</c:v>
                </c:pt>
                <c:pt idx="94">
                  <c:v>0.18471083788706741</c:v>
                </c:pt>
                <c:pt idx="95">
                  <c:v>0.18593235651925005</c:v>
                </c:pt>
                <c:pt idx="96">
                  <c:v>0.18944245218579234</c:v>
                </c:pt>
                <c:pt idx="97">
                  <c:v>0.19248337177136565</c:v>
                </c:pt>
                <c:pt idx="98">
                  <c:v>0.19317506586267222</c:v>
                </c:pt>
                <c:pt idx="99">
                  <c:v>0.19555200729927008</c:v>
                </c:pt>
                <c:pt idx="100">
                  <c:v>0.1955538443988136</c:v>
                </c:pt>
                <c:pt idx="101">
                  <c:v>0.20079673859529043</c:v>
                </c:pt>
                <c:pt idx="102">
                  <c:v>0.20422227926078024</c:v>
                </c:pt>
                <c:pt idx="103">
                  <c:v>0.2094781974092319</c:v>
                </c:pt>
                <c:pt idx="104">
                  <c:v>0.21237770325883737</c:v>
                </c:pt>
                <c:pt idx="105">
                  <c:v>0.21247530019759839</c:v>
                </c:pt>
                <c:pt idx="106">
                  <c:v>0.21610943914026107</c:v>
                </c:pt>
                <c:pt idx="107">
                  <c:v>0.22263071895424835</c:v>
                </c:pt>
                <c:pt idx="108">
                  <c:v>0.22380516483699225</c:v>
                </c:pt>
                <c:pt idx="109">
                  <c:v>0.22540469676242589</c:v>
                </c:pt>
                <c:pt idx="110">
                  <c:v>0.22864020681265207</c:v>
                </c:pt>
                <c:pt idx="111">
                  <c:v>0.17511384335154823</c:v>
                </c:pt>
                <c:pt idx="112">
                  <c:v>0.179683698296837</c:v>
                </c:pt>
                <c:pt idx="113">
                  <c:v>0.1812663337689005</c:v>
                </c:pt>
                <c:pt idx="114">
                  <c:v>0.18447617556575333</c:v>
                </c:pt>
                <c:pt idx="115">
                  <c:v>0.18791134118545325</c:v>
                </c:pt>
                <c:pt idx="116">
                  <c:v>0.18816302299770279</c:v>
                </c:pt>
                <c:pt idx="117">
                  <c:v>0.18828222922657223</c:v>
                </c:pt>
                <c:pt idx="118">
                  <c:v>0.1917447306791569</c:v>
                </c:pt>
                <c:pt idx="119">
                  <c:v>0.19207438933081133</c:v>
                </c:pt>
                <c:pt idx="120">
                  <c:v>0.19487616815969913</c:v>
                </c:pt>
                <c:pt idx="121">
                  <c:v>0.19644051264260323</c:v>
                </c:pt>
                <c:pt idx="122">
                  <c:v>0.19666975976904841</c:v>
                </c:pt>
                <c:pt idx="123">
                  <c:v>0.19692334499188971</c:v>
                </c:pt>
                <c:pt idx="124">
                  <c:v>0.19896456223135234</c:v>
                </c:pt>
                <c:pt idx="125">
                  <c:v>0.18468110268330484</c:v>
                </c:pt>
                <c:pt idx="126">
                  <c:v>0.1918733666756782</c:v>
                </c:pt>
                <c:pt idx="127">
                  <c:v>0.19205641164278636</c:v>
                </c:pt>
                <c:pt idx="128">
                  <c:v>0.19586754866180051</c:v>
                </c:pt>
                <c:pt idx="129">
                  <c:v>0.19869031326034065</c:v>
                </c:pt>
                <c:pt idx="130">
                  <c:v>0.20164158686730507</c:v>
                </c:pt>
                <c:pt idx="131">
                  <c:v>0.20195404474500053</c:v>
                </c:pt>
                <c:pt idx="132">
                  <c:v>0.20712054308972394</c:v>
                </c:pt>
                <c:pt idx="133">
                  <c:v>0.21248669403892945</c:v>
                </c:pt>
                <c:pt idx="134">
                  <c:v>0.21508018308251489</c:v>
                </c:pt>
                <c:pt idx="135">
                  <c:v>0.21614345726885645</c:v>
                </c:pt>
                <c:pt idx="136">
                  <c:v>0.21667747186662487</c:v>
                </c:pt>
                <c:pt idx="137">
                  <c:v>0.21763096483463426</c:v>
                </c:pt>
                <c:pt idx="138">
                  <c:v>0.21798965936739659</c:v>
                </c:pt>
                <c:pt idx="139">
                  <c:v>0.2180039157542579</c:v>
                </c:pt>
                <c:pt idx="140">
                  <c:v>0.22628642987249539</c:v>
                </c:pt>
                <c:pt idx="141">
                  <c:v>0.23138394892840861</c:v>
                </c:pt>
                <c:pt idx="142">
                  <c:v>0.11577569264691782</c:v>
                </c:pt>
                <c:pt idx="143">
                  <c:v>0.16507618673752872</c:v>
                </c:pt>
                <c:pt idx="144">
                  <c:v>0.17907555507523085</c:v>
                </c:pt>
                <c:pt idx="145">
                  <c:v>0.17954722872755655</c:v>
                </c:pt>
                <c:pt idx="146">
                  <c:v>0.18259290800274408</c:v>
                </c:pt>
                <c:pt idx="147">
                  <c:v>0.18884753593429157</c:v>
                </c:pt>
                <c:pt idx="148">
                  <c:v>0.2035706137348848</c:v>
                </c:pt>
                <c:pt idx="149">
                  <c:v>0.20879467461180226</c:v>
                </c:pt>
                <c:pt idx="150">
                  <c:v>0.20894893071577952</c:v>
                </c:pt>
                <c:pt idx="151">
                  <c:v>0.21286289709682324</c:v>
                </c:pt>
                <c:pt idx="152">
                  <c:v>0.21672928051001822</c:v>
                </c:pt>
                <c:pt idx="153">
                  <c:v>0.2189922480620155</c:v>
                </c:pt>
                <c:pt idx="154">
                  <c:v>0.21993763784318199</c:v>
                </c:pt>
                <c:pt idx="155">
                  <c:v>0.22529054015514488</c:v>
                </c:pt>
                <c:pt idx="156">
                  <c:v>0.22794441909975674</c:v>
                </c:pt>
                <c:pt idx="157">
                  <c:v>0.23045580701561341</c:v>
                </c:pt>
                <c:pt idx="158">
                  <c:v>0.23423392612859095</c:v>
                </c:pt>
                <c:pt idx="159">
                  <c:v>0.24819254185692541</c:v>
                </c:pt>
                <c:pt idx="160">
                  <c:v>0.24895690834473327</c:v>
                </c:pt>
                <c:pt idx="161">
                  <c:v>0.25217738258093941</c:v>
                </c:pt>
                <c:pt idx="162">
                  <c:v>0.1878099850271383</c:v>
                </c:pt>
                <c:pt idx="163">
                  <c:v>0.19724130528123657</c:v>
                </c:pt>
                <c:pt idx="164">
                  <c:v>0.1986424463614245</c:v>
                </c:pt>
                <c:pt idx="165">
                  <c:v>0.20260543390105437</c:v>
                </c:pt>
                <c:pt idx="166">
                  <c:v>0.20354698905109492</c:v>
                </c:pt>
                <c:pt idx="167">
                  <c:v>0.20784948020349478</c:v>
                </c:pt>
                <c:pt idx="168">
                  <c:v>0.20831578701104253</c:v>
                </c:pt>
                <c:pt idx="169">
                  <c:v>0.21042046836982969</c:v>
                </c:pt>
                <c:pt idx="170">
                  <c:v>0.21180391448702351</c:v>
                </c:pt>
                <c:pt idx="171">
                  <c:v>0.21202791461412152</c:v>
                </c:pt>
                <c:pt idx="172">
                  <c:v>0.2141399163394386</c:v>
                </c:pt>
                <c:pt idx="173">
                  <c:v>0.21449209245742093</c:v>
                </c:pt>
                <c:pt idx="174">
                  <c:v>0.21469358272506084</c:v>
                </c:pt>
                <c:pt idx="175">
                  <c:v>0.21750998174766142</c:v>
                </c:pt>
                <c:pt idx="176">
                  <c:v>0.21790101926132613</c:v>
                </c:pt>
                <c:pt idx="177">
                  <c:v>0.22410632969034608</c:v>
                </c:pt>
                <c:pt idx="178">
                  <c:v>0.22453999391727492</c:v>
                </c:pt>
                <c:pt idx="179">
                  <c:v>0.22467685523114359</c:v>
                </c:pt>
                <c:pt idx="180">
                  <c:v>0.22559208868732677</c:v>
                </c:pt>
                <c:pt idx="181">
                  <c:v>0.22872950527744237</c:v>
                </c:pt>
                <c:pt idx="182">
                  <c:v>0.22962107384591984</c:v>
                </c:pt>
                <c:pt idx="183">
                  <c:v>0.23333903588807786</c:v>
                </c:pt>
                <c:pt idx="184">
                  <c:v>0.2395521593673966</c:v>
                </c:pt>
                <c:pt idx="185">
                  <c:v>0.24093458356357822</c:v>
                </c:pt>
                <c:pt idx="186">
                  <c:v>0.25501764571948998</c:v>
                </c:pt>
                <c:pt idx="187">
                  <c:v>0.2633942990956073</c:v>
                </c:pt>
                <c:pt idx="188">
                  <c:v>0.18085446911069686</c:v>
                </c:pt>
                <c:pt idx="189">
                  <c:v>0.18433789954337898</c:v>
                </c:pt>
                <c:pt idx="190">
                  <c:v>0.19067144313566389</c:v>
                </c:pt>
                <c:pt idx="191">
                  <c:v>0.19222031963470318</c:v>
                </c:pt>
                <c:pt idx="192">
                  <c:v>0.19392123287671234</c:v>
                </c:pt>
                <c:pt idx="193">
                  <c:v>0.19416095890410959</c:v>
                </c:pt>
                <c:pt idx="194">
                  <c:v>0.19511227696674777</c:v>
                </c:pt>
                <c:pt idx="195">
                  <c:v>0.19677511415525115</c:v>
                </c:pt>
                <c:pt idx="196">
                  <c:v>0.20601480745368903</c:v>
                </c:pt>
                <c:pt idx="197">
                  <c:v>0.22554297343399032</c:v>
                </c:pt>
                <c:pt idx="198">
                  <c:v>0.17630108556832694</c:v>
                </c:pt>
                <c:pt idx="199">
                  <c:v>0.1841703416463909</c:v>
                </c:pt>
                <c:pt idx="200">
                  <c:v>0.18860213489913419</c:v>
                </c:pt>
                <c:pt idx="201">
                  <c:v>0.19087073526728698</c:v>
                </c:pt>
                <c:pt idx="202">
                  <c:v>0.19378107851320012</c:v>
                </c:pt>
                <c:pt idx="203">
                  <c:v>0.19474223016317471</c:v>
                </c:pt>
                <c:pt idx="204">
                  <c:v>0.19559974364163804</c:v>
                </c:pt>
                <c:pt idx="205">
                  <c:v>0.19852270134610997</c:v>
                </c:pt>
                <c:pt idx="206">
                  <c:v>0.19998074404663002</c:v>
                </c:pt>
                <c:pt idx="207">
                  <c:v>0.20214833059660647</c:v>
                </c:pt>
                <c:pt idx="208">
                  <c:v>0.20674659431625603</c:v>
                </c:pt>
                <c:pt idx="209">
                  <c:v>0.20784171528524711</c:v>
                </c:pt>
                <c:pt idx="210">
                  <c:v>0.20807695650284624</c:v>
                </c:pt>
                <c:pt idx="211">
                  <c:v>0.21143264840182649</c:v>
                </c:pt>
                <c:pt idx="212">
                  <c:v>0.16781648451730419</c:v>
                </c:pt>
                <c:pt idx="213">
                  <c:v>0.16929267714386695</c:v>
                </c:pt>
                <c:pt idx="214">
                  <c:v>0.19299269636015326</c:v>
                </c:pt>
                <c:pt idx="215">
                  <c:v>0.19462151476293807</c:v>
                </c:pt>
                <c:pt idx="216">
                  <c:v>0.19926923410529968</c:v>
                </c:pt>
                <c:pt idx="217">
                  <c:v>0.20194818363880659</c:v>
                </c:pt>
                <c:pt idx="218">
                  <c:v>0.20325611367963994</c:v>
                </c:pt>
                <c:pt idx="219">
                  <c:v>0.20469217653858951</c:v>
                </c:pt>
                <c:pt idx="220">
                  <c:v>0.20546354345742782</c:v>
                </c:pt>
                <c:pt idx="221">
                  <c:v>0.20820400338581493</c:v>
                </c:pt>
                <c:pt idx="222">
                  <c:v>0.21238822992700732</c:v>
                </c:pt>
                <c:pt idx="223">
                  <c:v>0.22230498405157181</c:v>
                </c:pt>
                <c:pt idx="224">
                  <c:v>0.22538492244525546</c:v>
                </c:pt>
                <c:pt idx="225">
                  <c:v>0.22561530344512892</c:v>
                </c:pt>
                <c:pt idx="226">
                  <c:v>0.16445141855650883</c:v>
                </c:pt>
                <c:pt idx="227">
                  <c:v>0.20348714162088949</c:v>
                </c:pt>
                <c:pt idx="228">
                  <c:v>0.20524184348619665</c:v>
                </c:pt>
                <c:pt idx="229">
                  <c:v>0.20914040004753134</c:v>
                </c:pt>
                <c:pt idx="230">
                  <c:v>0.20996776743903178</c:v>
                </c:pt>
                <c:pt idx="231">
                  <c:v>0.21216917636322155</c:v>
                </c:pt>
                <c:pt idx="232">
                  <c:v>0.21391029178530677</c:v>
                </c:pt>
                <c:pt idx="233">
                  <c:v>0.21461422921895201</c:v>
                </c:pt>
                <c:pt idx="234">
                  <c:v>0.21554768738320687</c:v>
                </c:pt>
                <c:pt idx="235">
                  <c:v>0.21786420316301702</c:v>
                </c:pt>
                <c:pt idx="236">
                  <c:v>0.21869153547798315</c:v>
                </c:pt>
                <c:pt idx="237">
                  <c:v>0.21914130128437415</c:v>
                </c:pt>
                <c:pt idx="238">
                  <c:v>0.22128573600973236</c:v>
                </c:pt>
                <c:pt idx="239">
                  <c:v>0.2220344233334145</c:v>
                </c:pt>
                <c:pt idx="240">
                  <c:v>0.2221274801041552</c:v>
                </c:pt>
                <c:pt idx="241">
                  <c:v>0.22250957854406131</c:v>
                </c:pt>
                <c:pt idx="242">
                  <c:v>0.22334500683994526</c:v>
                </c:pt>
                <c:pt idx="243">
                  <c:v>0.22336302117894266</c:v>
                </c:pt>
                <c:pt idx="244">
                  <c:v>0.22629880151923878</c:v>
                </c:pt>
                <c:pt idx="245">
                  <c:v>0.22990214245616705</c:v>
                </c:pt>
                <c:pt idx="246">
                  <c:v>0.23082512309598482</c:v>
                </c:pt>
                <c:pt idx="247">
                  <c:v>0.23161094890510953</c:v>
                </c:pt>
                <c:pt idx="248">
                  <c:v>0.23276165468528601</c:v>
                </c:pt>
                <c:pt idx="249">
                  <c:v>0.23276915930123104</c:v>
                </c:pt>
                <c:pt idx="250">
                  <c:v>0.23388538671385378</c:v>
                </c:pt>
                <c:pt idx="251">
                  <c:v>0.23491233546641696</c:v>
                </c:pt>
                <c:pt idx="252">
                  <c:v>0.24143632548804964</c:v>
                </c:pt>
                <c:pt idx="253">
                  <c:v>0.15284281320295648</c:v>
                </c:pt>
                <c:pt idx="254">
                  <c:v>0.18829727146332986</c:v>
                </c:pt>
                <c:pt idx="255">
                  <c:v>0.19309887193098874</c:v>
                </c:pt>
                <c:pt idx="256">
                  <c:v>0.20325856193083411</c:v>
                </c:pt>
                <c:pt idx="257">
                  <c:v>0.20366780296160997</c:v>
                </c:pt>
                <c:pt idx="258">
                  <c:v>0.20652567196030572</c:v>
                </c:pt>
                <c:pt idx="259">
                  <c:v>0.2079156814365512</c:v>
                </c:pt>
                <c:pt idx="260">
                  <c:v>0.20894945738035897</c:v>
                </c:pt>
                <c:pt idx="261">
                  <c:v>0.20951875589110353</c:v>
                </c:pt>
                <c:pt idx="262">
                  <c:v>0.2163954785077048</c:v>
                </c:pt>
                <c:pt idx="263">
                  <c:v>0.21659751737165223</c:v>
                </c:pt>
                <c:pt idx="264">
                  <c:v>0.21794362618759922</c:v>
                </c:pt>
                <c:pt idx="265">
                  <c:v>0.22037712895377129</c:v>
                </c:pt>
                <c:pt idx="266">
                  <c:v>0.22514779237339785</c:v>
                </c:pt>
                <c:pt idx="267">
                  <c:v>0.23164319716043855</c:v>
                </c:pt>
                <c:pt idx="268">
                  <c:v>0.23955893832943012</c:v>
                </c:pt>
                <c:pt idx="269">
                  <c:v>0.24616820565435479</c:v>
                </c:pt>
                <c:pt idx="270">
                  <c:v>0.25090997176991697</c:v>
                </c:pt>
                <c:pt idx="271">
                  <c:v>0.29418624139850236</c:v>
                </c:pt>
                <c:pt idx="272">
                  <c:v>0.17731736025531647</c:v>
                </c:pt>
                <c:pt idx="273">
                  <c:v>0.21209916126931908</c:v>
                </c:pt>
                <c:pt idx="274">
                  <c:v>0.21217846650669422</c:v>
                </c:pt>
                <c:pt idx="275">
                  <c:v>0.21825742845475646</c:v>
                </c:pt>
                <c:pt idx="276">
                  <c:v>0.2230649524181984</c:v>
                </c:pt>
                <c:pt idx="277">
                  <c:v>0.22599166301009213</c:v>
                </c:pt>
                <c:pt idx="278">
                  <c:v>0.23471081919357784</c:v>
                </c:pt>
                <c:pt idx="279">
                  <c:v>0.23546416682369198</c:v>
                </c:pt>
                <c:pt idx="280">
                  <c:v>0.24479449469918402</c:v>
                </c:pt>
                <c:pt idx="281">
                  <c:v>0.254238899026764</c:v>
                </c:pt>
                <c:pt idx="282">
                  <c:v>0.25706025858937742</c:v>
                </c:pt>
                <c:pt idx="283">
                  <c:v>0.28032375740994075</c:v>
                </c:pt>
                <c:pt idx="284">
                  <c:v>0.19128376088890145</c:v>
                </c:pt>
                <c:pt idx="285">
                  <c:v>0.19588813524307955</c:v>
                </c:pt>
                <c:pt idx="286">
                  <c:v>0.20352168276438343</c:v>
                </c:pt>
                <c:pt idx="287">
                  <c:v>0.20920798347327738</c:v>
                </c:pt>
                <c:pt idx="288">
                  <c:v>0.21211055583204302</c:v>
                </c:pt>
                <c:pt idx="289">
                  <c:v>0.21877766154341363</c:v>
                </c:pt>
                <c:pt idx="290">
                  <c:v>0.225967059573221</c:v>
                </c:pt>
                <c:pt idx="291">
                  <c:v>0.22811930004559963</c:v>
                </c:pt>
                <c:pt idx="292">
                  <c:v>0.22992592109836635</c:v>
                </c:pt>
                <c:pt idx="293">
                  <c:v>0.23353656498544614</c:v>
                </c:pt>
                <c:pt idx="294">
                  <c:v>0.23393698230249954</c:v>
                </c:pt>
                <c:pt idx="295">
                  <c:v>0.24083733146464156</c:v>
                </c:pt>
                <c:pt idx="296">
                  <c:v>0.2425729594163247</c:v>
                </c:pt>
                <c:pt idx="297">
                  <c:v>0.2453163401306144</c:v>
                </c:pt>
                <c:pt idx="298">
                  <c:v>0.2455395847592973</c:v>
                </c:pt>
                <c:pt idx="299">
                  <c:v>0.24811772758384668</c:v>
                </c:pt>
                <c:pt idx="300">
                  <c:v>0.24978135219408321</c:v>
                </c:pt>
                <c:pt idx="301">
                  <c:v>0.24993725758612825</c:v>
                </c:pt>
                <c:pt idx="302">
                  <c:v>0.25110256086512539</c:v>
                </c:pt>
                <c:pt idx="303">
                  <c:v>0.25120323905109487</c:v>
                </c:pt>
                <c:pt idx="304">
                  <c:v>0.25394992014601869</c:v>
                </c:pt>
                <c:pt idx="305">
                  <c:v>0.25430641113392655</c:v>
                </c:pt>
                <c:pt idx="306">
                  <c:v>0.25530717761557181</c:v>
                </c:pt>
                <c:pt idx="307">
                  <c:v>0.25537039962091301</c:v>
                </c:pt>
                <c:pt idx="308">
                  <c:v>0.26080524184348619</c:v>
                </c:pt>
                <c:pt idx="309">
                  <c:v>0.26168069239189928</c:v>
                </c:pt>
                <c:pt idx="310">
                  <c:v>0.26250190085158154</c:v>
                </c:pt>
                <c:pt idx="311">
                  <c:v>0.26375968992248061</c:v>
                </c:pt>
                <c:pt idx="312">
                  <c:v>0.2655510018214936</c:v>
                </c:pt>
                <c:pt idx="313">
                  <c:v>0.26672513118868357</c:v>
                </c:pt>
                <c:pt idx="314">
                  <c:v>0.26981637773722628</c:v>
                </c:pt>
                <c:pt idx="315">
                  <c:v>0.27018302268133843</c:v>
                </c:pt>
                <c:pt idx="316">
                  <c:v>0.27187690085158145</c:v>
                </c:pt>
                <c:pt idx="317">
                  <c:v>0.27271327554744529</c:v>
                </c:pt>
                <c:pt idx="318">
                  <c:v>0.27478330291970804</c:v>
                </c:pt>
                <c:pt idx="319">
                  <c:v>0.27531173965936739</c:v>
                </c:pt>
                <c:pt idx="320">
                  <c:v>0.28228596411192219</c:v>
                </c:pt>
                <c:pt idx="321">
                  <c:v>0.29361605107159144</c:v>
                </c:pt>
                <c:pt idx="322">
                  <c:v>0.15690524629649116</c:v>
                </c:pt>
                <c:pt idx="323">
                  <c:v>0.17819197446420429</c:v>
                </c:pt>
                <c:pt idx="324">
                  <c:v>0.19094277245782038</c:v>
                </c:pt>
                <c:pt idx="325">
                  <c:v>0.19712722298221613</c:v>
                </c:pt>
                <c:pt idx="326">
                  <c:v>0.19987179674755107</c:v>
                </c:pt>
                <c:pt idx="327">
                  <c:v>0.20463971780926482</c:v>
                </c:pt>
                <c:pt idx="328">
                  <c:v>0.20860655737704922</c:v>
                </c:pt>
                <c:pt idx="329">
                  <c:v>0.20865647810218979</c:v>
                </c:pt>
                <c:pt idx="330">
                  <c:v>0.21756291818734791</c:v>
                </c:pt>
                <c:pt idx="331">
                  <c:v>0.21757361870066791</c:v>
                </c:pt>
                <c:pt idx="332">
                  <c:v>0.21783230734154127</c:v>
                </c:pt>
                <c:pt idx="333">
                  <c:v>0.21862477231329691</c:v>
                </c:pt>
                <c:pt idx="334">
                  <c:v>0.21996124031007752</c:v>
                </c:pt>
                <c:pt idx="335">
                  <c:v>0.22206599211638853</c:v>
                </c:pt>
                <c:pt idx="336">
                  <c:v>0.22218417047184169</c:v>
                </c:pt>
                <c:pt idx="337">
                  <c:v>0.22385881816230141</c:v>
                </c:pt>
                <c:pt idx="338">
                  <c:v>0.22610347530526331</c:v>
                </c:pt>
                <c:pt idx="339">
                  <c:v>0.22780201916495549</c:v>
                </c:pt>
                <c:pt idx="340">
                  <c:v>0.22820746771476697</c:v>
                </c:pt>
                <c:pt idx="341">
                  <c:v>0.22837771725773545</c:v>
                </c:pt>
                <c:pt idx="342">
                  <c:v>0.23069140121833401</c:v>
                </c:pt>
                <c:pt idx="343">
                  <c:v>0.23218342994131957</c:v>
                </c:pt>
                <c:pt idx="344">
                  <c:v>0.23235137648310586</c:v>
                </c:pt>
                <c:pt idx="345">
                  <c:v>0.23308622262773723</c:v>
                </c:pt>
                <c:pt idx="346">
                  <c:v>0.23335613315093484</c:v>
                </c:pt>
                <c:pt idx="347">
                  <c:v>0.2336719644518391</c:v>
                </c:pt>
                <c:pt idx="348">
                  <c:v>0.23490425671485141</c:v>
                </c:pt>
                <c:pt idx="349">
                  <c:v>0.23576455552335579</c:v>
                </c:pt>
                <c:pt idx="350">
                  <c:v>0.237093779826338</c:v>
                </c:pt>
                <c:pt idx="351">
                  <c:v>0.23900640305467094</c:v>
                </c:pt>
                <c:pt idx="352">
                  <c:v>0.23980193126520674</c:v>
                </c:pt>
                <c:pt idx="353">
                  <c:v>0.23998178506375228</c:v>
                </c:pt>
                <c:pt idx="354">
                  <c:v>0.24056238615664849</c:v>
                </c:pt>
                <c:pt idx="355">
                  <c:v>0.24068363396032191</c:v>
                </c:pt>
                <c:pt idx="356">
                  <c:v>0.24156976744186048</c:v>
                </c:pt>
                <c:pt idx="357">
                  <c:v>0.24403835186307116</c:v>
                </c:pt>
                <c:pt idx="358">
                  <c:v>0.2462481304028189</c:v>
                </c:pt>
                <c:pt idx="359">
                  <c:v>0.24655487109285878</c:v>
                </c:pt>
                <c:pt idx="360">
                  <c:v>0.2485503211321024</c:v>
                </c:pt>
                <c:pt idx="361">
                  <c:v>0.24875811030008102</c:v>
                </c:pt>
                <c:pt idx="362">
                  <c:v>0.25154891139086538</c:v>
                </c:pt>
                <c:pt idx="363">
                  <c:v>0.25203610886160294</c:v>
                </c:pt>
                <c:pt idx="364">
                  <c:v>0.25421796625626997</c:v>
                </c:pt>
                <c:pt idx="365">
                  <c:v>0.25601395895949619</c:v>
                </c:pt>
                <c:pt idx="366">
                  <c:v>0.25808090204060785</c:v>
                </c:pt>
                <c:pt idx="367">
                  <c:v>0.25963107059932145</c:v>
                </c:pt>
                <c:pt idx="368">
                  <c:v>0.26209775349119613</c:v>
                </c:pt>
                <c:pt idx="369">
                  <c:v>0.26905434122647237</c:v>
                </c:pt>
                <c:pt idx="370">
                  <c:v>0.26990586781160553</c:v>
                </c:pt>
                <c:pt idx="371">
                  <c:v>0.27030048952641167</c:v>
                </c:pt>
                <c:pt idx="372">
                  <c:v>0.27125314372651904</c:v>
                </c:pt>
                <c:pt idx="373">
                  <c:v>0.2742129859616198</c:v>
                </c:pt>
                <c:pt idx="374">
                  <c:v>0.27523736815317928</c:v>
                </c:pt>
                <c:pt idx="375">
                  <c:v>0.27547167122663019</c:v>
                </c:pt>
                <c:pt idx="376">
                  <c:v>0.19790469020896068</c:v>
                </c:pt>
                <c:pt idx="377">
                  <c:v>0.21006606515274398</c:v>
                </c:pt>
                <c:pt idx="378">
                  <c:v>0.21440831418401368</c:v>
                </c:pt>
                <c:pt idx="379">
                  <c:v>0.22009809995469637</c:v>
                </c:pt>
                <c:pt idx="380">
                  <c:v>0.22146314882400647</c:v>
                </c:pt>
                <c:pt idx="381">
                  <c:v>0.22177700054068669</c:v>
                </c:pt>
                <c:pt idx="382">
                  <c:v>0.23820501325019408</c:v>
                </c:pt>
                <c:pt idx="383">
                  <c:v>0.25944673695572051</c:v>
                </c:pt>
                <c:pt idx="384">
                  <c:v>0.20250540475015044</c:v>
                </c:pt>
                <c:pt idx="385">
                  <c:v>0.22289119990269413</c:v>
                </c:pt>
                <c:pt idx="386">
                  <c:v>0.22633228575290623</c:v>
                </c:pt>
                <c:pt idx="387">
                  <c:v>0.22658150851581507</c:v>
                </c:pt>
                <c:pt idx="388">
                  <c:v>0.22751059141161906</c:v>
                </c:pt>
                <c:pt idx="389">
                  <c:v>0.23042294090805382</c:v>
                </c:pt>
                <c:pt idx="390">
                  <c:v>0.24167807326293833</c:v>
                </c:pt>
                <c:pt idx="391">
                  <c:v>0.24420416951859455</c:v>
                </c:pt>
                <c:pt idx="392">
                  <c:v>0.24595677845063757</c:v>
                </c:pt>
                <c:pt idx="393">
                  <c:v>0.2491252384191518</c:v>
                </c:pt>
                <c:pt idx="394">
                  <c:v>0.19184856354108179</c:v>
                </c:pt>
                <c:pt idx="395">
                  <c:v>0.22735244480934139</c:v>
                </c:pt>
                <c:pt idx="396">
                  <c:v>0.22946575860548568</c:v>
                </c:pt>
                <c:pt idx="397">
                  <c:v>0.23790853867214234</c:v>
                </c:pt>
                <c:pt idx="398">
                  <c:v>0.231826847868596</c:v>
                </c:pt>
                <c:pt idx="399">
                  <c:v>0.23213194215229643</c:v>
                </c:pt>
                <c:pt idx="400">
                  <c:v>0.23417348198677276</c:v>
                </c:pt>
                <c:pt idx="401">
                  <c:v>0.23742720125353095</c:v>
                </c:pt>
                <c:pt idx="402">
                  <c:v>0.24004841518314834</c:v>
                </c:pt>
                <c:pt idx="403">
                  <c:v>0.2412404324926474</c:v>
                </c:pt>
                <c:pt idx="404">
                  <c:v>0.24228555164847268</c:v>
                </c:pt>
                <c:pt idx="405">
                  <c:v>0.24551578084019621</c:v>
                </c:pt>
                <c:pt idx="406">
                  <c:v>0.24723035772760799</c:v>
                </c:pt>
                <c:pt idx="407">
                  <c:v>0.24775214487946873</c:v>
                </c:pt>
                <c:pt idx="408">
                  <c:v>0.2488810489582233</c:v>
                </c:pt>
                <c:pt idx="409">
                  <c:v>0.25294073961783403</c:v>
                </c:pt>
                <c:pt idx="410">
                  <c:v>0.27820160554643308</c:v>
                </c:pt>
                <c:pt idx="411">
                  <c:v>0.16908733582590355</c:v>
                </c:pt>
                <c:pt idx="412">
                  <c:v>0.18329011932641909</c:v>
                </c:pt>
                <c:pt idx="413">
                  <c:v>0.18941484517304188</c:v>
                </c:pt>
                <c:pt idx="414">
                  <c:v>0.19776747979094492</c:v>
                </c:pt>
                <c:pt idx="415">
                  <c:v>0.21279870522709488</c:v>
                </c:pt>
                <c:pt idx="416">
                  <c:v>0.2146225071963552</c:v>
                </c:pt>
                <c:pt idx="417">
                  <c:v>0.21641502543655333</c:v>
                </c:pt>
                <c:pt idx="418">
                  <c:v>0.21832579185520362</c:v>
                </c:pt>
                <c:pt idx="419">
                  <c:v>0.21866373456109123</c:v>
                </c:pt>
                <c:pt idx="420">
                  <c:v>0.21896125964230267</c:v>
                </c:pt>
                <c:pt idx="421">
                  <c:v>0.21980285739067942</c:v>
                </c:pt>
                <c:pt idx="422">
                  <c:v>0.21999739786625033</c:v>
                </c:pt>
                <c:pt idx="423">
                  <c:v>0.2205241281427413</c:v>
                </c:pt>
                <c:pt idx="424">
                  <c:v>0.22148587373561218</c:v>
                </c:pt>
                <c:pt idx="425">
                  <c:v>0.22174755267960844</c:v>
                </c:pt>
                <c:pt idx="426">
                  <c:v>0.23021770371291564</c:v>
                </c:pt>
                <c:pt idx="427">
                  <c:v>0.23067974452554746</c:v>
                </c:pt>
                <c:pt idx="428">
                  <c:v>0.23778052567550262</c:v>
                </c:pt>
                <c:pt idx="429">
                  <c:v>0.23948698474254157</c:v>
                </c:pt>
                <c:pt idx="430">
                  <c:v>0.24521337453530342</c:v>
                </c:pt>
                <c:pt idx="431">
                  <c:v>0.24537465464982161</c:v>
                </c:pt>
                <c:pt idx="432">
                  <c:v>0.2455009868802972</c:v>
                </c:pt>
                <c:pt idx="433">
                  <c:v>0.24626423041894352</c:v>
                </c:pt>
                <c:pt idx="434">
                  <c:v>0.24774543378995434</c:v>
                </c:pt>
                <c:pt idx="435">
                  <c:v>0.24856453392805905</c:v>
                </c:pt>
                <c:pt idx="436">
                  <c:v>0.24899990777247472</c:v>
                </c:pt>
                <c:pt idx="437">
                  <c:v>0.25335477102718479</c:v>
                </c:pt>
                <c:pt idx="438">
                  <c:v>0.26874507728180164</c:v>
                </c:pt>
                <c:pt idx="439">
                  <c:v>0.27315655037978082</c:v>
                </c:pt>
                <c:pt idx="440">
                  <c:v>0.27361977044747782</c:v>
                </c:pt>
                <c:pt idx="441">
                  <c:v>0.2745836140232692</c:v>
                </c:pt>
                <c:pt idx="442">
                  <c:v>0.27543149060390437</c:v>
                </c:pt>
                <c:pt idx="443">
                  <c:v>0.27966057126926197</c:v>
                </c:pt>
                <c:pt idx="444">
                  <c:v>0.28128520693942594</c:v>
                </c:pt>
                <c:pt idx="445">
                  <c:v>0.28470891504699336</c:v>
                </c:pt>
                <c:pt idx="446">
                  <c:v>0.28474572858640673</c:v>
                </c:pt>
                <c:pt idx="447">
                  <c:v>0.28760504601110354</c:v>
                </c:pt>
                <c:pt idx="448">
                  <c:v>0.2961733106431681</c:v>
                </c:pt>
                <c:pt idx="449">
                  <c:v>0.29742699661029975</c:v>
                </c:pt>
                <c:pt idx="450">
                  <c:v>0.30622975131188684</c:v>
                </c:pt>
                <c:pt idx="451">
                  <c:v>0.18426684881602914</c:v>
                </c:pt>
                <c:pt idx="452">
                  <c:v>0.20290169068904704</c:v>
                </c:pt>
                <c:pt idx="453">
                  <c:v>0.22488011304700772</c:v>
                </c:pt>
                <c:pt idx="454">
                  <c:v>0.25025710828796133</c:v>
                </c:pt>
                <c:pt idx="455">
                  <c:v>0.25147066215648822</c:v>
                </c:pt>
                <c:pt idx="456">
                  <c:v>0.25347819710598357</c:v>
                </c:pt>
                <c:pt idx="457">
                  <c:v>0.25892944858462097</c:v>
                </c:pt>
                <c:pt idx="458">
                  <c:v>0.2609830758013264</c:v>
                </c:pt>
                <c:pt idx="459">
                  <c:v>0.26149539993917276</c:v>
                </c:pt>
                <c:pt idx="460">
                  <c:v>0.26250684181718664</c:v>
                </c:pt>
                <c:pt idx="461">
                  <c:v>0.26300135315939915</c:v>
                </c:pt>
                <c:pt idx="462">
                  <c:v>0.26341628635835751</c:v>
                </c:pt>
                <c:pt idx="463">
                  <c:v>0.26517722578905673</c:v>
                </c:pt>
                <c:pt idx="464">
                  <c:v>0.26867307141834834</c:v>
                </c:pt>
                <c:pt idx="465">
                  <c:v>0.27097622872460037</c:v>
                </c:pt>
                <c:pt idx="466">
                  <c:v>0.27327418226306516</c:v>
                </c:pt>
                <c:pt idx="467">
                  <c:v>0.27392083048140542</c:v>
                </c:pt>
                <c:pt idx="468">
                  <c:v>0.27733125534037478</c:v>
                </c:pt>
                <c:pt idx="469">
                  <c:v>0.27862260070289263</c:v>
                </c:pt>
                <c:pt idx="470">
                  <c:v>0.27910012168225723</c:v>
                </c:pt>
                <c:pt idx="471">
                  <c:v>0.27949396630236795</c:v>
                </c:pt>
                <c:pt idx="472">
                  <c:v>0.27992668488160294</c:v>
                </c:pt>
                <c:pt idx="473">
                  <c:v>0.2803787360255533</c:v>
                </c:pt>
                <c:pt idx="474">
                  <c:v>0.28153735632183907</c:v>
                </c:pt>
                <c:pt idx="475">
                  <c:v>0.28597579517119742</c:v>
                </c:pt>
                <c:pt idx="476">
                  <c:v>0.28606262833675566</c:v>
                </c:pt>
                <c:pt idx="477">
                  <c:v>0.28667294090805384</c:v>
                </c:pt>
                <c:pt idx="478">
                  <c:v>0.28923278945110042</c:v>
                </c:pt>
                <c:pt idx="479">
                  <c:v>0.29000455373406192</c:v>
                </c:pt>
                <c:pt idx="480">
                  <c:v>0.29180327868852463</c:v>
                </c:pt>
                <c:pt idx="481">
                  <c:v>0.29306011676701327</c:v>
                </c:pt>
                <c:pt idx="482">
                  <c:v>0.29430783242258657</c:v>
                </c:pt>
                <c:pt idx="483">
                  <c:v>0.29798713993612341</c:v>
                </c:pt>
                <c:pt idx="484">
                  <c:v>0.29826923625370755</c:v>
                </c:pt>
                <c:pt idx="485">
                  <c:v>0.29988250057038557</c:v>
                </c:pt>
                <c:pt idx="486">
                  <c:v>0.30365225017111569</c:v>
                </c:pt>
                <c:pt idx="487">
                  <c:v>0.3139884211727127</c:v>
                </c:pt>
                <c:pt idx="488">
                  <c:v>0.21795067987926942</c:v>
                </c:pt>
                <c:pt idx="489">
                  <c:v>0.22051326613370406</c:v>
                </c:pt>
                <c:pt idx="490">
                  <c:v>0.23444368445052438</c:v>
                </c:pt>
                <c:pt idx="491">
                  <c:v>0.23957344890510951</c:v>
                </c:pt>
                <c:pt idx="492">
                  <c:v>0.24079729466373748</c:v>
                </c:pt>
                <c:pt idx="493">
                  <c:v>0.26224954462659383</c:v>
                </c:pt>
                <c:pt idx="494">
                  <c:v>0.2656756893755069</c:v>
                </c:pt>
                <c:pt idx="495">
                  <c:v>0.26624594484995945</c:v>
                </c:pt>
                <c:pt idx="496">
                  <c:v>0.26795423497267762</c:v>
                </c:pt>
                <c:pt idx="497">
                  <c:v>0.26862570698777599</c:v>
                </c:pt>
                <c:pt idx="498">
                  <c:v>0.27162372701018395</c:v>
                </c:pt>
                <c:pt idx="499">
                  <c:v>0.2768390181762872</c:v>
                </c:pt>
                <c:pt idx="500">
                  <c:v>0.2784662028588808</c:v>
                </c:pt>
                <c:pt idx="501">
                  <c:v>0.27848670490093852</c:v>
                </c:pt>
                <c:pt idx="502">
                  <c:v>0.28020395358691041</c:v>
                </c:pt>
                <c:pt idx="503">
                  <c:v>0.28037926375631655</c:v>
                </c:pt>
                <c:pt idx="504">
                  <c:v>0.28057608100711556</c:v>
                </c:pt>
                <c:pt idx="505">
                  <c:v>0.28085837887067394</c:v>
                </c:pt>
                <c:pt idx="506">
                  <c:v>0.28151070127504552</c:v>
                </c:pt>
                <c:pt idx="507">
                  <c:v>0.28240645676477294</c:v>
                </c:pt>
                <c:pt idx="508">
                  <c:v>0.28322334160392426</c:v>
                </c:pt>
                <c:pt idx="509">
                  <c:v>0.28410860655737707</c:v>
                </c:pt>
                <c:pt idx="510">
                  <c:v>0.28429149118365094</c:v>
                </c:pt>
                <c:pt idx="511">
                  <c:v>0.28487112226277372</c:v>
                </c:pt>
                <c:pt idx="512">
                  <c:v>0.28563420675270496</c:v>
                </c:pt>
                <c:pt idx="513">
                  <c:v>0.28586413415468859</c:v>
                </c:pt>
                <c:pt idx="514">
                  <c:v>0.28594847241222071</c:v>
                </c:pt>
                <c:pt idx="515">
                  <c:v>0.28612378345498785</c:v>
                </c:pt>
                <c:pt idx="516">
                  <c:v>0.28617683483248596</c:v>
                </c:pt>
                <c:pt idx="517">
                  <c:v>0.28656171571982658</c:v>
                </c:pt>
                <c:pt idx="518">
                  <c:v>0.28789451827242524</c:v>
                </c:pt>
                <c:pt idx="519">
                  <c:v>0.28848391512662558</c:v>
                </c:pt>
                <c:pt idx="520">
                  <c:v>0.28856757167845459</c:v>
                </c:pt>
                <c:pt idx="521">
                  <c:v>0.28879334930412959</c:v>
                </c:pt>
                <c:pt idx="522">
                  <c:v>0.28919067134382848</c:v>
                </c:pt>
                <c:pt idx="523">
                  <c:v>0.29033588580880682</c:v>
                </c:pt>
                <c:pt idx="524">
                  <c:v>0.29087401155717763</c:v>
                </c:pt>
                <c:pt idx="525">
                  <c:v>0.29330921652978748</c:v>
                </c:pt>
                <c:pt idx="526">
                  <c:v>0.29384578544061302</c:v>
                </c:pt>
                <c:pt idx="527">
                  <c:v>0.29426893248175184</c:v>
                </c:pt>
                <c:pt idx="528">
                  <c:v>0.29432025547445262</c:v>
                </c:pt>
                <c:pt idx="529">
                  <c:v>0.29538933442182097</c:v>
                </c:pt>
                <c:pt idx="530">
                  <c:v>0.29659367396593672</c:v>
                </c:pt>
                <c:pt idx="531">
                  <c:v>0.29683721195528173</c:v>
                </c:pt>
                <c:pt idx="532">
                  <c:v>0.2971443965517242</c:v>
                </c:pt>
                <c:pt idx="533">
                  <c:v>0.29789765815085156</c:v>
                </c:pt>
                <c:pt idx="534">
                  <c:v>0.29920823351585674</c:v>
                </c:pt>
                <c:pt idx="535">
                  <c:v>0.2992439792008757</c:v>
                </c:pt>
                <c:pt idx="536">
                  <c:v>0.30171913017031632</c:v>
                </c:pt>
                <c:pt idx="537">
                  <c:v>0.30402922047538838</c:v>
                </c:pt>
                <c:pt idx="538">
                  <c:v>0.31413308521560579</c:v>
                </c:pt>
                <c:pt idx="539">
                  <c:v>0.31428885011859148</c:v>
                </c:pt>
                <c:pt idx="540">
                  <c:v>0.31448505589778691</c:v>
                </c:pt>
                <c:pt idx="541">
                  <c:v>0.32024817850637521</c:v>
                </c:pt>
                <c:pt idx="542">
                  <c:v>0.3224778262605521</c:v>
                </c:pt>
                <c:pt idx="543">
                  <c:v>0.11328551912568306</c:v>
                </c:pt>
                <c:pt idx="544">
                  <c:v>0.18789727798053532</c:v>
                </c:pt>
                <c:pt idx="545">
                  <c:v>0.24519581056466305</c:v>
                </c:pt>
                <c:pt idx="546">
                  <c:v>0.24897540983606553</c:v>
                </c:pt>
                <c:pt idx="547">
                  <c:v>0.26177899210686095</c:v>
                </c:pt>
                <c:pt idx="548">
                  <c:v>0.26764301566522081</c:v>
                </c:pt>
                <c:pt idx="549">
                  <c:v>0.26972381864623246</c:v>
                </c:pt>
                <c:pt idx="550">
                  <c:v>0.27662559890485972</c:v>
                </c:pt>
                <c:pt idx="551">
                  <c:v>0.28059928511673887</c:v>
                </c:pt>
                <c:pt idx="552">
                  <c:v>0.2860553527980535</c:v>
                </c:pt>
                <c:pt idx="553">
                  <c:v>0.28681128593830474</c:v>
                </c:pt>
                <c:pt idx="554">
                  <c:v>0.28683692676249151</c:v>
                </c:pt>
                <c:pt idx="555">
                  <c:v>0.28840038162710419</c:v>
                </c:pt>
                <c:pt idx="556">
                  <c:v>0.28924878345498783</c:v>
                </c:pt>
                <c:pt idx="557">
                  <c:v>0.29225756193950447</c:v>
                </c:pt>
                <c:pt idx="558">
                  <c:v>0.29397387634040617</c:v>
                </c:pt>
                <c:pt idx="559">
                  <c:v>0.29753174422141121</c:v>
                </c:pt>
                <c:pt idx="560">
                  <c:v>0.29869490375225521</c:v>
                </c:pt>
                <c:pt idx="561">
                  <c:v>0.30644436844505246</c:v>
                </c:pt>
                <c:pt idx="562">
                  <c:v>0.31132662835249042</c:v>
                </c:pt>
                <c:pt idx="563">
                  <c:v>0.31931140911025974</c:v>
                </c:pt>
                <c:pt idx="564">
                  <c:v>0.17376559540515463</c:v>
                </c:pt>
                <c:pt idx="565">
                  <c:v>0.1902777777777778</c:v>
                </c:pt>
                <c:pt idx="566">
                  <c:v>0.21055926306182982</c:v>
                </c:pt>
                <c:pt idx="567">
                  <c:v>0.21233038158795345</c:v>
                </c:pt>
                <c:pt idx="568">
                  <c:v>0.21480863563769109</c:v>
                </c:pt>
                <c:pt idx="569">
                  <c:v>0.21520491180048662</c:v>
                </c:pt>
                <c:pt idx="570">
                  <c:v>0.23774469541409993</c:v>
                </c:pt>
                <c:pt idx="571">
                  <c:v>0.2476065042875388</c:v>
                </c:pt>
                <c:pt idx="572">
                  <c:v>0.24975584830904957</c:v>
                </c:pt>
                <c:pt idx="573">
                  <c:v>0.25170939560864997</c:v>
                </c:pt>
                <c:pt idx="574">
                  <c:v>0.27204472865274415</c:v>
                </c:pt>
                <c:pt idx="575">
                  <c:v>0.2070676584604097</c:v>
                </c:pt>
                <c:pt idx="576">
                  <c:v>0.2434867317957842</c:v>
                </c:pt>
                <c:pt idx="577">
                  <c:v>0.24708111378944336</c:v>
                </c:pt>
                <c:pt idx="578">
                  <c:v>0.24908769529022692</c:v>
                </c:pt>
                <c:pt idx="579">
                  <c:v>0.25309981205019449</c:v>
                </c:pt>
                <c:pt idx="580">
                  <c:v>0.25340181954106</c:v>
                </c:pt>
                <c:pt idx="581">
                  <c:v>0.25617431154611808</c:v>
                </c:pt>
                <c:pt idx="582">
                  <c:v>0.26418288032850995</c:v>
                </c:pt>
                <c:pt idx="583">
                  <c:v>0.27469908312692826</c:v>
                </c:pt>
                <c:pt idx="584">
                  <c:v>0.24080973671137607</c:v>
                </c:pt>
                <c:pt idx="585">
                  <c:v>0.2528693230247786</c:v>
                </c:pt>
                <c:pt idx="586">
                  <c:v>0.27121647509578545</c:v>
                </c:pt>
                <c:pt idx="587">
                  <c:v>0.27695126865052555</c:v>
                </c:pt>
                <c:pt idx="588">
                  <c:v>0.27932912387878162</c:v>
                </c:pt>
                <c:pt idx="589">
                  <c:v>0.28091792572010993</c:v>
                </c:pt>
                <c:pt idx="590">
                  <c:v>0.2858731353170359</c:v>
                </c:pt>
                <c:pt idx="591">
                  <c:v>0.22087887067395265</c:v>
                </c:pt>
                <c:pt idx="592">
                  <c:v>0.25308128041362532</c:v>
                </c:pt>
                <c:pt idx="593">
                  <c:v>0.2671443339744094</c:v>
                </c:pt>
                <c:pt idx="594">
                  <c:v>0.2752237337607864</c:v>
                </c:pt>
                <c:pt idx="595">
                  <c:v>0.28066254197232415</c:v>
                </c:pt>
                <c:pt idx="596">
                  <c:v>0.28324184348619669</c:v>
                </c:pt>
                <c:pt idx="597">
                  <c:v>0.28742102133701719</c:v>
                </c:pt>
                <c:pt idx="598">
                  <c:v>0.24117233333330368</c:v>
                </c:pt>
                <c:pt idx="599">
                  <c:v>0.24408795345653658</c:v>
                </c:pt>
                <c:pt idx="600">
                  <c:v>0.24694785005772554</c:v>
                </c:pt>
                <c:pt idx="601">
                  <c:v>0.25169040160874734</c:v>
                </c:pt>
                <c:pt idx="602">
                  <c:v>0.2595980332522303</c:v>
                </c:pt>
                <c:pt idx="603">
                  <c:v>0.25960583991822939</c:v>
                </c:pt>
                <c:pt idx="604">
                  <c:v>0.26327492237204958</c:v>
                </c:pt>
                <c:pt idx="605">
                  <c:v>0.26690050136280519</c:v>
                </c:pt>
                <c:pt idx="606">
                  <c:v>0.26721746169208144</c:v>
                </c:pt>
                <c:pt idx="607">
                  <c:v>0.26933321925621717</c:v>
                </c:pt>
                <c:pt idx="608">
                  <c:v>0.27038537197486967</c:v>
                </c:pt>
                <c:pt idx="609">
                  <c:v>0.27045092672105342</c:v>
                </c:pt>
                <c:pt idx="610">
                  <c:v>0.27089670950896139</c:v>
                </c:pt>
                <c:pt idx="611">
                  <c:v>0.27134086070559615</c:v>
                </c:pt>
                <c:pt idx="612">
                  <c:v>0.27260992519613214</c:v>
                </c:pt>
                <c:pt idx="613">
                  <c:v>0.27349023900748037</c:v>
                </c:pt>
                <c:pt idx="614">
                  <c:v>0.27539108330074302</c:v>
                </c:pt>
                <c:pt idx="615">
                  <c:v>0.27685690526796114</c:v>
                </c:pt>
                <c:pt idx="616">
                  <c:v>0.27722560144902569</c:v>
                </c:pt>
                <c:pt idx="617">
                  <c:v>0.27772677159367398</c:v>
                </c:pt>
                <c:pt idx="618">
                  <c:v>0.27783196440793984</c:v>
                </c:pt>
                <c:pt idx="619">
                  <c:v>0.28043414045056081</c:v>
                </c:pt>
                <c:pt idx="620">
                  <c:v>0.28094443629607901</c:v>
                </c:pt>
                <c:pt idx="621">
                  <c:v>0.28106885504601109</c:v>
                </c:pt>
                <c:pt idx="622">
                  <c:v>0.2815804328444837</c:v>
                </c:pt>
                <c:pt idx="623">
                  <c:v>0.28535555990092559</c:v>
                </c:pt>
                <c:pt idx="624">
                  <c:v>0.28538774656760513</c:v>
                </c:pt>
                <c:pt idx="625">
                  <c:v>0.28673039558371344</c:v>
                </c:pt>
                <c:pt idx="626">
                  <c:v>0.2916689398312084</c:v>
                </c:pt>
                <c:pt idx="627">
                  <c:v>0.29233972165183658</c:v>
                </c:pt>
                <c:pt idx="628">
                  <c:v>0.29273495573898772</c:v>
                </c:pt>
                <c:pt idx="629">
                  <c:v>0.29434391398585441</c:v>
                </c:pt>
                <c:pt idx="630">
                  <c:v>0.29535207049965773</c:v>
                </c:pt>
                <c:pt idx="631">
                  <c:v>0.29570333880678706</c:v>
                </c:pt>
                <c:pt idx="632">
                  <c:v>0.29781549610657188</c:v>
                </c:pt>
                <c:pt idx="633">
                  <c:v>0.298329151459854</c:v>
                </c:pt>
                <c:pt idx="634">
                  <c:v>0.2989105786058821</c:v>
                </c:pt>
                <c:pt idx="635">
                  <c:v>0.29962141944900567</c:v>
                </c:pt>
                <c:pt idx="636">
                  <c:v>0.30088317497273259</c:v>
                </c:pt>
                <c:pt idx="637">
                  <c:v>0.30253692786646352</c:v>
                </c:pt>
                <c:pt idx="638">
                  <c:v>0.30447610084417071</c:v>
                </c:pt>
                <c:pt idx="639">
                  <c:v>0.30924776213444577</c:v>
                </c:pt>
                <c:pt idx="640">
                  <c:v>0.31006025579744789</c:v>
                </c:pt>
                <c:pt idx="641">
                  <c:v>0.31232032421543482</c:v>
                </c:pt>
                <c:pt idx="642">
                  <c:v>0.21726092896174864</c:v>
                </c:pt>
                <c:pt idx="643">
                  <c:v>0.25944108627331713</c:v>
                </c:pt>
                <c:pt idx="644">
                  <c:v>0.27193260612210385</c:v>
                </c:pt>
                <c:pt idx="645">
                  <c:v>0.27657103825136614</c:v>
                </c:pt>
                <c:pt idx="646">
                  <c:v>0.27752656107417545</c:v>
                </c:pt>
                <c:pt idx="647">
                  <c:v>0.28081343531069936</c:v>
                </c:pt>
                <c:pt idx="648">
                  <c:v>0.28195013661202184</c:v>
                </c:pt>
                <c:pt idx="649">
                  <c:v>0.28543661650706786</c:v>
                </c:pt>
                <c:pt idx="650">
                  <c:v>0.2884170708267968</c:v>
                </c:pt>
                <c:pt idx="651">
                  <c:v>0.29066347469220244</c:v>
                </c:pt>
                <c:pt idx="652">
                  <c:v>0.29078467153284671</c:v>
                </c:pt>
                <c:pt idx="653">
                  <c:v>0.29179923449700335</c:v>
                </c:pt>
                <c:pt idx="654">
                  <c:v>0.29648239857202291</c:v>
                </c:pt>
                <c:pt idx="655">
                  <c:v>0.29687713894592749</c:v>
                </c:pt>
                <c:pt idx="656">
                  <c:v>0.29687826455020389</c:v>
                </c:pt>
                <c:pt idx="657">
                  <c:v>0.29744990892531875</c:v>
                </c:pt>
                <c:pt idx="658">
                  <c:v>0.29784584379040235</c:v>
                </c:pt>
                <c:pt idx="659">
                  <c:v>0.29815110502838599</c:v>
                </c:pt>
                <c:pt idx="660">
                  <c:v>0.29881957116788321</c:v>
                </c:pt>
                <c:pt idx="661">
                  <c:v>0.29962933394160585</c:v>
                </c:pt>
                <c:pt idx="662">
                  <c:v>0.29972157963645712</c:v>
                </c:pt>
                <c:pt idx="663">
                  <c:v>0.30103386470748716</c:v>
                </c:pt>
                <c:pt idx="664">
                  <c:v>0.30216316909975671</c:v>
                </c:pt>
                <c:pt idx="665">
                  <c:v>0.30274640657084195</c:v>
                </c:pt>
                <c:pt idx="666">
                  <c:v>0.30363211414365798</c:v>
                </c:pt>
                <c:pt idx="667">
                  <c:v>0.30383581890586908</c:v>
                </c:pt>
                <c:pt idx="668">
                  <c:v>0.30395211402250905</c:v>
                </c:pt>
                <c:pt idx="669">
                  <c:v>0.30463712914374558</c:v>
                </c:pt>
                <c:pt idx="670">
                  <c:v>0.30518436816655881</c:v>
                </c:pt>
                <c:pt idx="671">
                  <c:v>0.30621740972493811</c:v>
                </c:pt>
                <c:pt idx="672">
                  <c:v>0.30625570385580653</c:v>
                </c:pt>
                <c:pt idx="673">
                  <c:v>0.30715867988552348</c:v>
                </c:pt>
                <c:pt idx="674">
                  <c:v>0.30734869221411193</c:v>
                </c:pt>
                <c:pt idx="675">
                  <c:v>0.30741414919802706</c:v>
                </c:pt>
                <c:pt idx="676">
                  <c:v>0.30778798134205387</c:v>
                </c:pt>
                <c:pt idx="677">
                  <c:v>0.30802651917239326</c:v>
                </c:pt>
                <c:pt idx="678">
                  <c:v>0.30986346770416806</c:v>
                </c:pt>
                <c:pt idx="679">
                  <c:v>0.31008825251017075</c:v>
                </c:pt>
                <c:pt idx="680">
                  <c:v>0.31105380654412723</c:v>
                </c:pt>
                <c:pt idx="681">
                  <c:v>0.31146976292817358</c:v>
                </c:pt>
                <c:pt idx="682">
                  <c:v>0.311672140120416</c:v>
                </c:pt>
                <c:pt idx="683">
                  <c:v>0.31408339037189142</c:v>
                </c:pt>
                <c:pt idx="684">
                  <c:v>0.31541752224503761</c:v>
                </c:pt>
                <c:pt idx="685">
                  <c:v>0.31570579672359106</c:v>
                </c:pt>
                <c:pt idx="686">
                  <c:v>0.31602627085587282</c:v>
                </c:pt>
                <c:pt idx="687">
                  <c:v>0.31640286333561485</c:v>
                </c:pt>
                <c:pt idx="688">
                  <c:v>0.31662246178416614</c:v>
                </c:pt>
                <c:pt idx="689">
                  <c:v>0.31907654574492356</c:v>
                </c:pt>
                <c:pt idx="690">
                  <c:v>0.32467942697151853</c:v>
                </c:pt>
                <c:pt idx="691">
                  <c:v>0.32480646630236792</c:v>
                </c:pt>
                <c:pt idx="692">
                  <c:v>0.32841375770020531</c:v>
                </c:pt>
                <c:pt idx="693">
                  <c:v>0.33351661723324966</c:v>
                </c:pt>
                <c:pt idx="694">
                  <c:v>0.3336071184120466</c:v>
                </c:pt>
                <c:pt idx="695">
                  <c:v>0.33677886931583101</c:v>
                </c:pt>
                <c:pt idx="696">
                  <c:v>0.24070337437300504</c:v>
                </c:pt>
                <c:pt idx="697">
                  <c:v>0.26223305049451523</c:v>
                </c:pt>
                <c:pt idx="698">
                  <c:v>0.26697232360097328</c:v>
                </c:pt>
                <c:pt idx="699">
                  <c:v>0.26865481076151393</c:v>
                </c:pt>
                <c:pt idx="700">
                  <c:v>0.26871318572138242</c:v>
                </c:pt>
                <c:pt idx="701">
                  <c:v>0.27574585586430644</c:v>
                </c:pt>
                <c:pt idx="702">
                  <c:v>0.28150489105635412</c:v>
                </c:pt>
                <c:pt idx="703">
                  <c:v>0.28460883041885904</c:v>
                </c:pt>
                <c:pt idx="704">
                  <c:v>0.28499885922883872</c:v>
                </c:pt>
                <c:pt idx="705">
                  <c:v>0.2861811559259157</c:v>
                </c:pt>
                <c:pt idx="706">
                  <c:v>0.28716795410840584</c:v>
                </c:pt>
                <c:pt idx="707">
                  <c:v>0.2925959536769025</c:v>
                </c:pt>
                <c:pt idx="708">
                  <c:v>0.29411686435523116</c:v>
                </c:pt>
                <c:pt idx="709">
                  <c:v>0.29717081020147523</c:v>
                </c:pt>
                <c:pt idx="710">
                  <c:v>0.30202641165755922</c:v>
                </c:pt>
                <c:pt idx="711">
                  <c:v>0.30320496655739276</c:v>
                </c:pt>
                <c:pt idx="712">
                  <c:v>0.30632730129764801</c:v>
                </c:pt>
                <c:pt idx="713">
                  <c:v>0.30678126897389191</c:v>
                </c:pt>
                <c:pt idx="714">
                  <c:v>0.3099963581333362</c:v>
                </c:pt>
                <c:pt idx="715">
                  <c:v>0.31121663244353182</c:v>
                </c:pt>
                <c:pt idx="716">
                  <c:v>0.314061546145735</c:v>
                </c:pt>
                <c:pt idx="717">
                  <c:v>0.31449703857981176</c:v>
                </c:pt>
                <c:pt idx="718">
                  <c:v>0.31512377367100158</c:v>
                </c:pt>
                <c:pt idx="719">
                  <c:v>0.31514116575591983</c:v>
                </c:pt>
                <c:pt idx="720">
                  <c:v>0.31526257096512578</c:v>
                </c:pt>
                <c:pt idx="721">
                  <c:v>0.31671149197226783</c:v>
                </c:pt>
                <c:pt idx="722">
                  <c:v>0.31729859421465262</c:v>
                </c:pt>
                <c:pt idx="723">
                  <c:v>0.31880592947499187</c:v>
                </c:pt>
                <c:pt idx="724">
                  <c:v>0.31953855806525217</c:v>
                </c:pt>
                <c:pt idx="725">
                  <c:v>0.32103011635865847</c:v>
                </c:pt>
                <c:pt idx="726">
                  <c:v>0.32181525211042666</c:v>
                </c:pt>
                <c:pt idx="727">
                  <c:v>0.32329303527980535</c:v>
                </c:pt>
                <c:pt idx="728">
                  <c:v>0.32333147472289808</c:v>
                </c:pt>
                <c:pt idx="729">
                  <c:v>0.32507169860513624</c:v>
                </c:pt>
                <c:pt idx="730">
                  <c:v>0.32698066392881592</c:v>
                </c:pt>
                <c:pt idx="731">
                  <c:v>0.33229052615571775</c:v>
                </c:pt>
                <c:pt idx="732">
                  <c:v>0.33285936396880933</c:v>
                </c:pt>
                <c:pt idx="733">
                  <c:v>0.33311742276104811</c:v>
                </c:pt>
                <c:pt idx="734">
                  <c:v>0.33361606762756185</c:v>
                </c:pt>
                <c:pt idx="735">
                  <c:v>0.3367529653284671</c:v>
                </c:pt>
                <c:pt idx="736">
                  <c:v>0.33813896677157451</c:v>
                </c:pt>
                <c:pt idx="737">
                  <c:v>0.30054514939530808</c:v>
                </c:pt>
                <c:pt idx="738">
                  <c:v>0.30168718650250798</c:v>
                </c:pt>
                <c:pt idx="739">
                  <c:v>0.30601302065053532</c:v>
                </c:pt>
                <c:pt idx="740">
                  <c:v>0.31535335386721425</c:v>
                </c:pt>
                <c:pt idx="741">
                  <c:v>0.31610822362704211</c:v>
                </c:pt>
                <c:pt idx="742">
                  <c:v>0.31720476831935573</c:v>
                </c:pt>
                <c:pt idx="743">
                  <c:v>0.31785644449410577</c:v>
                </c:pt>
                <c:pt idx="744">
                  <c:v>0.31899081123219047</c:v>
                </c:pt>
                <c:pt idx="745">
                  <c:v>0.32057683538531689</c:v>
                </c:pt>
                <c:pt idx="746">
                  <c:v>0.32101939613054525</c:v>
                </c:pt>
                <c:pt idx="747">
                  <c:v>0.32148437500000004</c:v>
                </c:pt>
                <c:pt idx="748">
                  <c:v>0.33433128041362531</c:v>
                </c:pt>
                <c:pt idx="749">
                  <c:v>0.33941307323750858</c:v>
                </c:pt>
                <c:pt idx="750">
                  <c:v>0.35112289101687189</c:v>
                </c:pt>
                <c:pt idx="751">
                  <c:v>0.35613686829635793</c:v>
                </c:pt>
              </c:numCache>
            </c:numRef>
          </c:yVal>
          <c:smooth val="0"/>
          <c:extLst>
            <c:ext xmlns:c16="http://schemas.microsoft.com/office/drawing/2014/chart" uri="{C3380CC4-5D6E-409C-BE32-E72D297353CC}">
              <c16:uniqueId val="{00000001-BF60-44DA-8078-81F1FC920D23}"/>
            </c:ext>
          </c:extLst>
        </c:ser>
        <c:dLbls>
          <c:showLegendKey val="0"/>
          <c:showVal val="0"/>
          <c:showCatName val="0"/>
          <c:showSerName val="0"/>
          <c:showPercent val="0"/>
          <c:showBubbleSize val="0"/>
        </c:dLbls>
        <c:axId val="642612224"/>
        <c:axId val="642962560"/>
      </c:scatterChart>
      <c:catAx>
        <c:axId val="642612224"/>
        <c:scaling>
          <c:orientation val="minMax"/>
        </c:scaling>
        <c:delete val="0"/>
        <c:axPos val="b"/>
        <c:numFmt formatCode="General" sourceLinked="1"/>
        <c:majorTickMark val="out"/>
        <c:minorTickMark val="none"/>
        <c:tickLblPos val="nextTo"/>
        <c:txPr>
          <a:bodyPr/>
          <a:lstStyle/>
          <a:p>
            <a:pPr>
              <a:defRPr sz="1000" b="1"/>
            </a:pPr>
            <a:endParaRPr lang="en-US"/>
          </a:p>
        </c:txPr>
        <c:crossAx val="642962560"/>
        <c:crosses val="autoZero"/>
        <c:auto val="1"/>
        <c:lblAlgn val="ctr"/>
        <c:lblOffset val="0"/>
        <c:noMultiLvlLbl val="0"/>
      </c:catAx>
      <c:valAx>
        <c:axId val="642962560"/>
        <c:scaling>
          <c:orientation val="minMax"/>
          <c:max val="0.4"/>
          <c:min val="0"/>
        </c:scaling>
        <c:delete val="0"/>
        <c:axPos val="l"/>
        <c:majorGridlines>
          <c:spPr>
            <a:ln w="3175">
              <a:solidFill>
                <a:schemeClr val="bg1">
                  <a:lumMod val="75000"/>
                </a:schemeClr>
              </a:solidFill>
            </a:ln>
          </c:spPr>
        </c:majorGridlines>
        <c:numFmt formatCode="0%" sourceLinked="0"/>
        <c:majorTickMark val="out"/>
        <c:minorTickMark val="none"/>
        <c:tickLblPos val="nextTo"/>
        <c:txPr>
          <a:bodyPr/>
          <a:lstStyle/>
          <a:p>
            <a:pPr>
              <a:defRPr sz="1000" b="1"/>
            </a:pPr>
            <a:endParaRPr lang="en-US"/>
          </a:p>
        </c:txPr>
        <c:crossAx val="642612224"/>
        <c:crosses val="autoZero"/>
        <c:crossBetween val="between"/>
      </c:valAx>
      <c:spPr>
        <a:noFill/>
      </c:spPr>
    </c:plotArea>
    <c:legend>
      <c:legendPos val="l"/>
      <c:layout>
        <c:manualLayout>
          <c:xMode val="edge"/>
          <c:yMode val="edge"/>
          <c:x val="7.2606392950881143E-2"/>
          <c:y val="0.1101721659792526"/>
          <c:w val="0.20071243939188047"/>
          <c:h val="9.9835958005249345E-2"/>
        </c:manualLayout>
      </c:layout>
      <c:overlay val="1"/>
      <c:spPr>
        <a:solidFill>
          <a:schemeClr val="bg1"/>
        </a:solidFill>
        <a:ln>
          <a:noFill/>
        </a:ln>
        <a:effectLst>
          <a:outerShdw blurRad="50800" dist="38100" dir="2700000" algn="tl" rotWithShape="0">
            <a:prstClr val="black">
              <a:alpha val="40000"/>
            </a:prstClr>
          </a:outerShdw>
        </a:effectLst>
      </c:spPr>
      <c:txPr>
        <a:bodyPr/>
        <a:lstStyle/>
        <a:p>
          <a:pPr>
            <a:defRPr sz="1100" b="1"/>
          </a:pPr>
          <a:endParaRPr lang="en-US"/>
        </a:p>
      </c:txPr>
    </c:legend>
    <c:plotVisOnly val="1"/>
    <c:dispBlanksAs val="gap"/>
    <c:showDLblsOverMax val="0"/>
  </c:chart>
  <c:spPr>
    <a:solidFill>
      <a:schemeClr val="bg1"/>
    </a:solidFill>
    <a:ln>
      <a:noFill/>
    </a:ln>
  </c:spPr>
  <c:txPr>
    <a:bodyPr/>
    <a:lstStyle/>
    <a:p>
      <a:pPr>
        <a:defRPr sz="900"/>
      </a:pPr>
      <a:endParaRPr lang="en-US"/>
    </a:p>
  </c:txPr>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402418447694038E-2"/>
          <c:y val="8.720003749531309E-2"/>
          <c:w val="0.91179274465691784"/>
          <c:h val="0.77296914746380208"/>
        </c:manualLayout>
      </c:layout>
      <c:barChart>
        <c:barDir val="col"/>
        <c:grouping val="clustered"/>
        <c:varyColors val="0"/>
        <c:ser>
          <c:idx val="0"/>
          <c:order val="0"/>
          <c:tx>
            <c:v> Fixed-Tilt</c:v>
          </c:tx>
          <c:spPr>
            <a:solidFill>
              <a:schemeClr val="accent1"/>
            </a:solidFill>
          </c:spPr>
          <c:invertIfNegative val="0"/>
          <c:dLbls>
            <c:dLbl>
              <c:idx val="0"/>
              <c:tx>
                <c:rich>
                  <a:bodyPr/>
                  <a:lstStyle/>
                  <a:p>
                    <a:fld id="{FBB6C7D7-17DE-478A-BF46-0058D18DD9AD}"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D35-466A-A55B-DBEF8DD3CF8E}"/>
                </c:ext>
              </c:extLst>
            </c:dLbl>
            <c:dLbl>
              <c:idx val="1"/>
              <c:tx>
                <c:rich>
                  <a:bodyPr/>
                  <a:lstStyle/>
                  <a:p>
                    <a:fld id="{C88FE10B-4330-4D15-915B-ED6A3CE1E0E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D35-466A-A55B-DBEF8DD3CF8E}"/>
                </c:ext>
              </c:extLst>
            </c:dLbl>
            <c:dLbl>
              <c:idx val="2"/>
              <c:tx>
                <c:rich>
                  <a:bodyPr/>
                  <a:lstStyle/>
                  <a:p>
                    <a:fld id="{A5074FD0-2EBD-451E-9FC5-FD2828FDF1C5}"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D35-466A-A55B-DBEF8DD3CF8E}"/>
                </c:ext>
              </c:extLst>
            </c:dLbl>
            <c:dLbl>
              <c:idx val="3"/>
              <c:tx>
                <c:rich>
                  <a:bodyPr/>
                  <a:lstStyle/>
                  <a:p>
                    <a:fld id="{F9C92712-EA4D-40B5-809E-70381237B8F4}"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D35-466A-A55B-DBEF8DD3CF8E}"/>
                </c:ext>
              </c:extLst>
            </c:dLbl>
            <c:dLbl>
              <c:idx val="4"/>
              <c:tx>
                <c:rich>
                  <a:bodyPr/>
                  <a:lstStyle/>
                  <a:p>
                    <a:fld id="{20066227-3106-4199-9CCE-C2D124674941}"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D35-466A-A55B-DBEF8DD3CF8E}"/>
                </c:ext>
              </c:extLst>
            </c:dLbl>
            <c:dLbl>
              <c:idx val="5"/>
              <c:tx>
                <c:rich>
                  <a:bodyPr/>
                  <a:lstStyle/>
                  <a:p>
                    <a:fld id="{4FCD9BEA-6144-4102-93B2-EB16458DFD37}"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D35-466A-A55B-DBEF8DD3CF8E}"/>
                </c:ext>
              </c:extLst>
            </c:dLbl>
            <c:dLbl>
              <c:idx val="6"/>
              <c:tx>
                <c:rich>
                  <a:bodyPr/>
                  <a:lstStyle/>
                  <a:p>
                    <a:fld id="{791ED4C9-05C4-4791-AEA7-3F68A1396668}"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D35-466A-A55B-DBEF8DD3CF8E}"/>
                </c:ext>
              </c:extLst>
            </c:dLbl>
            <c:dLbl>
              <c:idx val="7"/>
              <c:tx>
                <c:rich>
                  <a:bodyPr/>
                  <a:lstStyle/>
                  <a:p>
                    <a:fld id="{709B7E40-EDEF-44D9-BAD3-E43B6FF4FAB8}"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D35-466A-A55B-DBEF8DD3CF8E}"/>
                </c:ext>
              </c:extLst>
            </c:dLbl>
            <c:dLbl>
              <c:idx val="8"/>
              <c:tx>
                <c:rich>
                  <a:bodyPr/>
                  <a:lstStyle/>
                  <a:p>
                    <a:fld id="{F68C65AE-B34A-4997-98C0-6F7E55C0698D}"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3D35-466A-A55B-DBEF8DD3CF8E}"/>
                </c:ext>
              </c:extLst>
            </c:dLbl>
            <c:dLbl>
              <c:idx val="9"/>
              <c:tx>
                <c:rich>
                  <a:bodyPr/>
                  <a:lstStyle/>
                  <a:p>
                    <a:fld id="{0C1813C5-061A-4C81-9B2D-CAF13D36A357}"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D35-466A-A55B-DBEF8DD3CF8E}"/>
                </c:ext>
              </c:extLst>
            </c:dLbl>
            <c:spPr>
              <a:noFill/>
              <a:ln>
                <a:noFill/>
              </a:ln>
              <a:effectLst/>
            </c:spPr>
            <c:txPr>
              <a:bodyPr rot="-5400000" vert="horz"/>
              <a:lstStyle/>
              <a:p>
                <a:pPr>
                  <a:defRPr sz="900" b="1">
                    <a:solidFill>
                      <a:schemeClr val="bg1"/>
                    </a:solidFill>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'CF by Region'!$A$28:$A$37</c:f>
              <c:strCache>
                <c:ptCount val="10"/>
                <c:pt idx="0">
                  <c:v>ISO-NE</c:v>
                </c:pt>
                <c:pt idx="1">
                  <c:v>NYISO</c:v>
                </c:pt>
                <c:pt idx="2">
                  <c:v>MISO</c:v>
                </c:pt>
                <c:pt idx="3">
                  <c:v>PJM</c:v>
                </c:pt>
                <c:pt idx="4">
                  <c:v>Hawaii</c:v>
                </c:pt>
                <c:pt idx="5">
                  <c:v>Southeast
(non-ISO)</c:v>
                </c:pt>
                <c:pt idx="6">
                  <c:v>ERCOT</c:v>
                </c:pt>
                <c:pt idx="7">
                  <c:v>SPP</c:v>
                </c:pt>
                <c:pt idx="8">
                  <c:v>West
(non-ISO)</c:v>
                </c:pt>
                <c:pt idx="9">
                  <c:v>CAISO</c:v>
                </c:pt>
              </c:strCache>
            </c:strRef>
          </c:cat>
          <c:val>
            <c:numRef>
              <c:f>'CF by Region'!$B$28:$B$37</c:f>
              <c:numCache>
                <c:formatCode>0.0%</c:formatCode>
                <c:ptCount val="10"/>
                <c:pt idx="0">
                  <c:v>0.16537583259948171</c:v>
                </c:pt>
                <c:pt idx="1">
                  <c:v>0.1857091296896122</c:v>
                </c:pt>
                <c:pt idx="2">
                  <c:v>0.17996134282898057</c:v>
                </c:pt>
                <c:pt idx="3">
                  <c:v>0.17623004185889987</c:v>
                </c:pt>
                <c:pt idx="4">
                  <c:v>0.20871062241438018</c:v>
                </c:pt>
                <c:pt idx="5">
                  <c:v>0.21236985108183332</c:v>
                </c:pt>
                <c:pt idx="6">
                  <c:v>0.19886955079803681</c:v>
                </c:pt>
                <c:pt idx="7">
                  <c:v>0.20759017328650076</c:v>
                </c:pt>
                <c:pt idx="8">
                  <c:v>0.24220490443888285</c:v>
                </c:pt>
                <c:pt idx="9">
                  <c:v>0.2453998061424699</c:v>
                </c:pt>
              </c:numCache>
            </c:numRef>
          </c:val>
          <c:extLst>
            <c:ext xmlns:c15="http://schemas.microsoft.com/office/drawing/2012/chart" uri="{02D57815-91ED-43cb-92C2-25804820EDAC}">
              <c15:datalabelsRange>
                <c15:f>'CF by Region'!$J$28:$J$37</c15:f>
                <c15:dlblRangeCache>
                  <c:ptCount val="10"/>
                  <c:pt idx="0">
                    <c:v>12 projects, 186 MW</c:v>
                  </c:pt>
                  <c:pt idx="1">
                    <c:v>8 projects, 121 MW</c:v>
                  </c:pt>
                  <c:pt idx="2">
                    <c:v>17 projects, 305 MW</c:v>
                  </c:pt>
                  <c:pt idx="3">
                    <c:v>65 projects, 745 MW</c:v>
                  </c:pt>
                  <c:pt idx="4">
                    <c:v>6 projects, 74 MW</c:v>
                  </c:pt>
                  <c:pt idx="5">
                    <c:v>79 projects, 2,974 MW</c:v>
                  </c:pt>
                  <c:pt idx="6">
                    <c:v>2 projects, 44 MW</c:v>
                  </c:pt>
                  <c:pt idx="7">
                    <c:v>2 projects, 16 MW</c:v>
                  </c:pt>
                  <c:pt idx="8">
                    <c:v>19 projects, 761 MW</c:v>
                  </c:pt>
                  <c:pt idx="9">
                    <c:v>35 projects, 3,153 MW</c:v>
                  </c:pt>
                </c15:dlblRangeCache>
              </c15:datalabelsRange>
            </c:ext>
            <c:ext xmlns:c16="http://schemas.microsoft.com/office/drawing/2014/chart" uri="{C3380CC4-5D6E-409C-BE32-E72D297353CC}">
              <c16:uniqueId val="{00000000-5197-4E4A-B46D-F3B5BAC795F1}"/>
            </c:ext>
          </c:extLst>
        </c:ser>
        <c:ser>
          <c:idx val="1"/>
          <c:order val="1"/>
          <c:tx>
            <c:v> Tracking</c:v>
          </c:tx>
          <c:invertIfNegative val="0"/>
          <c:dPt>
            <c:idx val="0"/>
            <c:invertIfNegative val="0"/>
            <c:bubble3D val="0"/>
            <c:spPr>
              <a:solidFill>
                <a:schemeClr val="accent2"/>
              </a:solidFill>
            </c:spPr>
            <c:extLst>
              <c:ext xmlns:c16="http://schemas.microsoft.com/office/drawing/2014/chart" uri="{C3380CC4-5D6E-409C-BE32-E72D297353CC}">
                <c16:uniqueId val="{00000002-5197-4E4A-B46D-F3B5BAC795F1}"/>
              </c:ext>
            </c:extLst>
          </c:dPt>
          <c:dLbls>
            <c:dLbl>
              <c:idx val="0"/>
              <c:tx>
                <c:rich>
                  <a:bodyPr/>
                  <a:lstStyle/>
                  <a:p>
                    <a:endParaRPr lang="en-US"/>
                  </a:p>
                </c:rich>
              </c:tx>
              <c:dLblPos val="inBase"/>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97-4E4A-B46D-F3B5BAC795F1}"/>
                </c:ext>
              </c:extLst>
            </c:dLbl>
            <c:dLbl>
              <c:idx val="1"/>
              <c:tx>
                <c:rich>
                  <a:bodyPr/>
                  <a:lstStyle/>
                  <a:p>
                    <a:fld id="{ECFD9316-2D62-41AB-B54B-19E8E3413CBA}"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D35-466A-A55B-DBEF8DD3CF8E}"/>
                </c:ext>
              </c:extLst>
            </c:dLbl>
            <c:dLbl>
              <c:idx val="2"/>
              <c:tx>
                <c:rich>
                  <a:bodyPr/>
                  <a:lstStyle/>
                  <a:p>
                    <a:fld id="{E9C2A738-3FBD-4CC3-98B6-ADCF854475C0}"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D35-466A-A55B-DBEF8DD3CF8E}"/>
                </c:ext>
              </c:extLst>
            </c:dLbl>
            <c:dLbl>
              <c:idx val="3"/>
              <c:tx>
                <c:rich>
                  <a:bodyPr/>
                  <a:lstStyle/>
                  <a:p>
                    <a:fld id="{B82A705E-5B71-4443-BC34-2BABCE420A52}"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D35-466A-A55B-DBEF8DD3CF8E}"/>
                </c:ext>
              </c:extLst>
            </c:dLbl>
            <c:dLbl>
              <c:idx val="4"/>
              <c:tx>
                <c:rich>
                  <a:bodyPr/>
                  <a:lstStyle/>
                  <a:p>
                    <a:fld id="{1862D53E-FF39-465C-9194-6946B62E813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3D35-466A-A55B-DBEF8DD3CF8E}"/>
                </c:ext>
              </c:extLst>
            </c:dLbl>
            <c:dLbl>
              <c:idx val="5"/>
              <c:tx>
                <c:rich>
                  <a:bodyPr/>
                  <a:lstStyle/>
                  <a:p>
                    <a:fld id="{697532B1-B17F-4021-BA02-6F6679538B2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3D35-466A-A55B-DBEF8DD3CF8E}"/>
                </c:ext>
              </c:extLst>
            </c:dLbl>
            <c:dLbl>
              <c:idx val="6"/>
              <c:tx>
                <c:rich>
                  <a:bodyPr/>
                  <a:lstStyle/>
                  <a:p>
                    <a:fld id="{599E23ED-F0D5-40EC-9441-D9B423984B85}"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3D35-466A-A55B-DBEF8DD3CF8E}"/>
                </c:ext>
              </c:extLst>
            </c:dLbl>
            <c:dLbl>
              <c:idx val="7"/>
              <c:tx>
                <c:rich>
                  <a:bodyPr/>
                  <a:lstStyle/>
                  <a:p>
                    <a:fld id="{E07514F7-DE11-45D5-8411-74B5CB6D86B1}"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3D35-466A-A55B-DBEF8DD3CF8E}"/>
                </c:ext>
              </c:extLst>
            </c:dLbl>
            <c:dLbl>
              <c:idx val="8"/>
              <c:tx>
                <c:rich>
                  <a:bodyPr/>
                  <a:lstStyle/>
                  <a:p>
                    <a:fld id="{8EC70BD2-338B-4AF3-BEF3-5F912CAE8D09}"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3D35-466A-A55B-DBEF8DD3CF8E}"/>
                </c:ext>
              </c:extLst>
            </c:dLbl>
            <c:dLbl>
              <c:idx val="9"/>
              <c:tx>
                <c:rich>
                  <a:bodyPr/>
                  <a:lstStyle/>
                  <a:p>
                    <a:fld id="{0C0EA18F-F1DD-4E1E-AD7D-18628F656A60}"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3D35-466A-A55B-DBEF8DD3CF8E}"/>
                </c:ext>
              </c:extLst>
            </c:dLbl>
            <c:spPr>
              <a:noFill/>
              <a:ln>
                <a:noFill/>
              </a:ln>
              <a:effectLst/>
            </c:spPr>
            <c:txPr>
              <a:bodyPr rot="-5400000" vert="horz"/>
              <a:lstStyle/>
              <a:p>
                <a:pPr>
                  <a:defRPr sz="900" b="1">
                    <a:solidFill>
                      <a:schemeClr val="bg1"/>
                    </a:solidFill>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'CF by Region'!$A$28:$A$37</c:f>
              <c:strCache>
                <c:ptCount val="10"/>
                <c:pt idx="0">
                  <c:v>ISO-NE</c:v>
                </c:pt>
                <c:pt idx="1">
                  <c:v>NYISO</c:v>
                </c:pt>
                <c:pt idx="2">
                  <c:v>MISO</c:v>
                </c:pt>
                <c:pt idx="3">
                  <c:v>PJM</c:v>
                </c:pt>
                <c:pt idx="4">
                  <c:v>Hawaii</c:v>
                </c:pt>
                <c:pt idx="5">
                  <c:v>Southeast
(non-ISO)</c:v>
                </c:pt>
                <c:pt idx="6">
                  <c:v>ERCOT</c:v>
                </c:pt>
                <c:pt idx="7">
                  <c:v>SPP</c:v>
                </c:pt>
                <c:pt idx="8">
                  <c:v>West
(non-ISO)</c:v>
                </c:pt>
                <c:pt idx="9">
                  <c:v>CAISO</c:v>
                </c:pt>
              </c:strCache>
            </c:strRef>
          </c:cat>
          <c:val>
            <c:numRef>
              <c:f>'CF by Region'!$F$28:$F$37</c:f>
              <c:numCache>
                <c:formatCode>0.0%</c:formatCode>
                <c:ptCount val="10"/>
                <c:pt idx="1">
                  <c:v>0.17885337567714615</c:v>
                </c:pt>
                <c:pt idx="2">
                  <c:v>0.20329489796965886</c:v>
                </c:pt>
                <c:pt idx="3">
                  <c:v>0.20974148616165958</c:v>
                </c:pt>
                <c:pt idx="4">
                  <c:v>0.21726715590296108</c:v>
                </c:pt>
                <c:pt idx="5">
                  <c:v>0.22701833141963895</c:v>
                </c:pt>
                <c:pt idx="6">
                  <c:v>0.23541892904598929</c:v>
                </c:pt>
                <c:pt idx="7">
                  <c:v>0.25604882927485895</c:v>
                </c:pt>
                <c:pt idx="8">
                  <c:v>0.28261406763429542</c:v>
                </c:pt>
                <c:pt idx="9">
                  <c:v>0.28929464460478271</c:v>
                </c:pt>
              </c:numCache>
            </c:numRef>
          </c:val>
          <c:extLst>
            <c:ext xmlns:c15="http://schemas.microsoft.com/office/drawing/2012/chart" uri="{02D57815-91ED-43cb-92C2-25804820EDAC}">
              <c15:datalabelsRange>
                <c15:f>'CF by Region'!$K$28:$K$37</c15:f>
                <c15:dlblRangeCache>
                  <c:ptCount val="10"/>
                  <c:pt idx="0">
                    <c:v>0 projects, 0 MW</c:v>
                  </c:pt>
                  <c:pt idx="1">
                    <c:v>2 projects, 28 MW</c:v>
                  </c:pt>
                  <c:pt idx="2">
                    <c:v>16 projects, 264 MW</c:v>
                  </c:pt>
                  <c:pt idx="3">
                    <c:v>51 projects, 1,447 MW</c:v>
                  </c:pt>
                  <c:pt idx="4">
                    <c:v>5 projects, 157 MW</c:v>
                  </c:pt>
                  <c:pt idx="5">
                    <c:v>77 projects, 3,056 MW</c:v>
                  </c:pt>
                  <c:pt idx="6">
                    <c:v>41 projects, 2,299 MW</c:v>
                  </c:pt>
                  <c:pt idx="7">
                    <c:v>10 projects, 231 MW</c:v>
                  </c:pt>
                  <c:pt idx="8">
                    <c:v>157 projects, 5,016 MW</c:v>
                  </c:pt>
                  <c:pt idx="9">
                    <c:v>148 projects, 7,776 MW</c:v>
                  </c:pt>
                </c15:dlblRangeCache>
              </c15:datalabelsRange>
            </c:ext>
            <c:ext xmlns:c16="http://schemas.microsoft.com/office/drawing/2014/chart" uri="{C3380CC4-5D6E-409C-BE32-E72D297353CC}">
              <c16:uniqueId val="{00000003-5197-4E4A-B46D-F3B5BAC795F1}"/>
            </c:ext>
          </c:extLst>
        </c:ser>
        <c:dLbls>
          <c:showLegendKey val="0"/>
          <c:showVal val="0"/>
          <c:showCatName val="0"/>
          <c:showSerName val="0"/>
          <c:showPercent val="0"/>
          <c:showBubbleSize val="0"/>
        </c:dLbls>
        <c:gapWidth val="50"/>
        <c:axId val="645313664"/>
        <c:axId val="645315200"/>
      </c:barChart>
      <c:catAx>
        <c:axId val="645313664"/>
        <c:scaling>
          <c:orientation val="minMax"/>
        </c:scaling>
        <c:delete val="0"/>
        <c:axPos val="b"/>
        <c:numFmt formatCode="General" sourceLinked="0"/>
        <c:majorTickMark val="out"/>
        <c:minorTickMark val="none"/>
        <c:tickLblPos val="nextTo"/>
        <c:spPr>
          <a:ln>
            <a:noFill/>
          </a:ln>
        </c:spPr>
        <c:txPr>
          <a:bodyPr/>
          <a:lstStyle/>
          <a:p>
            <a:pPr>
              <a:defRPr b="1"/>
            </a:pPr>
            <a:endParaRPr lang="en-US"/>
          </a:p>
        </c:txPr>
        <c:crossAx val="645315200"/>
        <c:crosses val="autoZero"/>
        <c:auto val="1"/>
        <c:lblAlgn val="ctr"/>
        <c:lblOffset val="0"/>
        <c:noMultiLvlLbl val="0"/>
      </c:catAx>
      <c:valAx>
        <c:axId val="645315200"/>
        <c:scaling>
          <c:orientation val="minMax"/>
          <c:max val="0.30000000000000004"/>
        </c:scaling>
        <c:delete val="0"/>
        <c:axPos val="l"/>
        <c:majorGridlines>
          <c:spPr>
            <a:ln w="3175">
              <a:solidFill>
                <a:schemeClr val="bg1">
                  <a:lumMod val="75000"/>
                </a:schemeClr>
              </a:solidFill>
            </a:ln>
          </c:spPr>
        </c:majorGridlines>
        <c:numFmt formatCode="0%" sourceLinked="0"/>
        <c:majorTickMark val="out"/>
        <c:minorTickMark val="none"/>
        <c:tickLblPos val="nextTo"/>
        <c:spPr>
          <a:ln>
            <a:noFill/>
          </a:ln>
        </c:spPr>
        <c:txPr>
          <a:bodyPr/>
          <a:lstStyle/>
          <a:p>
            <a:pPr>
              <a:defRPr b="1"/>
            </a:pPr>
            <a:endParaRPr lang="en-US"/>
          </a:p>
        </c:txPr>
        <c:crossAx val="645313664"/>
        <c:crosses val="autoZero"/>
        <c:crossBetween val="between"/>
      </c:valAx>
    </c:plotArea>
    <c:legend>
      <c:legendPos val="r"/>
      <c:layout>
        <c:manualLayout>
          <c:xMode val="edge"/>
          <c:yMode val="edge"/>
          <c:x val="8.0465648798761003E-2"/>
          <c:y val="9.7584205391230791E-2"/>
          <c:w val="0.27314429446319205"/>
          <c:h val="9.589613798275215E-2"/>
        </c:manualLayout>
      </c:layout>
      <c:overlay val="0"/>
      <c:txPr>
        <a:bodyPr/>
        <a:lstStyle/>
        <a:p>
          <a:pPr>
            <a:defRPr sz="1100" b="1"/>
          </a:pPr>
          <a:endParaRPr lang="en-US"/>
        </a:p>
      </c:txPr>
    </c:legend>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402418447694038E-2"/>
          <c:y val="8.720003749531309E-2"/>
          <c:w val="0.91179274465691784"/>
          <c:h val="0.77296914746380208"/>
        </c:manualLayout>
      </c:layout>
      <c:barChart>
        <c:barDir val="col"/>
        <c:grouping val="clustered"/>
        <c:varyColors val="0"/>
        <c:ser>
          <c:idx val="0"/>
          <c:order val="0"/>
          <c:tx>
            <c:v> Fixed-Tilt</c:v>
          </c:tx>
          <c:spPr>
            <a:solidFill>
              <a:schemeClr val="accent1"/>
            </a:solidFill>
          </c:spPr>
          <c:invertIfNegative val="0"/>
          <c:dLbls>
            <c:spPr>
              <a:noFill/>
              <a:ln>
                <a:noFill/>
              </a:ln>
              <a:effectLst/>
            </c:spPr>
            <c:txPr>
              <a:bodyPr rot="0" vert="horz"/>
              <a:lstStyle/>
              <a:p>
                <a:pPr>
                  <a:defRPr sz="800" b="1">
                    <a:solidFill>
                      <a:schemeClr val="tx2"/>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'CF by Region'!$A$28:$A$37</c:f>
              <c:strCache>
                <c:ptCount val="10"/>
                <c:pt idx="0">
                  <c:v>ISO-NE</c:v>
                </c:pt>
                <c:pt idx="1">
                  <c:v>NYISO</c:v>
                </c:pt>
                <c:pt idx="2">
                  <c:v>MISO</c:v>
                </c:pt>
                <c:pt idx="3">
                  <c:v>PJM</c:v>
                </c:pt>
                <c:pt idx="4">
                  <c:v>Hawaii</c:v>
                </c:pt>
                <c:pt idx="5">
                  <c:v>Southeast
(non-ISO)</c:v>
                </c:pt>
                <c:pt idx="6">
                  <c:v>ERCOT</c:v>
                </c:pt>
                <c:pt idx="7">
                  <c:v>SPP</c:v>
                </c:pt>
                <c:pt idx="8">
                  <c:v>West
(non-ISO)</c:v>
                </c:pt>
                <c:pt idx="9">
                  <c:v>CAISO</c:v>
                </c:pt>
              </c:strCache>
            </c:strRef>
          </c:cat>
          <c:val>
            <c:numRef>
              <c:f>'CF by Region'!$B$28:$B$37</c:f>
              <c:numCache>
                <c:formatCode>0.0%</c:formatCode>
                <c:ptCount val="10"/>
                <c:pt idx="0">
                  <c:v>0.16537583259948171</c:v>
                </c:pt>
                <c:pt idx="1">
                  <c:v>0.1857091296896122</c:v>
                </c:pt>
                <c:pt idx="2">
                  <c:v>0.17996134282898057</c:v>
                </c:pt>
                <c:pt idx="3">
                  <c:v>0.17623004185889987</c:v>
                </c:pt>
                <c:pt idx="4">
                  <c:v>0.20871062241438018</c:v>
                </c:pt>
                <c:pt idx="5">
                  <c:v>0.21236985108183332</c:v>
                </c:pt>
                <c:pt idx="6">
                  <c:v>0.19886955079803681</c:v>
                </c:pt>
                <c:pt idx="7">
                  <c:v>0.20759017328650076</c:v>
                </c:pt>
                <c:pt idx="8">
                  <c:v>0.24220490443888285</c:v>
                </c:pt>
                <c:pt idx="9">
                  <c:v>0.2453998061424699</c:v>
                </c:pt>
              </c:numCache>
            </c:numRef>
          </c:val>
          <c:extLst>
            <c:ext xmlns:c16="http://schemas.microsoft.com/office/drawing/2014/chart" uri="{C3380CC4-5D6E-409C-BE32-E72D297353CC}">
              <c16:uniqueId val="{0000000A-CA76-45C9-9D52-E76B98A66D45}"/>
            </c:ext>
          </c:extLst>
        </c:ser>
        <c:ser>
          <c:idx val="1"/>
          <c:order val="1"/>
          <c:tx>
            <c:v> Tracking</c:v>
          </c:tx>
          <c:invertIfNegative val="0"/>
          <c:dPt>
            <c:idx val="0"/>
            <c:invertIfNegative val="0"/>
            <c:bubble3D val="0"/>
            <c:spPr>
              <a:solidFill>
                <a:schemeClr val="accent2"/>
              </a:solidFill>
            </c:spPr>
            <c:extLst>
              <c:ext xmlns:c16="http://schemas.microsoft.com/office/drawing/2014/chart" uri="{C3380CC4-5D6E-409C-BE32-E72D297353CC}">
                <c16:uniqueId val="{0000000C-CA76-45C9-9D52-E76B98A66D45}"/>
              </c:ext>
            </c:extLst>
          </c:dPt>
          <c:dLbls>
            <c:dLbl>
              <c:idx val="0"/>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A76-45C9-9D52-E76B98A66D45}"/>
                </c:ext>
              </c:extLst>
            </c:dLbl>
            <c:spPr>
              <a:noFill/>
              <a:ln>
                <a:noFill/>
              </a:ln>
              <a:effectLst/>
            </c:spPr>
            <c:txPr>
              <a:bodyPr rot="0" vert="horz"/>
              <a:lstStyle/>
              <a:p>
                <a:pPr>
                  <a:defRPr sz="800" b="1">
                    <a:solidFill>
                      <a:schemeClr val="accent2"/>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'CF by Region'!$A$28:$A$37</c:f>
              <c:strCache>
                <c:ptCount val="10"/>
                <c:pt idx="0">
                  <c:v>ISO-NE</c:v>
                </c:pt>
                <c:pt idx="1">
                  <c:v>NYISO</c:v>
                </c:pt>
                <c:pt idx="2">
                  <c:v>MISO</c:v>
                </c:pt>
                <c:pt idx="3">
                  <c:v>PJM</c:v>
                </c:pt>
                <c:pt idx="4">
                  <c:v>Hawaii</c:v>
                </c:pt>
                <c:pt idx="5">
                  <c:v>Southeast
(non-ISO)</c:v>
                </c:pt>
                <c:pt idx="6">
                  <c:v>ERCOT</c:v>
                </c:pt>
                <c:pt idx="7">
                  <c:v>SPP</c:v>
                </c:pt>
                <c:pt idx="8">
                  <c:v>West
(non-ISO)</c:v>
                </c:pt>
                <c:pt idx="9">
                  <c:v>CAISO</c:v>
                </c:pt>
              </c:strCache>
            </c:strRef>
          </c:cat>
          <c:val>
            <c:numRef>
              <c:f>'CF by Region'!$F$28:$F$37</c:f>
              <c:numCache>
                <c:formatCode>0.0%</c:formatCode>
                <c:ptCount val="10"/>
                <c:pt idx="1">
                  <c:v>0.17885337567714615</c:v>
                </c:pt>
                <c:pt idx="2">
                  <c:v>0.20329489796965886</c:v>
                </c:pt>
                <c:pt idx="3">
                  <c:v>0.20974148616165958</c:v>
                </c:pt>
                <c:pt idx="4">
                  <c:v>0.21726715590296108</c:v>
                </c:pt>
                <c:pt idx="5">
                  <c:v>0.22701833141963895</c:v>
                </c:pt>
                <c:pt idx="6">
                  <c:v>0.23541892904598929</c:v>
                </c:pt>
                <c:pt idx="7">
                  <c:v>0.25604882927485895</c:v>
                </c:pt>
                <c:pt idx="8">
                  <c:v>0.28261406763429542</c:v>
                </c:pt>
                <c:pt idx="9">
                  <c:v>0.28929464460478271</c:v>
                </c:pt>
              </c:numCache>
            </c:numRef>
          </c:val>
          <c:extLst>
            <c:ext xmlns:c16="http://schemas.microsoft.com/office/drawing/2014/chart" uri="{C3380CC4-5D6E-409C-BE32-E72D297353CC}">
              <c16:uniqueId val="{00000016-CA76-45C9-9D52-E76B98A66D45}"/>
            </c:ext>
          </c:extLst>
        </c:ser>
        <c:dLbls>
          <c:showLegendKey val="0"/>
          <c:showVal val="0"/>
          <c:showCatName val="0"/>
          <c:showSerName val="0"/>
          <c:showPercent val="0"/>
          <c:showBubbleSize val="0"/>
        </c:dLbls>
        <c:gapWidth val="50"/>
        <c:axId val="645313664"/>
        <c:axId val="645315200"/>
      </c:barChart>
      <c:catAx>
        <c:axId val="645313664"/>
        <c:scaling>
          <c:orientation val="minMax"/>
        </c:scaling>
        <c:delete val="0"/>
        <c:axPos val="b"/>
        <c:numFmt formatCode="General" sourceLinked="0"/>
        <c:majorTickMark val="out"/>
        <c:minorTickMark val="none"/>
        <c:tickLblPos val="nextTo"/>
        <c:spPr>
          <a:ln>
            <a:noFill/>
          </a:ln>
        </c:spPr>
        <c:txPr>
          <a:bodyPr/>
          <a:lstStyle/>
          <a:p>
            <a:pPr>
              <a:defRPr b="1"/>
            </a:pPr>
            <a:endParaRPr lang="en-US"/>
          </a:p>
        </c:txPr>
        <c:crossAx val="645315200"/>
        <c:crosses val="autoZero"/>
        <c:auto val="1"/>
        <c:lblAlgn val="ctr"/>
        <c:lblOffset val="0"/>
        <c:noMultiLvlLbl val="0"/>
      </c:catAx>
      <c:valAx>
        <c:axId val="645315200"/>
        <c:scaling>
          <c:orientation val="minMax"/>
          <c:max val="0.30000000000000004"/>
        </c:scaling>
        <c:delete val="0"/>
        <c:axPos val="l"/>
        <c:majorGridlines>
          <c:spPr>
            <a:ln w="3175">
              <a:solidFill>
                <a:schemeClr val="bg1">
                  <a:lumMod val="75000"/>
                </a:schemeClr>
              </a:solidFill>
            </a:ln>
          </c:spPr>
        </c:majorGridlines>
        <c:numFmt formatCode="0%" sourceLinked="0"/>
        <c:majorTickMark val="out"/>
        <c:minorTickMark val="none"/>
        <c:tickLblPos val="nextTo"/>
        <c:spPr>
          <a:ln>
            <a:noFill/>
          </a:ln>
        </c:spPr>
        <c:txPr>
          <a:bodyPr/>
          <a:lstStyle/>
          <a:p>
            <a:pPr>
              <a:defRPr b="1"/>
            </a:pPr>
            <a:endParaRPr lang="en-US"/>
          </a:p>
        </c:txPr>
        <c:crossAx val="645313664"/>
        <c:crosses val="autoZero"/>
        <c:crossBetween val="between"/>
      </c:valAx>
    </c:plotArea>
    <c:legend>
      <c:legendPos val="r"/>
      <c:layout>
        <c:manualLayout>
          <c:xMode val="edge"/>
          <c:yMode val="edge"/>
          <c:x val="8.0465648798761003E-2"/>
          <c:y val="9.7584205391230791E-2"/>
          <c:w val="0.27314429446319205"/>
          <c:h val="9.589613798275215E-2"/>
        </c:manualLayout>
      </c:layout>
      <c:overlay val="0"/>
      <c:txPr>
        <a:bodyPr/>
        <a:lstStyle/>
        <a:p>
          <a:pPr>
            <a:defRPr sz="1100" b="1"/>
          </a:pPr>
          <a:endParaRPr lang="en-US"/>
        </a:p>
      </c:txPr>
    </c:legend>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714983497018033E-2"/>
          <c:y val="0.10267729138899656"/>
          <c:w val="0.86794016218824677"/>
          <c:h val="0.75671183805886921"/>
        </c:manualLayout>
      </c:layout>
      <c:barChart>
        <c:barDir val="col"/>
        <c:grouping val="clustered"/>
        <c:varyColors val="0"/>
        <c:ser>
          <c:idx val="0"/>
          <c:order val="0"/>
          <c:tx>
            <c:v> Weighted-Average Capacity Factor in 2019 (left scale)</c:v>
          </c:tx>
          <c:spPr>
            <a:solidFill>
              <a:schemeClr val="tx2">
                <a:lumMod val="40000"/>
                <a:lumOff val="60000"/>
              </a:schemeClr>
            </a:solidFill>
            <a:ln w="3175">
              <a:noFill/>
            </a:ln>
          </c:spPr>
          <c:invertIfNegative val="0"/>
          <c:cat>
            <c:numRef>
              <c:f>'CF by Project Vintage'!$C$29:$C$39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'CF by Project Vintage'!$D$29:$D$39</c:f>
              <c:numCache>
                <c:formatCode>0.0%</c:formatCode>
                <c:ptCount val="11"/>
                <c:pt idx="0">
                  <c:v>0.19613513713451561</c:v>
                </c:pt>
                <c:pt idx="1">
                  <c:v>0.22099442930377494</c:v>
                </c:pt>
                <c:pt idx="2">
                  <c:v>0.22667148643325255</c:v>
                </c:pt>
                <c:pt idx="3">
                  <c:v>0.24882761682442409</c:v>
                </c:pt>
                <c:pt idx="4">
                  <c:v>0.24788645013732033</c:v>
                </c:pt>
                <c:pt idx="5">
                  <c:v>0.24308628517345818</c:v>
                </c:pt>
                <c:pt idx="6">
                  <c:v>0.25121659987864708</c:v>
                </c:pt>
                <c:pt idx="7">
                  <c:v>0.22777217555618937</c:v>
                </c:pt>
                <c:pt idx="8">
                  <c:v>0.23462713708608424</c:v>
                </c:pt>
                <c:pt idx="9">
                  <c:v>0.23159977704467705</c:v>
                </c:pt>
              </c:numCache>
            </c:numRef>
          </c:val>
          <c:extLst>
            <c:ext xmlns:c16="http://schemas.microsoft.com/office/drawing/2014/chart" uri="{C3380CC4-5D6E-409C-BE32-E72D297353CC}">
              <c16:uniqueId val="{00000000-9DAE-4429-88FA-7FB253E78DE7}"/>
            </c:ext>
          </c:extLst>
        </c:ser>
        <c:dLbls>
          <c:showLegendKey val="0"/>
          <c:showVal val="0"/>
          <c:showCatName val="0"/>
          <c:showSerName val="0"/>
          <c:showPercent val="0"/>
          <c:showBubbleSize val="0"/>
        </c:dLbls>
        <c:gapWidth val="40"/>
        <c:axId val="774046080"/>
        <c:axId val="1"/>
      </c:barChart>
      <c:lineChart>
        <c:grouping val="standard"/>
        <c:varyColors val="0"/>
        <c:ser>
          <c:idx val="1"/>
          <c:order val="1"/>
          <c:tx>
            <c:v> Index of the Inverse of Built Specific Power (right scale)</c:v>
          </c:tx>
          <c:spPr>
            <a:ln w="25400">
              <a:solidFill>
                <a:schemeClr val="accent6">
                  <a:lumMod val="75000"/>
                </a:schemeClr>
              </a:solidFill>
            </a:ln>
          </c:spPr>
          <c:marker>
            <c:symbol val="none"/>
          </c:marker>
          <c:cat>
            <c:numRef>
              <c:f>'CF by Project Vintage'!$C$29:$C$39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'CF by Project Vintage'!$O$29:$O$39</c:f>
              <c:numCache>
                <c:formatCode>0.0</c:formatCode>
                <c:ptCount val="11"/>
                <c:pt idx="0">
                  <c:v>100</c:v>
                </c:pt>
                <c:pt idx="1">
                  <c:v>100.5128755704868</c:v>
                </c:pt>
                <c:pt idx="2">
                  <c:v>105.66665163753976</c:v>
                </c:pt>
                <c:pt idx="3">
                  <c:v>110.83358092710715</c:v>
                </c:pt>
                <c:pt idx="4">
                  <c:v>112.05436885936368</c:v>
                </c:pt>
                <c:pt idx="5">
                  <c:v>113.36318334106861</c:v>
                </c:pt>
                <c:pt idx="6">
                  <c:v>113.69258148747517</c:v>
                </c:pt>
                <c:pt idx="7">
                  <c:v>116.25519123733461</c:v>
                </c:pt>
                <c:pt idx="8">
                  <c:v>115.80282180673943</c:v>
                </c:pt>
                <c:pt idx="9">
                  <c:v>113.33675123751757</c:v>
                </c:pt>
                <c:pt idx="10">
                  <c:v>116.72573192606266</c:v>
                </c:pt>
              </c:numCache>
            </c:numRef>
          </c:val>
          <c:smooth val="0"/>
          <c:extLst>
            <c:ext xmlns:c16="http://schemas.microsoft.com/office/drawing/2014/chart" uri="{C3380CC4-5D6E-409C-BE32-E72D297353CC}">
              <c16:uniqueId val="{00000001-9DAE-4429-88FA-7FB253E78DE7}"/>
            </c:ext>
          </c:extLst>
        </c:ser>
        <c:ser>
          <c:idx val="3"/>
          <c:order val="2"/>
          <c:tx>
            <c:v> Index of Built Turbine Hub Height (right scale)</c:v>
          </c:tx>
          <c:spPr>
            <a:ln w="25400">
              <a:solidFill>
                <a:schemeClr val="tx2">
                  <a:lumMod val="75000"/>
                </a:schemeClr>
              </a:solidFill>
            </a:ln>
          </c:spPr>
          <c:marker>
            <c:symbol val="none"/>
          </c:marker>
          <c:cat>
            <c:numRef>
              <c:f>'CF by Project Vintage'!$C$29:$C$39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'CF by Project Vintage'!$Q$29:$Q$39</c:f>
              <c:numCache>
                <c:formatCode>0.0</c:formatCode>
                <c:ptCount val="11"/>
                <c:pt idx="0">
                  <c:v>100</c:v>
                </c:pt>
                <c:pt idx="1">
                  <c:v>134.10138248847926</c:v>
                </c:pt>
                <c:pt idx="2">
                  <c:v>134.36293436293437</c:v>
                </c:pt>
                <c:pt idx="3">
                  <c:v>144.40993788819875</c:v>
                </c:pt>
                <c:pt idx="4">
                  <c:v>148.9795918367347</c:v>
                </c:pt>
                <c:pt idx="5">
                  <c:v>151.59663865546219</c:v>
                </c:pt>
                <c:pt idx="6">
                  <c:v>157.33590733590734</c:v>
                </c:pt>
                <c:pt idx="7">
                  <c:v>163.79647749510764</c:v>
                </c:pt>
                <c:pt idx="8">
                  <c:v>150.54945054945057</c:v>
                </c:pt>
                <c:pt idx="9">
                  <c:v>165.48956661316214</c:v>
                </c:pt>
                <c:pt idx="10">
                  <c:v>175.21008403361347</c:v>
                </c:pt>
              </c:numCache>
            </c:numRef>
          </c:val>
          <c:smooth val="0"/>
          <c:extLst>
            <c:ext xmlns:c16="http://schemas.microsoft.com/office/drawing/2014/chart" uri="{C3380CC4-5D6E-409C-BE32-E72D297353CC}">
              <c16:uniqueId val="{00000002-9DAE-4429-88FA-7FB253E78DE7}"/>
            </c:ext>
          </c:extLst>
        </c:ser>
        <c:ser>
          <c:idx val="2"/>
          <c:order val="3"/>
          <c:tx>
            <c:v> Index of Built Wind Resource Quality at 80m (right scale)</c:v>
          </c:tx>
          <c:spPr>
            <a:ln w="25400">
              <a:solidFill>
                <a:schemeClr val="accent3">
                  <a:lumMod val="75000"/>
                </a:schemeClr>
              </a:solidFill>
            </a:ln>
          </c:spPr>
          <c:marker>
            <c:symbol val="none"/>
          </c:marker>
          <c:cat>
            <c:numRef>
              <c:f>'CF by Project Vintage'!$C$29:$C$39</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'CF by Project Vintage'!$P$29:$P$39</c:f>
              <c:numCache>
                <c:formatCode>0.0</c:formatCode>
                <c:ptCount val="11"/>
                <c:pt idx="0">
                  <c:v>100</c:v>
                </c:pt>
                <c:pt idx="1">
                  <c:v>116.21214096239613</c:v>
                </c:pt>
                <c:pt idx="2">
                  <c:v>115.91759163413116</c:v>
                </c:pt>
                <c:pt idx="3">
                  <c:v>139.95575491447215</c:v>
                </c:pt>
                <c:pt idx="4">
                  <c:v>126.87448653510211</c:v>
                </c:pt>
                <c:pt idx="5">
                  <c:v>112.6640085962519</c:v>
                </c:pt>
                <c:pt idx="6">
                  <c:v>103.57987180825302</c:v>
                </c:pt>
                <c:pt idx="7">
                  <c:v>75.305801432798532</c:v>
                </c:pt>
                <c:pt idx="8">
                  <c:v>72.875697476593359</c:v>
                </c:pt>
                <c:pt idx="9">
                  <c:v>85.16752347390036</c:v>
                </c:pt>
                <c:pt idx="10">
                  <c:v>68.113264841428574</c:v>
                </c:pt>
              </c:numCache>
            </c:numRef>
          </c:val>
          <c:smooth val="0"/>
          <c:extLst>
            <c:ext xmlns:c16="http://schemas.microsoft.com/office/drawing/2014/chart" uri="{C3380CC4-5D6E-409C-BE32-E72D297353CC}">
              <c16:uniqueId val="{00000003-9DAE-4429-88FA-7FB253E78DE7}"/>
            </c:ext>
          </c:extLst>
        </c:ser>
        <c:dLbls>
          <c:showLegendKey val="0"/>
          <c:showVal val="0"/>
          <c:showCatName val="0"/>
          <c:showSerName val="0"/>
          <c:showPercent val="0"/>
          <c:showBubbleSize val="0"/>
        </c:dLbls>
        <c:marker val="1"/>
        <c:smooth val="0"/>
        <c:axId val="3"/>
        <c:axId val="4"/>
      </c:lineChart>
      <c:catAx>
        <c:axId val="774046080"/>
        <c:scaling>
          <c:orientation val="minMax"/>
        </c:scaling>
        <c:delete val="0"/>
        <c:axPos val="b"/>
        <c:title>
          <c:tx>
            <c:rich>
              <a:bodyPr/>
              <a:lstStyle/>
              <a:p>
                <a:pPr>
                  <a:defRPr b="1"/>
                </a:pPr>
                <a:r>
                  <a:rPr lang="en-US" b="1"/>
                  <a:t>Commercial Operation Year (COD Year)</a:t>
                </a:r>
              </a:p>
            </c:rich>
          </c:tx>
          <c:layout>
            <c:manualLayout>
              <c:xMode val="edge"/>
              <c:yMode val="edge"/>
              <c:x val="0.30494810307802434"/>
              <c:y val="0.93814224926429646"/>
            </c:manualLayout>
          </c:layout>
          <c:overlay val="0"/>
        </c:title>
        <c:numFmt formatCode="General" sourceLinked="1"/>
        <c:majorTickMark val="out"/>
        <c:minorTickMark val="none"/>
        <c:tickLblPos val="nextTo"/>
        <c:spPr>
          <a:ln>
            <a:noFill/>
          </a:ln>
        </c:spPr>
        <c:txPr>
          <a:bodyPr rot="0" vert="horz"/>
          <a:lstStyle/>
          <a:p>
            <a:pPr>
              <a:defRPr b="1"/>
            </a:pPr>
            <a:endParaRPr lang="en-US"/>
          </a:p>
        </c:txPr>
        <c:crossAx val="1"/>
        <c:crosses val="autoZero"/>
        <c:auto val="1"/>
        <c:lblAlgn val="ctr"/>
        <c:lblOffset val="0"/>
        <c:noMultiLvlLbl val="0"/>
      </c:catAx>
      <c:valAx>
        <c:axId val="1"/>
        <c:scaling>
          <c:orientation val="minMax"/>
          <c:max val="0.30000000000000004"/>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a:noFill/>
          </a:ln>
        </c:spPr>
        <c:txPr>
          <a:bodyPr rot="0" vert="horz"/>
          <a:lstStyle/>
          <a:p>
            <a:pPr>
              <a:defRPr b="1"/>
            </a:pPr>
            <a:endParaRPr lang="en-US"/>
          </a:p>
        </c:txPr>
        <c:crossAx val="774046080"/>
        <c:crosses val="autoZero"/>
        <c:crossBetween val="between"/>
        <c:majorUnit val="5.000000000000001E-2"/>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max val="200"/>
          <c:min val="50"/>
        </c:scaling>
        <c:delete val="0"/>
        <c:axPos val="r"/>
        <c:numFmt formatCode="0" sourceLinked="0"/>
        <c:majorTickMark val="out"/>
        <c:minorTickMark val="none"/>
        <c:tickLblPos val="nextTo"/>
        <c:spPr>
          <a:ln>
            <a:noFill/>
          </a:ln>
        </c:spPr>
        <c:txPr>
          <a:bodyPr rot="0" vert="horz"/>
          <a:lstStyle/>
          <a:p>
            <a:pPr>
              <a:defRPr b="1"/>
            </a:pPr>
            <a:endParaRPr lang="en-US"/>
          </a:p>
        </c:txPr>
        <c:crossAx val="3"/>
        <c:crosses val="max"/>
        <c:crossBetween val="between"/>
        <c:majorUnit val="25"/>
      </c:valAx>
    </c:plotArea>
    <c:plotVisOnly val="1"/>
    <c:dispBlanksAs val="gap"/>
    <c:showDLblsOverMax val="0"/>
  </c:chart>
  <c:spPr>
    <a:solidFill>
      <a:schemeClr val="bg1"/>
    </a:solidFill>
    <a:ln>
      <a:noFill/>
    </a:ln>
  </c:spPr>
  <c:txPr>
    <a:bodyPr/>
    <a:lstStyle/>
    <a:p>
      <a:pPr>
        <a:defRPr sz="1000" b="0" i="0" u="none" strike="noStrike" baseline="0">
          <a:solidFill>
            <a:srgbClr val="000000"/>
          </a:solidFill>
          <a:latin typeface="Arial" panose="020B0604020202020204" pitchFamily="34" charset="0"/>
          <a:ea typeface="Calibri"/>
          <a:cs typeface="Arial" panose="020B0604020202020204" pitchFamily="34" charset="0"/>
        </a:defRPr>
      </a:pPr>
      <a:endParaRPr lang="en-US"/>
    </a:p>
  </c:txPr>
  <c:printSettings>
    <c:headerFooter/>
    <c:pageMargins b="0.75" l="0.7" r="0.7" t="0.75" header="0.3" footer="0.3"/>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24944635826788E-2"/>
          <c:y val="9.5133420822397202E-2"/>
          <c:w val="0.92289154773622062"/>
          <c:h val="0.73719691288588929"/>
        </c:manualLayout>
      </c:layout>
      <c:barChart>
        <c:barDir val="col"/>
        <c:grouping val="clustered"/>
        <c:varyColors val="0"/>
        <c:ser>
          <c:idx val="0"/>
          <c:order val="0"/>
          <c:tx>
            <c:v> 2020</c:v>
          </c:tx>
          <c:spPr>
            <a:solidFill>
              <a:schemeClr val="tx2">
                <a:lumMod val="40000"/>
                <a:lumOff val="60000"/>
              </a:schemeClr>
            </a:solidFill>
          </c:spPr>
          <c:invertIfNegative val="0"/>
          <c:dPt>
            <c:idx val="0"/>
            <c:invertIfNegative val="0"/>
            <c:bubble3D val="0"/>
            <c:extLst>
              <c:ext xmlns:c16="http://schemas.microsoft.com/office/drawing/2014/chart" uri="{C3380CC4-5D6E-409C-BE32-E72D297353CC}">
                <c16:uniqueId val="{00000000-1A49-4C92-BF6A-4FDB4CC5B3A3}"/>
              </c:ext>
            </c:extLst>
          </c:dPt>
          <c:dPt>
            <c:idx val="3"/>
            <c:invertIfNegative val="0"/>
            <c:bubble3D val="0"/>
            <c:extLst>
              <c:ext xmlns:c16="http://schemas.microsoft.com/office/drawing/2014/chart" uri="{C3380CC4-5D6E-409C-BE32-E72D297353CC}">
                <c16:uniqueId val="{00000001-1A49-4C92-BF6A-4FDB4CC5B3A3}"/>
              </c:ext>
            </c:extLst>
          </c:dPt>
          <c:dPt>
            <c:idx val="4"/>
            <c:invertIfNegative val="0"/>
            <c:bubble3D val="0"/>
            <c:extLst>
              <c:ext xmlns:c16="http://schemas.microsoft.com/office/drawing/2014/chart" uri="{C3380CC4-5D6E-409C-BE32-E72D297353CC}">
                <c16:uniqueId val="{00000002-1A49-4C92-BF6A-4FDB4CC5B3A3}"/>
              </c:ext>
            </c:extLst>
          </c:dPt>
          <c:dPt>
            <c:idx val="6"/>
            <c:invertIfNegative val="0"/>
            <c:bubble3D val="0"/>
            <c:extLst>
              <c:ext xmlns:c16="http://schemas.microsoft.com/office/drawing/2014/chart" uri="{C3380CC4-5D6E-409C-BE32-E72D297353CC}">
                <c16:uniqueId val="{00000003-1A49-4C92-BF6A-4FDB4CC5B3A3}"/>
              </c:ext>
            </c:extLst>
          </c:dPt>
          <c:dPt>
            <c:idx val="7"/>
            <c:invertIfNegative val="0"/>
            <c:bubble3D val="0"/>
            <c:extLst>
              <c:ext xmlns:c16="http://schemas.microsoft.com/office/drawing/2014/chart" uri="{C3380CC4-5D6E-409C-BE32-E72D297353CC}">
                <c16:uniqueId val="{00000004-1A49-4C92-BF6A-4FDB4CC5B3A3}"/>
              </c:ext>
            </c:extLst>
          </c:dPt>
          <c:dPt>
            <c:idx val="8"/>
            <c:invertIfNegative val="0"/>
            <c:bubble3D val="0"/>
            <c:extLst>
              <c:ext xmlns:c16="http://schemas.microsoft.com/office/drawing/2014/chart" uri="{C3380CC4-5D6E-409C-BE32-E72D297353CC}">
                <c16:uniqueId val="{00000005-1A49-4C92-BF6A-4FDB4CC5B3A3}"/>
              </c:ext>
            </c:extLst>
          </c:dPt>
          <c:dLbls>
            <c:dLbl>
              <c:idx val="0"/>
              <c:tx>
                <c:rich>
                  <a:bodyPr/>
                  <a:lstStyle/>
                  <a:p>
                    <a:fld id="{1E6024EB-51F7-4479-A898-C0D47CBFD5D8}"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A49-4C92-BF6A-4FDB4CC5B3A3}"/>
                </c:ext>
              </c:extLst>
            </c:dLbl>
            <c:dLbl>
              <c:idx val="1"/>
              <c:tx>
                <c:rich>
                  <a:bodyPr/>
                  <a:lstStyle/>
                  <a:p>
                    <a:fld id="{1F02B007-07BC-42CD-9F68-634A9249CBAF}"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A49-4C92-BF6A-4FDB4CC5B3A3}"/>
                </c:ext>
              </c:extLst>
            </c:dLbl>
            <c:dLbl>
              <c:idx val="2"/>
              <c:tx>
                <c:rich>
                  <a:bodyPr/>
                  <a:lstStyle/>
                  <a:p>
                    <a:fld id="{839DB7D9-44D1-41CA-B0AC-F66E716C75DE}"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A49-4C92-BF6A-4FDB4CC5B3A3}"/>
                </c:ext>
              </c:extLst>
            </c:dLbl>
            <c:dLbl>
              <c:idx val="3"/>
              <c:tx>
                <c:rich>
                  <a:bodyPr/>
                  <a:lstStyle/>
                  <a:p>
                    <a:fld id="{5E38E78E-551A-4F3C-AFFF-E3F562B78697}"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A49-4C92-BF6A-4FDB4CC5B3A3}"/>
                </c:ext>
              </c:extLst>
            </c:dLbl>
            <c:dLbl>
              <c:idx val="4"/>
              <c:tx>
                <c:rich>
                  <a:bodyPr/>
                  <a:lstStyle/>
                  <a:p>
                    <a:fld id="{784458CC-14A6-41D3-93EB-A92C430E95F0}"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A49-4C92-BF6A-4FDB4CC5B3A3}"/>
                </c:ext>
              </c:extLst>
            </c:dLbl>
            <c:dLbl>
              <c:idx val="5"/>
              <c:tx>
                <c:rich>
                  <a:bodyPr/>
                  <a:lstStyle/>
                  <a:p>
                    <a:fld id="{BD36A548-0EC6-4539-8781-83E3506DD80D}"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A49-4C92-BF6A-4FDB4CC5B3A3}"/>
                </c:ext>
              </c:extLst>
            </c:dLbl>
            <c:dLbl>
              <c:idx val="6"/>
              <c:tx>
                <c:rich>
                  <a:bodyPr/>
                  <a:lstStyle/>
                  <a:p>
                    <a:fld id="{E1151FE4-9FBA-4809-8DAB-6B6B562506A1}"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A49-4C92-BF6A-4FDB4CC5B3A3}"/>
                </c:ext>
              </c:extLst>
            </c:dLbl>
            <c:dLbl>
              <c:idx val="7"/>
              <c:tx>
                <c:rich>
                  <a:bodyPr/>
                  <a:lstStyle/>
                  <a:p>
                    <a:fld id="{A5B60491-EAB4-497C-BC2C-C213478BC97F}"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A49-4C92-BF6A-4FDB4CC5B3A3}"/>
                </c:ext>
              </c:extLst>
            </c:dLbl>
            <c:dLbl>
              <c:idx val="8"/>
              <c:tx>
                <c:rich>
                  <a:bodyPr/>
                  <a:lstStyle/>
                  <a:p>
                    <a:fld id="{166C8335-DF7D-4B33-B1E9-70FD733A0752}"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A49-4C92-BF6A-4FDB4CC5B3A3}"/>
                </c:ext>
              </c:extLst>
            </c:dLbl>
            <c:dLbl>
              <c:idx val="9"/>
              <c:tx>
                <c:rich>
                  <a:bodyPr/>
                  <a:lstStyle/>
                  <a:p>
                    <a:fld id="{7DBF9584-9BC5-4855-BB57-F21723666826}"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A49-4C92-BF6A-4FDB4CC5B3A3}"/>
                </c:ext>
              </c:extLst>
            </c:dLbl>
            <c:spPr>
              <a:noFill/>
              <a:ln>
                <a:noFill/>
              </a:ln>
              <a:effectLst/>
            </c:spPr>
            <c:txPr>
              <a:bodyPr rot="-5400000" vertOverflow="overflow" horzOverflow="overflow" vert="horz" wrap="square" lIns="18288" tIns="19050" rIns="18288" bIns="19050" anchor="ctr">
                <a:spAutoFit/>
              </a:bodyPr>
              <a:lstStyle/>
              <a:p>
                <a:pPr>
                  <a:defRPr>
                    <a:solidFill>
                      <a:schemeClr val="bg1"/>
                    </a:solidFill>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multiLvlStrRef>
              <c:f>'CF by Project Vintage'!$A$29:$C$38</c:f>
              <c:multiLvlStrCache>
                <c:ptCount val="10"/>
                <c:lvl>
                  <c:pt idx="0">
                    <c:v>2010</c:v>
                  </c:pt>
                  <c:pt idx="1">
                    <c:v>2011</c:v>
                  </c:pt>
                  <c:pt idx="2">
                    <c:v>2012</c:v>
                  </c:pt>
                  <c:pt idx="3">
                    <c:v>2013</c:v>
                  </c:pt>
                  <c:pt idx="4">
                    <c:v>2014</c:v>
                  </c:pt>
                  <c:pt idx="5">
                    <c:v>2015</c:v>
                  </c:pt>
                  <c:pt idx="6">
                    <c:v>2016</c:v>
                  </c:pt>
                  <c:pt idx="7">
                    <c:v>2017</c:v>
                  </c:pt>
                  <c:pt idx="8">
                    <c:v>2018</c:v>
                  </c:pt>
                  <c:pt idx="9">
                    <c:v>2019</c:v>
                  </c:pt>
                </c:lvl>
                <c:lvl>
                  <c:pt idx="0">
                    <c:v>7</c:v>
                  </c:pt>
                  <c:pt idx="1">
                    <c:v>31</c:v>
                  </c:pt>
                  <c:pt idx="2">
                    <c:v>37</c:v>
                  </c:pt>
                  <c:pt idx="3">
                    <c:v>46</c:v>
                  </c:pt>
                  <c:pt idx="4">
                    <c:v>49</c:v>
                  </c:pt>
                  <c:pt idx="5">
                    <c:v>85</c:v>
                  </c:pt>
                  <c:pt idx="6">
                    <c:v>148</c:v>
                  </c:pt>
                  <c:pt idx="7">
                    <c:v>146</c:v>
                  </c:pt>
                  <c:pt idx="8">
                    <c:v>91</c:v>
                  </c:pt>
                  <c:pt idx="9">
                    <c:v>89</c:v>
                  </c:pt>
                </c:lvl>
                <c:lvl>
                  <c:pt idx="0">
                    <c:v>0.14</c:v>
                  </c:pt>
                  <c:pt idx="1">
                    <c:v>0.45</c:v>
                  </c:pt>
                  <c:pt idx="2">
                    <c:v>0.89</c:v>
                  </c:pt>
                  <c:pt idx="3">
                    <c:v>1.72</c:v>
                  </c:pt>
                  <c:pt idx="4">
                    <c:v>2.73</c:v>
                  </c:pt>
                  <c:pt idx="5">
                    <c:v>2.77</c:v>
                  </c:pt>
                  <c:pt idx="6">
                    <c:v>7.51</c:v>
                  </c:pt>
                  <c:pt idx="7">
                    <c:v>3.82</c:v>
                  </c:pt>
                  <c:pt idx="8">
                    <c:v>3.92</c:v>
                  </c:pt>
                  <c:pt idx="9">
                    <c:v>4.44</c:v>
                  </c:pt>
                </c:lvl>
              </c:multiLvlStrCache>
            </c:multiLvlStrRef>
          </c:cat>
          <c:val>
            <c:numRef>
              <c:f>'CF by Project Vintage'!$D$29:$D$38</c:f>
              <c:numCache>
                <c:formatCode>0.0%</c:formatCode>
                <c:ptCount val="10"/>
                <c:pt idx="0">
                  <c:v>0.19613513713451561</c:v>
                </c:pt>
                <c:pt idx="1">
                  <c:v>0.22099442930377494</c:v>
                </c:pt>
                <c:pt idx="2">
                  <c:v>0.22667148643325255</c:v>
                </c:pt>
                <c:pt idx="3">
                  <c:v>0.24882761682442409</c:v>
                </c:pt>
                <c:pt idx="4">
                  <c:v>0.24788645013732033</c:v>
                </c:pt>
                <c:pt idx="5">
                  <c:v>0.24308628517345818</c:v>
                </c:pt>
                <c:pt idx="6">
                  <c:v>0.25121659987864708</c:v>
                </c:pt>
                <c:pt idx="7">
                  <c:v>0.22777217555618937</c:v>
                </c:pt>
                <c:pt idx="8">
                  <c:v>0.23462713708608424</c:v>
                </c:pt>
                <c:pt idx="9">
                  <c:v>0.23159977704467705</c:v>
                </c:pt>
              </c:numCache>
            </c:numRef>
          </c:val>
          <c:extLst>
            <c:ext xmlns:c15="http://schemas.microsoft.com/office/drawing/2012/chart" uri="{02D57815-91ED-43cb-92C2-25804820EDAC}">
              <c15:datalabelsRange>
                <c15:f>'CF by Project Vintage'!$J$29:$J$39</c15:f>
                <c15:dlblRangeCache>
                  <c:ptCount val="11"/>
                  <c:pt idx="0">
                    <c:v>1.17 ILR; 14% tracking;</c:v>
                  </c:pt>
                  <c:pt idx="1">
                    <c:v>1.18 ILR; 48% tracking;</c:v>
                  </c:pt>
                  <c:pt idx="2">
                    <c:v>1.23 ILR; 49% tracking;</c:v>
                  </c:pt>
                  <c:pt idx="3">
                    <c:v>1.28 ILR; 59% tracking;</c:v>
                  </c:pt>
                  <c:pt idx="4">
                    <c:v>1.29 ILR; 63% tracking;</c:v>
                  </c:pt>
                  <c:pt idx="5">
                    <c:v>1.31 ILR; 66% tracking;</c:v>
                  </c:pt>
                  <c:pt idx="6">
                    <c:v>1.31 ILR; 72% tracking;</c:v>
                  </c:pt>
                  <c:pt idx="7">
                    <c:v>1.34 ILR; 78% tracking;</c:v>
                  </c:pt>
                  <c:pt idx="8">
                    <c:v>1.33 ILR; 65% tracking;</c:v>
                  </c:pt>
                  <c:pt idx="9">
                    <c:v>1.31 ILR; 80% tracking;</c:v>
                  </c:pt>
                  <c:pt idx="10">
                    <c:v>1.34 ILR; 89% tracking;</c:v>
                  </c:pt>
                </c15:dlblRangeCache>
              </c15:datalabelsRange>
            </c:ext>
            <c:ext xmlns:c16="http://schemas.microsoft.com/office/drawing/2014/chart" uri="{C3380CC4-5D6E-409C-BE32-E72D297353CC}">
              <c16:uniqueId val="{00000006-1A49-4C92-BF6A-4FDB4CC5B3A3}"/>
            </c:ext>
          </c:extLst>
        </c:ser>
        <c:ser>
          <c:idx val="1"/>
          <c:order val="1"/>
          <c:tx>
            <c:v> Cumulative</c:v>
          </c:tx>
          <c:spPr>
            <a:solidFill>
              <a:schemeClr val="tx2"/>
            </a:solidFill>
          </c:spPr>
          <c:invertIfNegative val="0"/>
          <c:dPt>
            <c:idx val="0"/>
            <c:invertIfNegative val="0"/>
            <c:bubble3D val="0"/>
            <c:extLst>
              <c:ext xmlns:c16="http://schemas.microsoft.com/office/drawing/2014/chart" uri="{C3380CC4-5D6E-409C-BE32-E72D297353CC}">
                <c16:uniqueId val="{00000007-1A49-4C92-BF6A-4FDB4CC5B3A3}"/>
              </c:ext>
            </c:extLst>
          </c:dPt>
          <c:dPt>
            <c:idx val="1"/>
            <c:invertIfNegative val="0"/>
            <c:bubble3D val="0"/>
            <c:extLst>
              <c:ext xmlns:c16="http://schemas.microsoft.com/office/drawing/2014/chart" uri="{C3380CC4-5D6E-409C-BE32-E72D297353CC}">
                <c16:uniqueId val="{00000008-1A49-4C92-BF6A-4FDB4CC5B3A3}"/>
              </c:ext>
            </c:extLst>
          </c:dPt>
          <c:dPt>
            <c:idx val="2"/>
            <c:invertIfNegative val="0"/>
            <c:bubble3D val="0"/>
            <c:extLst>
              <c:ext xmlns:c16="http://schemas.microsoft.com/office/drawing/2014/chart" uri="{C3380CC4-5D6E-409C-BE32-E72D297353CC}">
                <c16:uniqueId val="{00000009-1A49-4C92-BF6A-4FDB4CC5B3A3}"/>
              </c:ext>
            </c:extLst>
          </c:dPt>
          <c:dPt>
            <c:idx val="3"/>
            <c:invertIfNegative val="0"/>
            <c:bubble3D val="0"/>
            <c:extLst>
              <c:ext xmlns:c16="http://schemas.microsoft.com/office/drawing/2014/chart" uri="{C3380CC4-5D6E-409C-BE32-E72D297353CC}">
                <c16:uniqueId val="{0000000A-1A49-4C92-BF6A-4FDB4CC5B3A3}"/>
              </c:ext>
            </c:extLst>
          </c:dPt>
          <c:dPt>
            <c:idx val="5"/>
            <c:invertIfNegative val="0"/>
            <c:bubble3D val="0"/>
            <c:extLst>
              <c:ext xmlns:c16="http://schemas.microsoft.com/office/drawing/2014/chart" uri="{C3380CC4-5D6E-409C-BE32-E72D297353CC}">
                <c16:uniqueId val="{0000000B-1A49-4C92-BF6A-4FDB4CC5B3A3}"/>
              </c:ext>
            </c:extLst>
          </c:dPt>
          <c:dPt>
            <c:idx val="6"/>
            <c:invertIfNegative val="0"/>
            <c:bubble3D val="0"/>
            <c:extLst>
              <c:ext xmlns:c16="http://schemas.microsoft.com/office/drawing/2014/chart" uri="{C3380CC4-5D6E-409C-BE32-E72D297353CC}">
                <c16:uniqueId val="{0000000C-1A49-4C92-BF6A-4FDB4CC5B3A3}"/>
              </c:ext>
            </c:extLst>
          </c:dPt>
          <c:dPt>
            <c:idx val="7"/>
            <c:invertIfNegative val="0"/>
            <c:bubble3D val="0"/>
            <c:extLst>
              <c:ext xmlns:c16="http://schemas.microsoft.com/office/drawing/2014/chart" uri="{C3380CC4-5D6E-409C-BE32-E72D297353CC}">
                <c16:uniqueId val="{0000000D-1A49-4C92-BF6A-4FDB4CC5B3A3}"/>
              </c:ext>
            </c:extLst>
          </c:dPt>
          <c:dPt>
            <c:idx val="8"/>
            <c:invertIfNegative val="0"/>
            <c:bubble3D val="0"/>
            <c:extLst>
              <c:ext xmlns:c16="http://schemas.microsoft.com/office/drawing/2014/chart" uri="{C3380CC4-5D6E-409C-BE32-E72D297353CC}">
                <c16:uniqueId val="{0000000E-1A49-4C92-BF6A-4FDB4CC5B3A3}"/>
              </c:ext>
            </c:extLst>
          </c:dPt>
          <c:dLbls>
            <c:dLbl>
              <c:idx val="0"/>
              <c:tx>
                <c:rich>
                  <a:bodyPr/>
                  <a:lstStyle/>
                  <a:p>
                    <a:fld id="{A2ADFF13-D1AF-4182-8B8B-A51C6DC881EC}"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A49-4C92-BF6A-4FDB4CC5B3A3}"/>
                </c:ext>
              </c:extLst>
            </c:dLbl>
            <c:dLbl>
              <c:idx val="1"/>
              <c:tx>
                <c:rich>
                  <a:bodyPr/>
                  <a:lstStyle/>
                  <a:p>
                    <a:fld id="{2EEC9677-32A8-42D6-8F90-3F77CC9ABA8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A49-4C92-BF6A-4FDB4CC5B3A3}"/>
                </c:ext>
              </c:extLst>
            </c:dLbl>
            <c:dLbl>
              <c:idx val="2"/>
              <c:tx>
                <c:rich>
                  <a:bodyPr/>
                  <a:lstStyle/>
                  <a:p>
                    <a:fld id="{E5D2C12B-9F1B-4F09-B82D-1565A11EB969}"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A49-4C92-BF6A-4FDB4CC5B3A3}"/>
                </c:ext>
              </c:extLst>
            </c:dLbl>
            <c:dLbl>
              <c:idx val="3"/>
              <c:tx>
                <c:rich>
                  <a:bodyPr/>
                  <a:lstStyle/>
                  <a:p>
                    <a:fld id="{7CAD7287-516D-41A7-86B1-36548FCE77A9}"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A49-4C92-BF6A-4FDB4CC5B3A3}"/>
                </c:ext>
              </c:extLst>
            </c:dLbl>
            <c:dLbl>
              <c:idx val="4"/>
              <c:tx>
                <c:rich>
                  <a:bodyPr/>
                  <a:lstStyle/>
                  <a:p>
                    <a:fld id="{89BB7498-42A4-41B1-96A6-5D55D0F8465A}"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A49-4C92-BF6A-4FDB4CC5B3A3}"/>
                </c:ext>
              </c:extLst>
            </c:dLbl>
            <c:dLbl>
              <c:idx val="5"/>
              <c:tx>
                <c:rich>
                  <a:bodyPr/>
                  <a:lstStyle/>
                  <a:p>
                    <a:fld id="{4DEEB2C9-1EA7-4002-A3B2-0A331F290444}"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A49-4C92-BF6A-4FDB4CC5B3A3}"/>
                </c:ext>
              </c:extLst>
            </c:dLbl>
            <c:dLbl>
              <c:idx val="6"/>
              <c:tx>
                <c:rich>
                  <a:bodyPr/>
                  <a:lstStyle/>
                  <a:p>
                    <a:fld id="{EF41BFF5-1CF8-46C1-BDA0-6C01B4E2E87B}"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A49-4C92-BF6A-4FDB4CC5B3A3}"/>
                </c:ext>
              </c:extLst>
            </c:dLbl>
            <c:dLbl>
              <c:idx val="7"/>
              <c:tx>
                <c:rich>
                  <a:bodyPr/>
                  <a:lstStyle/>
                  <a:p>
                    <a:fld id="{5FFE7B2B-FC05-4980-A79D-CF2A980122CB}"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A49-4C92-BF6A-4FDB4CC5B3A3}"/>
                </c:ext>
              </c:extLst>
            </c:dLbl>
            <c:dLbl>
              <c:idx val="8"/>
              <c:tx>
                <c:rich>
                  <a:bodyPr/>
                  <a:lstStyle/>
                  <a:p>
                    <a:fld id="{8E2144EA-EC1F-4DA7-81FA-BE56E558FE18}"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A49-4C92-BF6A-4FDB4CC5B3A3}"/>
                </c:ext>
              </c:extLst>
            </c:dLbl>
            <c:dLbl>
              <c:idx val="9"/>
              <c:tx>
                <c:rich>
                  <a:bodyPr/>
                  <a:lstStyle/>
                  <a:p>
                    <a:fld id="{24A2E60F-5141-449B-8BBC-108231EBAE38}"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A49-4C92-BF6A-4FDB4CC5B3A3}"/>
                </c:ext>
              </c:extLst>
            </c:dLbl>
            <c:spPr>
              <a:noFill/>
              <a:ln>
                <a:noFill/>
              </a:ln>
              <a:effectLst/>
            </c:spPr>
            <c:txPr>
              <a:bodyPr rot="-5400000" vert="horz" wrap="square" lIns="38100" tIns="19050" rIns="38100" bIns="19050" anchor="ctr">
                <a:spAutoFit/>
              </a:bodyPr>
              <a:lstStyle/>
              <a:p>
                <a:pPr>
                  <a:defRPr>
                    <a:solidFill>
                      <a:schemeClr val="bg1"/>
                    </a:solidFill>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multiLvlStrRef>
              <c:f>'CF by Project Vintage'!$A$29:$C$38</c:f>
              <c:multiLvlStrCache>
                <c:ptCount val="10"/>
                <c:lvl>
                  <c:pt idx="0">
                    <c:v>2010</c:v>
                  </c:pt>
                  <c:pt idx="1">
                    <c:v>2011</c:v>
                  </c:pt>
                  <c:pt idx="2">
                    <c:v>2012</c:v>
                  </c:pt>
                  <c:pt idx="3">
                    <c:v>2013</c:v>
                  </c:pt>
                  <c:pt idx="4">
                    <c:v>2014</c:v>
                  </c:pt>
                  <c:pt idx="5">
                    <c:v>2015</c:v>
                  </c:pt>
                  <c:pt idx="6">
                    <c:v>2016</c:v>
                  </c:pt>
                  <c:pt idx="7">
                    <c:v>2017</c:v>
                  </c:pt>
                  <c:pt idx="8">
                    <c:v>2018</c:v>
                  </c:pt>
                  <c:pt idx="9">
                    <c:v>2019</c:v>
                  </c:pt>
                </c:lvl>
                <c:lvl>
                  <c:pt idx="0">
                    <c:v>7</c:v>
                  </c:pt>
                  <c:pt idx="1">
                    <c:v>31</c:v>
                  </c:pt>
                  <c:pt idx="2">
                    <c:v>37</c:v>
                  </c:pt>
                  <c:pt idx="3">
                    <c:v>46</c:v>
                  </c:pt>
                  <c:pt idx="4">
                    <c:v>49</c:v>
                  </c:pt>
                  <c:pt idx="5">
                    <c:v>85</c:v>
                  </c:pt>
                  <c:pt idx="6">
                    <c:v>148</c:v>
                  </c:pt>
                  <c:pt idx="7">
                    <c:v>146</c:v>
                  </c:pt>
                  <c:pt idx="8">
                    <c:v>91</c:v>
                  </c:pt>
                  <c:pt idx="9">
                    <c:v>89</c:v>
                  </c:pt>
                </c:lvl>
                <c:lvl>
                  <c:pt idx="0">
                    <c:v>0.14</c:v>
                  </c:pt>
                  <c:pt idx="1">
                    <c:v>0.45</c:v>
                  </c:pt>
                  <c:pt idx="2">
                    <c:v>0.89</c:v>
                  </c:pt>
                  <c:pt idx="3">
                    <c:v>1.72</c:v>
                  </c:pt>
                  <c:pt idx="4">
                    <c:v>2.73</c:v>
                  </c:pt>
                  <c:pt idx="5">
                    <c:v>2.77</c:v>
                  </c:pt>
                  <c:pt idx="6">
                    <c:v>7.51</c:v>
                  </c:pt>
                  <c:pt idx="7">
                    <c:v>3.82</c:v>
                  </c:pt>
                  <c:pt idx="8">
                    <c:v>3.92</c:v>
                  </c:pt>
                  <c:pt idx="9">
                    <c:v>4.44</c:v>
                  </c:pt>
                </c:lvl>
              </c:multiLvlStrCache>
            </c:multiLvlStrRef>
          </c:cat>
          <c:val>
            <c:numRef>
              <c:f>'CF by Project Vintage'!$E$29:$E$38</c:f>
              <c:numCache>
                <c:formatCode>0.0%</c:formatCode>
                <c:ptCount val="10"/>
                <c:pt idx="0">
                  <c:v>0.21323749043689849</c:v>
                </c:pt>
                <c:pt idx="1">
                  <c:v>0.22882680736828309</c:v>
                </c:pt>
                <c:pt idx="2">
                  <c:v>0.23929681692481622</c:v>
                </c:pt>
                <c:pt idx="3">
                  <c:v>0.26448958828612706</c:v>
                </c:pt>
                <c:pt idx="4">
                  <c:v>0.25806012488047175</c:v>
                </c:pt>
                <c:pt idx="5">
                  <c:v>0.25472041973260184</c:v>
                </c:pt>
                <c:pt idx="6">
                  <c:v>0.25563844471922903</c:v>
                </c:pt>
                <c:pt idx="7">
                  <c:v>0.23251782039956392</c:v>
                </c:pt>
                <c:pt idx="8">
                  <c:v>0.23182063729437197</c:v>
                </c:pt>
                <c:pt idx="9">
                  <c:v>0.23159977704467696</c:v>
                </c:pt>
              </c:numCache>
            </c:numRef>
          </c:val>
          <c:extLst>
            <c:ext xmlns:c15="http://schemas.microsoft.com/office/drawing/2012/chart" uri="{02D57815-91ED-43cb-92C2-25804820EDAC}">
              <c15:datalabelsRange>
                <c15:f>'CF by Project Vintage'!$M$29:$M$39</c15:f>
                <c15:dlblRangeCache>
                  <c:ptCount val="11"/>
                  <c:pt idx="0">
                    <c:v>4.97 GHI</c:v>
                  </c:pt>
                  <c:pt idx="1">
                    <c:v>5.13 GHI</c:v>
                  </c:pt>
                  <c:pt idx="2">
                    <c:v>5.13 GHI</c:v>
                  </c:pt>
                  <c:pt idx="3">
                    <c:v>5.37 GHI</c:v>
                  </c:pt>
                  <c:pt idx="4">
                    <c:v>5.24 GHI</c:v>
                  </c:pt>
                  <c:pt idx="5">
                    <c:v>5.10 GHI</c:v>
                  </c:pt>
                  <c:pt idx="6">
                    <c:v>5.00 GHI</c:v>
                  </c:pt>
                  <c:pt idx="7">
                    <c:v>4.72 GHI</c:v>
                  </c:pt>
                  <c:pt idx="8">
                    <c:v>4.70 GHI</c:v>
                  </c:pt>
                  <c:pt idx="9">
                    <c:v>4.82 GHI</c:v>
                  </c:pt>
                  <c:pt idx="10">
                    <c:v>4.65 GHI</c:v>
                  </c:pt>
                </c15:dlblRangeCache>
              </c15:datalabelsRange>
            </c:ext>
            <c:ext xmlns:c16="http://schemas.microsoft.com/office/drawing/2014/chart" uri="{C3380CC4-5D6E-409C-BE32-E72D297353CC}">
              <c16:uniqueId val="{0000000F-1A49-4C92-BF6A-4FDB4CC5B3A3}"/>
            </c:ext>
          </c:extLst>
        </c:ser>
        <c:dLbls>
          <c:showLegendKey val="0"/>
          <c:showVal val="0"/>
          <c:showCatName val="0"/>
          <c:showSerName val="0"/>
          <c:showPercent val="0"/>
          <c:showBubbleSize val="0"/>
        </c:dLbls>
        <c:gapWidth val="35"/>
        <c:axId val="647314432"/>
        <c:axId val="647324416"/>
      </c:barChart>
      <c:catAx>
        <c:axId val="647314432"/>
        <c:scaling>
          <c:orientation val="minMax"/>
        </c:scaling>
        <c:delete val="0"/>
        <c:axPos val="b"/>
        <c:numFmt formatCode="General" sourceLinked="1"/>
        <c:majorTickMark val="out"/>
        <c:minorTickMark val="none"/>
        <c:tickLblPos val="nextTo"/>
        <c:spPr>
          <a:ln>
            <a:noFill/>
          </a:ln>
        </c:spPr>
        <c:crossAx val="647324416"/>
        <c:crosses val="autoZero"/>
        <c:auto val="1"/>
        <c:lblAlgn val="ctr"/>
        <c:lblOffset val="50"/>
        <c:noMultiLvlLbl val="1"/>
      </c:catAx>
      <c:valAx>
        <c:axId val="647324416"/>
        <c:scaling>
          <c:orientation val="minMax"/>
          <c:max val="0.30000000000000004"/>
        </c:scaling>
        <c:delete val="0"/>
        <c:axPos val="l"/>
        <c:majorGridlines>
          <c:spPr>
            <a:ln w="3175">
              <a:solidFill>
                <a:schemeClr val="bg1">
                  <a:lumMod val="75000"/>
                </a:schemeClr>
              </a:solidFill>
            </a:ln>
          </c:spPr>
        </c:majorGridlines>
        <c:numFmt formatCode="0%" sourceLinked="0"/>
        <c:majorTickMark val="out"/>
        <c:minorTickMark val="none"/>
        <c:tickLblPos val="nextTo"/>
        <c:spPr>
          <a:ln>
            <a:noFill/>
          </a:ln>
        </c:spPr>
        <c:crossAx val="647314432"/>
        <c:crosses val="autoZero"/>
        <c:crossBetween val="between"/>
      </c:valAx>
    </c:plotArea>
    <c:legend>
      <c:legendPos val="l"/>
      <c:layout>
        <c:manualLayout>
          <c:xMode val="edge"/>
          <c:yMode val="edge"/>
          <c:x val="8.6265449213214551E-2"/>
          <c:y val="0.12490844894388202"/>
          <c:w val="0.23364324024714303"/>
          <c:h val="7.4223263414387244E-2"/>
        </c:manualLayout>
      </c:layout>
      <c:overlay val="1"/>
      <c:spPr>
        <a:solidFill>
          <a:schemeClr val="bg1"/>
        </a:solidFill>
        <a:ln w="3175">
          <a:solidFill>
            <a:schemeClr val="tx1"/>
          </a:solidFill>
        </a:ln>
      </c:spPr>
    </c:legend>
    <c:plotVisOnly val="1"/>
    <c:dispBlanksAs val="gap"/>
    <c:showDLblsOverMax val="0"/>
  </c:chart>
  <c:spPr>
    <a:solidFill>
      <a:schemeClr val="bg1"/>
    </a:solidFill>
    <a:ln>
      <a:noFill/>
    </a:ln>
  </c:spPr>
  <c:txPr>
    <a:bodyPr/>
    <a:lstStyle/>
    <a:p>
      <a:pPr>
        <a:defRPr sz="1000" b="1">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305492709215686E-2"/>
          <c:y val="9.505124359455068E-2"/>
          <c:w val="0.89894940056334671"/>
          <c:h val="0.72150856142982123"/>
        </c:manualLayout>
      </c:layout>
      <c:lineChart>
        <c:grouping val="standard"/>
        <c:varyColors val="0"/>
        <c:ser>
          <c:idx val="1"/>
          <c:order val="0"/>
          <c:tx>
            <c:v> Capacity-Weighted Average</c:v>
          </c:tx>
          <c:spPr>
            <a:ln w="19050">
              <a:solidFill>
                <a:schemeClr val="accent4"/>
              </a:solidFill>
              <a:prstDash val="lgDash"/>
            </a:ln>
          </c:spPr>
          <c:marker>
            <c:symbol val="none"/>
          </c:marker>
          <c:cat>
            <c:multiLvlStrRef>
              <c:f>'CF by Project Age'!$A$28:$C$39</c:f>
              <c:multiLvlStrCache>
                <c:ptCount val="12"/>
                <c:lvl>
                  <c:pt idx="0">
                    <c:v>1</c:v>
                  </c:pt>
                  <c:pt idx="1">
                    <c:v>2</c:v>
                  </c:pt>
                  <c:pt idx="2">
                    <c:v>3</c:v>
                  </c:pt>
                  <c:pt idx="3">
                    <c:v>4</c:v>
                  </c:pt>
                  <c:pt idx="4">
                    <c:v>5</c:v>
                  </c:pt>
                  <c:pt idx="5">
                    <c:v>6</c:v>
                  </c:pt>
                  <c:pt idx="6">
                    <c:v>7</c:v>
                  </c:pt>
                  <c:pt idx="7">
                    <c:v>8</c:v>
                  </c:pt>
                  <c:pt idx="8">
                    <c:v>9</c:v>
                  </c:pt>
                  <c:pt idx="9">
                    <c:v>10</c:v>
                  </c:pt>
                  <c:pt idx="10">
                    <c:v>11</c:v>
                  </c:pt>
                  <c:pt idx="11">
                    <c:v>12</c:v>
                  </c:pt>
                </c:lvl>
                <c:lvl>
                  <c:pt idx="0">
                    <c:v>727</c:v>
                  </c:pt>
                  <c:pt idx="1">
                    <c:v>633</c:v>
                  </c:pt>
                  <c:pt idx="2">
                    <c:v>544</c:v>
                  </c:pt>
                  <c:pt idx="3">
                    <c:v>403</c:v>
                  </c:pt>
                  <c:pt idx="4">
                    <c:v>259</c:v>
                  </c:pt>
                  <c:pt idx="5">
                    <c:v>177</c:v>
                  </c:pt>
                  <c:pt idx="6">
                    <c:v>127</c:v>
                  </c:pt>
                  <c:pt idx="7">
                    <c:v>81</c:v>
                  </c:pt>
                  <c:pt idx="8">
                    <c:v>43</c:v>
                  </c:pt>
                  <c:pt idx="9">
                    <c:v>13</c:v>
                  </c:pt>
                  <c:pt idx="10">
                    <c:v>6</c:v>
                  </c:pt>
                  <c:pt idx="11">
                    <c:v>3</c:v>
                  </c:pt>
                </c:lvl>
                <c:lvl>
                  <c:pt idx="0">
                    <c:v>28,094</c:v>
                  </c:pt>
                  <c:pt idx="1">
                    <c:v>23,567</c:v>
                  </c:pt>
                  <c:pt idx="2">
                    <c:v>19,928</c:v>
                  </c:pt>
                  <c:pt idx="3">
                    <c:v>16,178</c:v>
                  </c:pt>
                  <c:pt idx="4">
                    <c:v>8,707</c:v>
                  </c:pt>
                  <c:pt idx="5">
                    <c:v>6,030</c:v>
                  </c:pt>
                  <c:pt idx="6">
                    <c:v>3,292</c:v>
                  </c:pt>
                  <c:pt idx="7">
                    <c:v>1,567</c:v>
                  </c:pt>
                  <c:pt idx="8">
                    <c:v>667</c:v>
                  </c:pt>
                  <c:pt idx="9">
                    <c:v>227</c:v>
                  </c:pt>
                  <c:pt idx="10">
                    <c:v>83</c:v>
                  </c:pt>
                  <c:pt idx="11">
                    <c:v>29</c:v>
                  </c:pt>
                </c:lvl>
              </c:multiLvlStrCache>
            </c:multiLvlStrRef>
          </c:cat>
          <c:val>
            <c:numRef>
              <c:f>'CF by Project Age'!$E$28:$E$39</c:f>
              <c:numCache>
                <c:formatCode>0.0%</c:formatCode>
                <c:ptCount val="12"/>
                <c:pt idx="0">
                  <c:v>1</c:v>
                </c:pt>
                <c:pt idx="1">
                  <c:v>1.0044990745014613</c:v>
                </c:pt>
                <c:pt idx="2">
                  <c:v>0.99158829000674209</c:v>
                </c:pt>
                <c:pt idx="3">
                  <c:v>0.97730002357558432</c:v>
                </c:pt>
                <c:pt idx="4">
                  <c:v>0.97086730309527625</c:v>
                </c:pt>
                <c:pt idx="5">
                  <c:v>0.93355783374410539</c:v>
                </c:pt>
                <c:pt idx="6">
                  <c:v>0.92679184070395171</c:v>
                </c:pt>
                <c:pt idx="7">
                  <c:v>0.93005048393865175</c:v>
                </c:pt>
                <c:pt idx="8">
                  <c:v>0.90996480068953756</c:v>
                </c:pt>
                <c:pt idx="9">
                  <c:v>0.8929502760478718</c:v>
                </c:pt>
                <c:pt idx="10">
                  <c:v>0.86348786897266039</c:v>
                </c:pt>
                <c:pt idx="11">
                  <c:v>0.91392349010156149</c:v>
                </c:pt>
              </c:numCache>
            </c:numRef>
          </c:val>
          <c:smooth val="0"/>
          <c:extLst>
            <c:ext xmlns:c16="http://schemas.microsoft.com/office/drawing/2014/chart" uri="{C3380CC4-5D6E-409C-BE32-E72D297353CC}">
              <c16:uniqueId val="{00000000-B28B-4DDF-9BB9-FB8621740020}"/>
            </c:ext>
          </c:extLst>
        </c:ser>
        <c:ser>
          <c:idx val="0"/>
          <c:order val="1"/>
          <c:tx>
            <c:v> Median (with 20th/80th percentile error bars)</c:v>
          </c:tx>
          <c:spPr>
            <a:ln w="25400">
              <a:solidFill>
                <a:schemeClr val="accent1"/>
              </a:solidFill>
            </a:ln>
          </c:spPr>
          <c:marker>
            <c:symbol val="circle"/>
            <c:size val="7"/>
          </c:marker>
          <c:errBars>
            <c:errDir val="y"/>
            <c:errBarType val="both"/>
            <c:errValType val="cust"/>
            <c:noEndCap val="0"/>
            <c:plus>
              <c:numRef>
                <c:f>'CF by Project Age'!$K$28:$K$39</c:f>
                <c:numCache>
                  <c:formatCode>General</c:formatCode>
                  <c:ptCount val="12"/>
                  <c:pt idx="0">
                    <c:v>0</c:v>
                  </c:pt>
                  <c:pt idx="1">
                    <c:v>4.4256132787208413E-2</c:v>
                  </c:pt>
                  <c:pt idx="2">
                    <c:v>4.3633965030415611E-2</c:v>
                  </c:pt>
                  <c:pt idx="3">
                    <c:v>4.2119416627824258E-2</c:v>
                  </c:pt>
                  <c:pt idx="4">
                    <c:v>4.5082518331814314E-2</c:v>
                  </c:pt>
                  <c:pt idx="5">
                    <c:v>5.6289223730736082E-2</c:v>
                  </c:pt>
                  <c:pt idx="6">
                    <c:v>6.3149903125861773E-2</c:v>
                  </c:pt>
                  <c:pt idx="7">
                    <c:v>6.2659983378317019E-2</c:v>
                  </c:pt>
                  <c:pt idx="8">
                    <c:v>5.4938961448509183E-2</c:v>
                  </c:pt>
                  <c:pt idx="9">
                    <c:v>5.8892537730407812E-2</c:v>
                  </c:pt>
                  <c:pt idx="10">
                    <c:v>0.14818249879310996</c:v>
                  </c:pt>
                  <c:pt idx="11">
                    <c:v>4.189408775279968E-2</c:v>
                  </c:pt>
                </c:numCache>
              </c:numRef>
            </c:plus>
            <c:minus>
              <c:numRef>
                <c:f>'CF by Project Age'!$L$28:$L$39</c:f>
                <c:numCache>
                  <c:formatCode>General</c:formatCode>
                  <c:ptCount val="12"/>
                  <c:pt idx="0">
                    <c:v>0</c:v>
                  </c:pt>
                  <c:pt idx="1">
                    <c:v>3.7986517297070033E-2</c:v>
                  </c:pt>
                  <c:pt idx="2">
                    <c:v>4.9707687301773662E-2</c:v>
                  </c:pt>
                  <c:pt idx="3">
                    <c:v>5.1947610936380229E-2</c:v>
                  </c:pt>
                  <c:pt idx="4">
                    <c:v>5.4937418743431499E-2</c:v>
                  </c:pt>
                  <c:pt idx="5">
                    <c:v>5.4834810892310792E-2</c:v>
                  </c:pt>
                  <c:pt idx="6">
                    <c:v>4.8337973296523673E-2</c:v>
                  </c:pt>
                  <c:pt idx="7">
                    <c:v>6.519427868577865E-2</c:v>
                  </c:pt>
                  <c:pt idx="8">
                    <c:v>5.8583995456710558E-2</c:v>
                  </c:pt>
                  <c:pt idx="9">
                    <c:v>7.919481069583667E-2</c:v>
                  </c:pt>
                  <c:pt idx="10">
                    <c:v>9.1855541760491266E-2</c:v>
                  </c:pt>
                  <c:pt idx="11">
                    <c:v>2.0117582645423515E-2</c:v>
                  </c:pt>
                </c:numCache>
              </c:numRef>
            </c:minus>
            <c:spPr>
              <a:ln w="15875">
                <a:solidFill>
                  <a:schemeClr val="accent1"/>
                </a:solidFill>
              </a:ln>
            </c:spPr>
          </c:errBars>
          <c:cat>
            <c:multiLvlStrRef>
              <c:f>'CF by Project Age'!$A$28:$C$39</c:f>
              <c:multiLvlStrCache>
                <c:ptCount val="12"/>
                <c:lvl>
                  <c:pt idx="0">
                    <c:v>1</c:v>
                  </c:pt>
                  <c:pt idx="1">
                    <c:v>2</c:v>
                  </c:pt>
                  <c:pt idx="2">
                    <c:v>3</c:v>
                  </c:pt>
                  <c:pt idx="3">
                    <c:v>4</c:v>
                  </c:pt>
                  <c:pt idx="4">
                    <c:v>5</c:v>
                  </c:pt>
                  <c:pt idx="5">
                    <c:v>6</c:v>
                  </c:pt>
                  <c:pt idx="6">
                    <c:v>7</c:v>
                  </c:pt>
                  <c:pt idx="7">
                    <c:v>8</c:v>
                  </c:pt>
                  <c:pt idx="8">
                    <c:v>9</c:v>
                  </c:pt>
                  <c:pt idx="9">
                    <c:v>10</c:v>
                  </c:pt>
                  <c:pt idx="10">
                    <c:v>11</c:v>
                  </c:pt>
                  <c:pt idx="11">
                    <c:v>12</c:v>
                  </c:pt>
                </c:lvl>
                <c:lvl>
                  <c:pt idx="0">
                    <c:v>727</c:v>
                  </c:pt>
                  <c:pt idx="1">
                    <c:v>633</c:v>
                  </c:pt>
                  <c:pt idx="2">
                    <c:v>544</c:v>
                  </c:pt>
                  <c:pt idx="3">
                    <c:v>403</c:v>
                  </c:pt>
                  <c:pt idx="4">
                    <c:v>259</c:v>
                  </c:pt>
                  <c:pt idx="5">
                    <c:v>177</c:v>
                  </c:pt>
                  <c:pt idx="6">
                    <c:v>127</c:v>
                  </c:pt>
                  <c:pt idx="7">
                    <c:v>81</c:v>
                  </c:pt>
                  <c:pt idx="8">
                    <c:v>43</c:v>
                  </c:pt>
                  <c:pt idx="9">
                    <c:v>13</c:v>
                  </c:pt>
                  <c:pt idx="10">
                    <c:v>6</c:v>
                  </c:pt>
                  <c:pt idx="11">
                    <c:v>3</c:v>
                  </c:pt>
                </c:lvl>
                <c:lvl>
                  <c:pt idx="0">
                    <c:v>28,094</c:v>
                  </c:pt>
                  <c:pt idx="1">
                    <c:v>23,567</c:v>
                  </c:pt>
                  <c:pt idx="2">
                    <c:v>19,928</c:v>
                  </c:pt>
                  <c:pt idx="3">
                    <c:v>16,178</c:v>
                  </c:pt>
                  <c:pt idx="4">
                    <c:v>8,707</c:v>
                  </c:pt>
                  <c:pt idx="5">
                    <c:v>6,030</c:v>
                  </c:pt>
                  <c:pt idx="6">
                    <c:v>3,292</c:v>
                  </c:pt>
                  <c:pt idx="7">
                    <c:v>1,567</c:v>
                  </c:pt>
                  <c:pt idx="8">
                    <c:v>667</c:v>
                  </c:pt>
                  <c:pt idx="9">
                    <c:v>227</c:v>
                  </c:pt>
                  <c:pt idx="10">
                    <c:v>83</c:v>
                  </c:pt>
                  <c:pt idx="11">
                    <c:v>29</c:v>
                  </c:pt>
                </c:lvl>
              </c:multiLvlStrCache>
            </c:multiLvlStrRef>
          </c:cat>
          <c:val>
            <c:numRef>
              <c:f>'CF by Project Age'!$F$28:$F$39</c:f>
              <c:numCache>
                <c:formatCode>0.0%</c:formatCode>
                <c:ptCount val="12"/>
                <c:pt idx="0">
                  <c:v>1</c:v>
                </c:pt>
                <c:pt idx="1">
                  <c:v>0.99803025342335783</c:v>
                </c:pt>
                <c:pt idx="2">
                  <c:v>0.98704464246540402</c:v>
                </c:pt>
                <c:pt idx="3">
                  <c:v>0.9765400294468185</c:v>
                </c:pt>
                <c:pt idx="4">
                  <c:v>0.95699702117927432</c:v>
                </c:pt>
                <c:pt idx="5">
                  <c:v>0.92970844901541927</c:v>
                </c:pt>
                <c:pt idx="6">
                  <c:v>0.91432324125862874</c:v>
                </c:pt>
                <c:pt idx="7">
                  <c:v>0.91223130522052087</c:v>
                </c:pt>
                <c:pt idx="8">
                  <c:v>0.91446304799557909</c:v>
                </c:pt>
                <c:pt idx="9">
                  <c:v>0.89670415475257137</c:v>
                </c:pt>
                <c:pt idx="10">
                  <c:v>0.88150271105340239</c:v>
                </c:pt>
                <c:pt idx="11">
                  <c:v>0.90368531906448446</c:v>
                </c:pt>
              </c:numCache>
            </c:numRef>
          </c:val>
          <c:smooth val="0"/>
          <c:extLst>
            <c:ext xmlns:c16="http://schemas.microsoft.com/office/drawing/2014/chart" uri="{C3380CC4-5D6E-409C-BE32-E72D297353CC}">
              <c16:uniqueId val="{00000001-B28B-4DDF-9BB9-FB8621740020}"/>
            </c:ext>
          </c:extLst>
        </c:ser>
        <c:ser>
          <c:idx val="2"/>
          <c:order val="2"/>
          <c:tx>
            <c:v> 1.2%/year degradation rate (for reference)</c:v>
          </c:tx>
          <c:spPr>
            <a:ln w="15875">
              <a:solidFill>
                <a:schemeClr val="accent2"/>
              </a:solidFill>
              <a:prstDash val="sysDash"/>
            </a:ln>
          </c:spPr>
          <c:marker>
            <c:symbol val="none"/>
          </c:marker>
          <c:cat>
            <c:multiLvlStrRef>
              <c:f>'CF by Project Age'!$A$28:$C$39</c:f>
              <c:multiLvlStrCache>
                <c:ptCount val="12"/>
                <c:lvl>
                  <c:pt idx="0">
                    <c:v>1</c:v>
                  </c:pt>
                  <c:pt idx="1">
                    <c:v>2</c:v>
                  </c:pt>
                  <c:pt idx="2">
                    <c:v>3</c:v>
                  </c:pt>
                  <c:pt idx="3">
                    <c:v>4</c:v>
                  </c:pt>
                  <c:pt idx="4">
                    <c:v>5</c:v>
                  </c:pt>
                  <c:pt idx="5">
                    <c:v>6</c:v>
                  </c:pt>
                  <c:pt idx="6">
                    <c:v>7</c:v>
                  </c:pt>
                  <c:pt idx="7">
                    <c:v>8</c:v>
                  </c:pt>
                  <c:pt idx="8">
                    <c:v>9</c:v>
                  </c:pt>
                  <c:pt idx="9">
                    <c:v>10</c:v>
                  </c:pt>
                  <c:pt idx="10">
                    <c:v>11</c:v>
                  </c:pt>
                  <c:pt idx="11">
                    <c:v>12</c:v>
                  </c:pt>
                </c:lvl>
                <c:lvl>
                  <c:pt idx="0">
                    <c:v>727</c:v>
                  </c:pt>
                  <c:pt idx="1">
                    <c:v>633</c:v>
                  </c:pt>
                  <c:pt idx="2">
                    <c:v>544</c:v>
                  </c:pt>
                  <c:pt idx="3">
                    <c:v>403</c:v>
                  </c:pt>
                  <c:pt idx="4">
                    <c:v>259</c:v>
                  </c:pt>
                  <c:pt idx="5">
                    <c:v>177</c:v>
                  </c:pt>
                  <c:pt idx="6">
                    <c:v>127</c:v>
                  </c:pt>
                  <c:pt idx="7">
                    <c:v>81</c:v>
                  </c:pt>
                  <c:pt idx="8">
                    <c:v>43</c:v>
                  </c:pt>
                  <c:pt idx="9">
                    <c:v>13</c:v>
                  </c:pt>
                  <c:pt idx="10">
                    <c:v>6</c:v>
                  </c:pt>
                  <c:pt idx="11">
                    <c:v>3</c:v>
                  </c:pt>
                </c:lvl>
                <c:lvl>
                  <c:pt idx="0">
                    <c:v>28,094</c:v>
                  </c:pt>
                  <c:pt idx="1">
                    <c:v>23,567</c:v>
                  </c:pt>
                  <c:pt idx="2">
                    <c:v>19,928</c:v>
                  </c:pt>
                  <c:pt idx="3">
                    <c:v>16,178</c:v>
                  </c:pt>
                  <c:pt idx="4">
                    <c:v>8,707</c:v>
                  </c:pt>
                  <c:pt idx="5">
                    <c:v>6,030</c:v>
                  </c:pt>
                  <c:pt idx="6">
                    <c:v>3,292</c:v>
                  </c:pt>
                  <c:pt idx="7">
                    <c:v>1,567</c:v>
                  </c:pt>
                  <c:pt idx="8">
                    <c:v>667</c:v>
                  </c:pt>
                  <c:pt idx="9">
                    <c:v>227</c:v>
                  </c:pt>
                  <c:pt idx="10">
                    <c:v>83</c:v>
                  </c:pt>
                  <c:pt idx="11">
                    <c:v>29</c:v>
                  </c:pt>
                </c:lvl>
              </c:multiLvlStrCache>
            </c:multiLvlStrRef>
          </c:cat>
          <c:val>
            <c:numRef>
              <c:f>'CF by Project Age'!$I$28:$I$39</c:f>
              <c:numCache>
                <c:formatCode>0.0%</c:formatCode>
                <c:ptCount val="12"/>
                <c:pt idx="0">
                  <c:v>1</c:v>
                </c:pt>
                <c:pt idx="1">
                  <c:v>0.98799999999999999</c:v>
                </c:pt>
                <c:pt idx="2">
                  <c:v>0.97614400000000001</c:v>
                </c:pt>
                <c:pt idx="3">
                  <c:v>0.96443027199999998</c:v>
                </c:pt>
                <c:pt idx="4">
                  <c:v>0.95285710873599994</c:v>
                </c:pt>
                <c:pt idx="5">
                  <c:v>0.9414228234311679</c:v>
                </c:pt>
                <c:pt idx="6">
                  <c:v>0.93012574954999383</c:v>
                </c:pt>
                <c:pt idx="7">
                  <c:v>0.91896424055539394</c:v>
                </c:pt>
                <c:pt idx="8">
                  <c:v>0.90793666966872921</c:v>
                </c:pt>
                <c:pt idx="9">
                  <c:v>0.8970414296327045</c:v>
                </c:pt>
                <c:pt idx="10">
                  <c:v>0.88627693247711203</c:v>
                </c:pt>
                <c:pt idx="11">
                  <c:v>0.87564160928738666</c:v>
                </c:pt>
              </c:numCache>
            </c:numRef>
          </c:val>
          <c:smooth val="0"/>
          <c:extLst>
            <c:ext xmlns:c16="http://schemas.microsoft.com/office/drawing/2014/chart" uri="{C3380CC4-5D6E-409C-BE32-E72D297353CC}">
              <c16:uniqueId val="{00000002-B28B-4DDF-9BB9-FB8621740020}"/>
            </c:ext>
          </c:extLst>
        </c:ser>
        <c:dLbls>
          <c:showLegendKey val="0"/>
          <c:showVal val="0"/>
          <c:showCatName val="0"/>
          <c:showSerName val="0"/>
          <c:showPercent val="0"/>
          <c:showBubbleSize val="0"/>
        </c:dLbls>
        <c:smooth val="0"/>
        <c:axId val="635353344"/>
        <c:axId val="635367424"/>
      </c:lineChart>
      <c:catAx>
        <c:axId val="635353344"/>
        <c:scaling>
          <c:orientation val="minMax"/>
        </c:scaling>
        <c:delete val="0"/>
        <c:axPos val="b"/>
        <c:numFmt formatCode="General" sourceLinked="1"/>
        <c:majorTickMark val="out"/>
        <c:minorTickMark val="none"/>
        <c:tickLblPos val="nextTo"/>
        <c:spPr>
          <a:ln w="3175">
            <a:solidFill>
              <a:schemeClr val="tx1"/>
            </a:solidFill>
          </a:ln>
        </c:spPr>
        <c:txPr>
          <a:bodyPr/>
          <a:lstStyle/>
          <a:p>
            <a:pPr>
              <a:defRPr b="1"/>
            </a:pPr>
            <a:endParaRPr lang="en-US"/>
          </a:p>
        </c:txPr>
        <c:crossAx val="635367424"/>
        <c:crosses val="autoZero"/>
        <c:auto val="1"/>
        <c:lblAlgn val="ctr"/>
        <c:lblOffset val="0"/>
        <c:noMultiLvlLbl val="0"/>
      </c:catAx>
      <c:valAx>
        <c:axId val="635367424"/>
        <c:scaling>
          <c:orientation val="minMax"/>
          <c:max val="1.05"/>
          <c:min val="0.75000000000000011"/>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635353344"/>
        <c:crosses val="autoZero"/>
        <c:crossBetween val="between"/>
      </c:valAx>
    </c:plotArea>
    <c:legend>
      <c:legendPos val="r"/>
      <c:layout>
        <c:manualLayout>
          <c:xMode val="edge"/>
          <c:yMode val="edge"/>
          <c:x val="9.9405025654354356E-2"/>
          <c:y val="0.60804524434445684"/>
          <c:w val="0.51478902679419991"/>
          <c:h val="0.18163739125494699"/>
        </c:manualLayout>
      </c:layout>
      <c:overlay val="1"/>
      <c:spPr>
        <a:solidFill>
          <a:schemeClr val="bg1"/>
        </a:solidFill>
        <a:ln w="3175">
          <a:solidFill>
            <a:schemeClr val="tx1"/>
          </a:solidFill>
        </a:ln>
      </c:spPr>
      <c:txPr>
        <a:bodyPr/>
        <a:lstStyle/>
        <a:p>
          <a:pPr>
            <a:defRPr b="1"/>
          </a:pPr>
          <a:endParaRPr lang="en-US"/>
        </a:p>
      </c:txPr>
    </c:legend>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015496088505348E-2"/>
          <c:y val="0.11063778160542433"/>
          <c:w val="0.9088033345771025"/>
          <c:h val="0.73054822312176271"/>
        </c:manualLayout>
      </c:layout>
      <c:areaChart>
        <c:grouping val="stacked"/>
        <c:varyColors val="0"/>
        <c:ser>
          <c:idx val="0"/>
          <c:order val="0"/>
          <c:spPr>
            <a:noFill/>
          </c:spPr>
          <c:cat>
            <c:numRef>
              <c:f>'CF by Project Age'!$C$28:$C$39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'CF by Project Age'!$O$28:$O$39</c:f>
              <c:numCache>
                <c:formatCode>0.0%</c:formatCode>
                <c:ptCount val="12"/>
                <c:pt idx="0">
                  <c:v>1</c:v>
                </c:pt>
                <c:pt idx="1">
                  <c:v>0.96746477711652112</c:v>
                </c:pt>
                <c:pt idx="2">
                  <c:v>0.94770676413556765</c:v>
                </c:pt>
                <c:pt idx="3">
                  <c:v>0.93804374627715736</c:v>
                </c:pt>
                <c:pt idx="4">
                  <c:v>0.91723122512083122</c:v>
                </c:pt>
                <c:pt idx="5">
                  <c:v>0.89191652379471764</c:v>
                </c:pt>
                <c:pt idx="6">
                  <c:v>0.87536835243999644</c:v>
                </c:pt>
                <c:pt idx="7">
                  <c:v>0.85933208216794787</c:v>
                </c:pt>
                <c:pt idx="8">
                  <c:v>0.87028761158715939</c:v>
                </c:pt>
                <c:pt idx="9">
                  <c:v>0.82589163002367949</c:v>
                </c:pt>
                <c:pt idx="10">
                  <c:v>0.80581941786576405</c:v>
                </c:pt>
                <c:pt idx="11">
                  <c:v>0.88692066685996496</c:v>
                </c:pt>
              </c:numCache>
            </c:numRef>
          </c:val>
          <c:extLst>
            <c:ext xmlns:c16="http://schemas.microsoft.com/office/drawing/2014/chart" uri="{C3380CC4-5D6E-409C-BE32-E72D297353CC}">
              <c16:uniqueId val="{00000000-3A31-4F6D-BEF7-8B4338D433A0}"/>
            </c:ext>
          </c:extLst>
        </c:ser>
        <c:ser>
          <c:idx val="1"/>
          <c:order val="1"/>
          <c:spPr>
            <a:solidFill>
              <a:schemeClr val="accent6">
                <a:lumMod val="60000"/>
                <a:lumOff val="40000"/>
              </a:schemeClr>
            </a:solidFill>
            <a:ln w="25400">
              <a:noFill/>
            </a:ln>
          </c:spPr>
          <c:cat>
            <c:numRef>
              <c:f>'CF by Project Age'!$C$28:$C$39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'CF by Project Age'!$Q$28:$Q$39</c:f>
              <c:numCache>
                <c:formatCode>0.0%</c:formatCode>
                <c:ptCount val="12"/>
                <c:pt idx="0">
                  <c:v>0</c:v>
                </c:pt>
                <c:pt idx="1">
                  <c:v>6.3124508407028324E-2</c:v>
                </c:pt>
                <c:pt idx="2">
                  <c:v>7.3627894823429907E-2</c:v>
                </c:pt>
                <c:pt idx="3">
                  <c:v>7.2045820248728631E-2</c:v>
                </c:pt>
                <c:pt idx="4">
                  <c:v>7.5868174859779813E-2</c:v>
                </c:pt>
                <c:pt idx="5">
                  <c:v>8.4970234540308387E-2</c:v>
                </c:pt>
                <c:pt idx="6">
                  <c:v>8.9496400749292437E-2</c:v>
                </c:pt>
                <c:pt idx="7">
                  <c:v>0.11104093206416343</c:v>
                </c:pt>
                <c:pt idx="8">
                  <c:v>7.5459531166185423E-2</c:v>
                </c:pt>
                <c:pt idx="9">
                  <c:v>0.1293827092301304</c:v>
                </c:pt>
                <c:pt idx="10">
                  <c:v>0.19361180414974077</c:v>
                </c:pt>
                <c:pt idx="11">
                  <c:v>5.1676391998519255E-2</c:v>
                </c:pt>
              </c:numCache>
            </c:numRef>
          </c:val>
          <c:extLst>
            <c:ext xmlns:c16="http://schemas.microsoft.com/office/drawing/2014/chart" uri="{C3380CC4-5D6E-409C-BE32-E72D297353CC}">
              <c16:uniqueId val="{00000001-3A31-4F6D-BEF7-8B4338D433A0}"/>
            </c:ext>
          </c:extLst>
        </c:ser>
        <c:dLbls>
          <c:showLegendKey val="0"/>
          <c:showVal val="0"/>
          <c:showCatName val="0"/>
          <c:showSerName val="0"/>
          <c:showPercent val="0"/>
          <c:showBubbleSize val="0"/>
        </c:dLbls>
        <c:axId val="368412160"/>
        <c:axId val="376358400"/>
      </c:areaChart>
      <c:lineChart>
        <c:grouping val="standard"/>
        <c:varyColors val="0"/>
        <c:ser>
          <c:idx val="2"/>
          <c:order val="2"/>
          <c:spPr>
            <a:ln w="38100">
              <a:solidFill>
                <a:schemeClr val="accent6">
                  <a:lumMod val="75000"/>
                </a:schemeClr>
              </a:solidFill>
            </a:ln>
          </c:spPr>
          <c:marker>
            <c:symbol val="none"/>
          </c:marker>
          <c:cat>
            <c:numRef>
              <c:f>'CF by Project Age'!$C$28:$C$39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'CF by Project Age'!$N$28:$N$39</c:f>
              <c:numCache>
                <c:formatCode>0.0%</c:formatCode>
                <c:ptCount val="12"/>
                <c:pt idx="0">
                  <c:v>1</c:v>
                </c:pt>
                <c:pt idx="1">
                  <c:v>0.99803025342335783</c:v>
                </c:pt>
                <c:pt idx="2">
                  <c:v>0.98704464246540402</c:v>
                </c:pt>
                <c:pt idx="3">
                  <c:v>0.9765400294468185</c:v>
                </c:pt>
                <c:pt idx="4">
                  <c:v>0.95699702117927432</c:v>
                </c:pt>
                <c:pt idx="5">
                  <c:v>0.92970844901541927</c:v>
                </c:pt>
                <c:pt idx="6">
                  <c:v>0.91432324125862874</c:v>
                </c:pt>
                <c:pt idx="7">
                  <c:v>0.91223130522052087</c:v>
                </c:pt>
                <c:pt idx="8">
                  <c:v>0.91446304799557909</c:v>
                </c:pt>
                <c:pt idx="9">
                  <c:v>0.89670415475257137</c:v>
                </c:pt>
                <c:pt idx="10">
                  <c:v>0.88150271105340239</c:v>
                </c:pt>
                <c:pt idx="11">
                  <c:v>0.90368531906448446</c:v>
                </c:pt>
              </c:numCache>
            </c:numRef>
          </c:val>
          <c:smooth val="0"/>
          <c:extLst>
            <c:ext xmlns:c16="http://schemas.microsoft.com/office/drawing/2014/chart" uri="{C3380CC4-5D6E-409C-BE32-E72D297353CC}">
              <c16:uniqueId val="{00000004-3A31-4F6D-BEF7-8B4338D433A0}"/>
            </c:ext>
          </c:extLst>
        </c:ser>
        <c:ser>
          <c:idx val="3"/>
          <c:order val="3"/>
          <c:spPr>
            <a:ln w="12700">
              <a:solidFill>
                <a:schemeClr val="tx1"/>
              </a:solidFill>
              <a:prstDash val="sysDash"/>
            </a:ln>
          </c:spPr>
          <c:marker>
            <c:symbol val="none"/>
          </c:marker>
          <c:cat>
            <c:numRef>
              <c:f>'CF by Project Age'!$C$28:$C$39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'CF by Project Age'!$I$28:$I$39</c:f>
              <c:numCache>
                <c:formatCode>0.0%</c:formatCode>
                <c:ptCount val="12"/>
                <c:pt idx="0">
                  <c:v>1</c:v>
                </c:pt>
                <c:pt idx="1">
                  <c:v>0.98799999999999999</c:v>
                </c:pt>
                <c:pt idx="2">
                  <c:v>0.97614400000000001</c:v>
                </c:pt>
                <c:pt idx="3">
                  <c:v>0.96443027199999998</c:v>
                </c:pt>
                <c:pt idx="4">
                  <c:v>0.95285710873599994</c:v>
                </c:pt>
                <c:pt idx="5">
                  <c:v>0.9414228234311679</c:v>
                </c:pt>
                <c:pt idx="6">
                  <c:v>0.93012574954999383</c:v>
                </c:pt>
                <c:pt idx="7">
                  <c:v>0.91896424055539394</c:v>
                </c:pt>
                <c:pt idx="8">
                  <c:v>0.90793666966872921</c:v>
                </c:pt>
                <c:pt idx="9">
                  <c:v>0.8970414296327045</c:v>
                </c:pt>
                <c:pt idx="10">
                  <c:v>0.88627693247711203</c:v>
                </c:pt>
                <c:pt idx="11">
                  <c:v>0.87564160928738666</c:v>
                </c:pt>
              </c:numCache>
            </c:numRef>
          </c:val>
          <c:smooth val="0"/>
          <c:extLst>
            <c:ext xmlns:c16="http://schemas.microsoft.com/office/drawing/2014/chart" uri="{C3380CC4-5D6E-409C-BE32-E72D297353CC}">
              <c16:uniqueId val="{00000006-3A31-4F6D-BEF7-8B4338D433A0}"/>
            </c:ext>
          </c:extLst>
        </c:ser>
        <c:dLbls>
          <c:showLegendKey val="0"/>
          <c:showVal val="0"/>
          <c:showCatName val="0"/>
          <c:showSerName val="0"/>
          <c:showPercent val="0"/>
          <c:showBubbleSize val="0"/>
        </c:dLbls>
        <c:marker val="1"/>
        <c:smooth val="0"/>
        <c:axId val="368412160"/>
        <c:axId val="376358400"/>
      </c:lineChart>
      <c:catAx>
        <c:axId val="368412160"/>
        <c:scaling>
          <c:orientation val="minMax"/>
        </c:scaling>
        <c:delete val="0"/>
        <c:axPos val="b"/>
        <c:numFmt formatCode="General" sourceLinked="1"/>
        <c:majorTickMark val="out"/>
        <c:minorTickMark val="none"/>
        <c:tickLblPos val="nextTo"/>
        <c:spPr>
          <a:ln w="3175">
            <a:noFill/>
          </a:ln>
        </c:spPr>
        <c:txPr>
          <a:bodyPr rot="0" vert="horz"/>
          <a:lstStyle/>
          <a:p>
            <a:pPr>
              <a:defRPr b="1"/>
            </a:pPr>
            <a:endParaRPr lang="en-US"/>
          </a:p>
        </c:txPr>
        <c:crossAx val="376358400"/>
        <c:crosses val="autoZero"/>
        <c:auto val="1"/>
        <c:lblAlgn val="ctr"/>
        <c:lblOffset val="50"/>
        <c:tickLblSkip val="1"/>
        <c:noMultiLvlLbl val="0"/>
      </c:catAx>
      <c:valAx>
        <c:axId val="376358400"/>
        <c:scaling>
          <c:orientation val="minMax"/>
          <c:max val="1.05"/>
          <c:min val="0.8"/>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368412160"/>
        <c:crosses val="autoZero"/>
        <c:crossBetween val="between"/>
        <c:majorUnit val="5.000000000000001E-2"/>
      </c:valAx>
    </c:plotArea>
    <c:plotVisOnly val="1"/>
    <c:dispBlanksAs val="zero"/>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887038158691696E-2"/>
          <c:y val="0.11230586547528536"/>
          <c:w val="0.9047345043408036"/>
          <c:h val="0.80350872715452049"/>
        </c:manualLayout>
      </c:layout>
      <c:lineChart>
        <c:grouping val="standard"/>
        <c:varyColors val="0"/>
        <c:ser>
          <c:idx val="0"/>
          <c:order val="0"/>
          <c:tx>
            <c:v> National</c:v>
          </c:tx>
          <c:spPr>
            <a:ln w="34925" cap="rnd">
              <a:solidFill>
                <a:schemeClr val="tx1"/>
              </a:solidFill>
              <a:prstDash val="dash"/>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Variability'!$B$26:$B$38</c:f>
              <c:numCache>
                <c:formatCode>0.00</c:formatCode>
                <c:ptCount val="13"/>
                <c:pt idx="0">
                  <c:v>1.0210319297057431</c:v>
                </c:pt>
                <c:pt idx="1">
                  <c:v>1.0023467804305233</c:v>
                </c:pt>
                <c:pt idx="2">
                  <c:v>1.0131528228852869</c:v>
                </c:pt>
                <c:pt idx="3">
                  <c:v>1.0214570120635547</c:v>
                </c:pt>
                <c:pt idx="4">
                  <c:v>1.0118554022689579</c:v>
                </c:pt>
                <c:pt idx="5">
                  <c:v>1.0109898296183151</c:v>
                </c:pt>
                <c:pt idx="6">
                  <c:v>1.0016525457959604</c:v>
                </c:pt>
                <c:pt idx="7">
                  <c:v>0.98611077102041611</c:v>
                </c:pt>
                <c:pt idx="8">
                  <c:v>1.0068481939720995</c:v>
                </c:pt>
                <c:pt idx="9">
                  <c:v>0.99875931075196822</c:v>
                </c:pt>
                <c:pt idx="10">
                  <c:v>0.98625508726358035</c:v>
                </c:pt>
                <c:pt idx="11">
                  <c:v>0.9808692721496125</c:v>
                </c:pt>
                <c:pt idx="12">
                  <c:v>1.0040556414387725</c:v>
                </c:pt>
              </c:numCache>
            </c:numRef>
          </c:val>
          <c:smooth val="0"/>
          <c:extLst>
            <c:ext xmlns:c16="http://schemas.microsoft.com/office/drawing/2014/chart" uri="{C3380CC4-5D6E-409C-BE32-E72D297353CC}">
              <c16:uniqueId val="{00000008-B8DB-4381-8C60-63F3EC67F67C}"/>
            </c:ext>
          </c:extLst>
        </c:ser>
        <c:ser>
          <c:idx val="7"/>
          <c:order val="1"/>
          <c:tx>
            <c:v> CAISO</c:v>
          </c:tx>
          <c:spPr>
            <a:ln w="19050" cap="rnd">
              <a:solidFill>
                <a:schemeClr val="accent4"/>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Variability'!$C$26:$C$38</c:f>
              <c:numCache>
                <c:formatCode>0.00</c:formatCode>
                <c:ptCount val="13"/>
                <c:pt idx="1">
                  <c:v>1.0043379270425199</c:v>
                </c:pt>
                <c:pt idx="2">
                  <c:v>0.99160019492610996</c:v>
                </c:pt>
                <c:pt idx="3">
                  <c:v>1.010441677261062</c:v>
                </c:pt>
                <c:pt idx="4">
                  <c:v>0.9982590181951817</c:v>
                </c:pt>
                <c:pt idx="5">
                  <c:v>1.0202365926554997</c:v>
                </c:pt>
                <c:pt idx="6">
                  <c:v>1.0026597916955444</c:v>
                </c:pt>
                <c:pt idx="7">
                  <c:v>0.9894405666500844</c:v>
                </c:pt>
                <c:pt idx="8">
                  <c:v>1.0013864563256953</c:v>
                </c:pt>
                <c:pt idx="9">
                  <c:v>0.99101096306708791</c:v>
                </c:pt>
                <c:pt idx="10">
                  <c:v>0.99776630918090214</c:v>
                </c:pt>
                <c:pt idx="11">
                  <c:v>0.9796739108038387</c:v>
                </c:pt>
                <c:pt idx="12">
                  <c:v>1.0071292887738661</c:v>
                </c:pt>
              </c:numCache>
            </c:numRef>
          </c:val>
          <c:smooth val="0"/>
          <c:extLst>
            <c:ext xmlns:c16="http://schemas.microsoft.com/office/drawing/2014/chart" uri="{C3380CC4-5D6E-409C-BE32-E72D297353CC}">
              <c16:uniqueId val="{00000000-B8DB-4381-8C60-63F3EC67F67C}"/>
            </c:ext>
          </c:extLst>
        </c:ser>
        <c:ser>
          <c:idx val="4"/>
          <c:order val="2"/>
          <c:tx>
            <c:v> SPP</c:v>
          </c:tx>
          <c:spPr>
            <a:ln w="19050" cap="rnd">
              <a:solidFill>
                <a:schemeClr val="bg2">
                  <a:lumMod val="75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Variability'!$E$26:$E$38</c:f>
              <c:numCache>
                <c:formatCode>0.00</c:formatCode>
                <c:ptCount val="13"/>
                <c:pt idx="4">
                  <c:v>1.0189605218767592</c:v>
                </c:pt>
                <c:pt idx="5">
                  <c:v>1.0248459181954832</c:v>
                </c:pt>
                <c:pt idx="6">
                  <c:v>0.9830085703429412</c:v>
                </c:pt>
                <c:pt idx="7">
                  <c:v>0.95151552265587935</c:v>
                </c:pt>
                <c:pt idx="8">
                  <c:v>0.99752869444433456</c:v>
                </c:pt>
                <c:pt idx="9">
                  <c:v>1.0112663372295658</c:v>
                </c:pt>
                <c:pt idx="10">
                  <c:v>0.97092686522743821</c:v>
                </c:pt>
                <c:pt idx="11">
                  <c:v>0.96238308232041436</c:v>
                </c:pt>
                <c:pt idx="12">
                  <c:v>1.0135613199320646</c:v>
                </c:pt>
              </c:numCache>
            </c:numRef>
          </c:val>
          <c:smooth val="0"/>
          <c:extLst>
            <c:ext xmlns:c16="http://schemas.microsoft.com/office/drawing/2014/chart" uri="{C3380CC4-5D6E-409C-BE32-E72D297353CC}">
              <c16:uniqueId val="{00000002-B8DB-4381-8C60-63F3EC67F67C}"/>
            </c:ext>
          </c:extLst>
        </c:ser>
        <c:ser>
          <c:idx val="3"/>
          <c:order val="3"/>
          <c:tx>
            <c:v> MISO</c:v>
          </c:tx>
          <c:spPr>
            <a:ln w="19050" cap="rnd">
              <a:solidFill>
                <a:schemeClr val="accent3">
                  <a:lumMod val="75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Variability'!$F$26:$F$38</c:f>
              <c:numCache>
                <c:formatCode>0.00</c:formatCode>
                <c:ptCount val="13"/>
                <c:pt idx="6">
                  <c:v>1.0060341641262638</c:v>
                </c:pt>
                <c:pt idx="7">
                  <c:v>1.0177202267610352</c:v>
                </c:pt>
                <c:pt idx="8">
                  <c:v>1.0315773244472475</c:v>
                </c:pt>
                <c:pt idx="9">
                  <c:v>1.0073150538619091</c:v>
                </c:pt>
                <c:pt idx="10">
                  <c:v>0.97264519481236011</c:v>
                </c:pt>
                <c:pt idx="11">
                  <c:v>0.95907141973578514</c:v>
                </c:pt>
                <c:pt idx="12">
                  <c:v>1.0053945866209442</c:v>
                </c:pt>
              </c:numCache>
            </c:numRef>
          </c:val>
          <c:smooth val="0"/>
          <c:extLst>
            <c:ext xmlns:c16="http://schemas.microsoft.com/office/drawing/2014/chart" uri="{C3380CC4-5D6E-409C-BE32-E72D297353CC}">
              <c16:uniqueId val="{00000003-B8DB-4381-8C60-63F3EC67F67C}"/>
            </c:ext>
          </c:extLst>
        </c:ser>
        <c:ser>
          <c:idx val="5"/>
          <c:order val="4"/>
          <c:tx>
            <c:v> ERCOT</c:v>
          </c:tx>
          <c:spPr>
            <a:ln w="19050" cap="rnd">
              <a:solidFill>
                <a:schemeClr val="tx1">
                  <a:lumMod val="75000"/>
                  <a:lumOff val="25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Variability'!$D$26:$D$38</c:f>
              <c:numCache>
                <c:formatCode>0.00</c:formatCode>
                <c:ptCount val="13"/>
                <c:pt idx="3">
                  <c:v>1.0641463024459099</c:v>
                </c:pt>
                <c:pt idx="4">
                  <c:v>1.0261332882046572</c:v>
                </c:pt>
                <c:pt idx="5">
                  <c:v>1.0007210938652347</c:v>
                </c:pt>
                <c:pt idx="6">
                  <c:v>0.9978346619780869</c:v>
                </c:pt>
                <c:pt idx="7">
                  <c:v>0.9474168441868156</c:v>
                </c:pt>
                <c:pt idx="8">
                  <c:v>1.0214255265991274</c:v>
                </c:pt>
                <c:pt idx="9">
                  <c:v>1.0009405876607549</c:v>
                </c:pt>
                <c:pt idx="10">
                  <c:v>0.9608598884544941</c:v>
                </c:pt>
                <c:pt idx="11">
                  <c:v>0.97220472533991287</c:v>
                </c:pt>
                <c:pt idx="12">
                  <c:v>1.0047747481339571</c:v>
                </c:pt>
              </c:numCache>
            </c:numRef>
          </c:val>
          <c:smooth val="0"/>
          <c:extLst>
            <c:ext xmlns:c16="http://schemas.microsoft.com/office/drawing/2014/chart" uri="{C3380CC4-5D6E-409C-BE32-E72D297353CC}">
              <c16:uniqueId val="{00000004-B8DB-4381-8C60-63F3EC67F67C}"/>
            </c:ext>
          </c:extLst>
        </c:ser>
        <c:ser>
          <c:idx val="2"/>
          <c:order val="5"/>
          <c:tx>
            <c:v> PJM</c:v>
          </c:tx>
          <c:spPr>
            <a:ln w="19050" cap="rnd">
              <a:solidFill>
                <a:schemeClr val="accent6">
                  <a:lumMod val="60000"/>
                  <a:lumOff val="40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Variability'!$G$26:$G$38</c:f>
              <c:numCache>
                <c:formatCode>0.00</c:formatCode>
                <c:ptCount val="13"/>
                <c:pt idx="2">
                  <c:v>1.03451583151225</c:v>
                </c:pt>
                <c:pt idx="3">
                  <c:v>0.96255414190851318</c:v>
                </c:pt>
                <c:pt idx="4">
                  <c:v>1.0443039016690085</c:v>
                </c:pt>
                <c:pt idx="5">
                  <c:v>1.0191105586807063</c:v>
                </c:pt>
                <c:pt idx="6">
                  <c:v>1.0176486363590165</c:v>
                </c:pt>
                <c:pt idx="7">
                  <c:v>1.0215386426939017</c:v>
                </c:pt>
                <c:pt idx="8">
                  <c:v>1.0362826671304528</c:v>
                </c:pt>
                <c:pt idx="9">
                  <c:v>1.0211814131559023</c:v>
                </c:pt>
                <c:pt idx="10">
                  <c:v>0.9476424383430323</c:v>
                </c:pt>
                <c:pt idx="11">
                  <c:v>0.98784269443239681</c:v>
                </c:pt>
                <c:pt idx="12">
                  <c:v>0.97599778454756536</c:v>
                </c:pt>
              </c:numCache>
            </c:numRef>
          </c:val>
          <c:smooth val="0"/>
          <c:extLst>
            <c:ext xmlns:c16="http://schemas.microsoft.com/office/drawing/2014/chart" uri="{C3380CC4-5D6E-409C-BE32-E72D297353CC}">
              <c16:uniqueId val="{00000005-B8DB-4381-8C60-63F3EC67F67C}"/>
            </c:ext>
          </c:extLst>
        </c:ser>
        <c:ser>
          <c:idx val="1"/>
          <c:order val="6"/>
          <c:tx>
            <c:v> NYISO</c:v>
          </c:tx>
          <c:spPr>
            <a:ln w="19050" cap="rnd">
              <a:solidFill>
                <a:schemeClr val="accent5"/>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Variability'!$H$26:$H$38</c:f>
              <c:numCache>
                <c:formatCode>0.00</c:formatCode>
                <c:ptCount val="13"/>
                <c:pt idx="4">
                  <c:v>1.03044548183045</c:v>
                </c:pt>
                <c:pt idx="5">
                  <c:v>1.04070013582434</c:v>
                </c:pt>
                <c:pt idx="6">
                  <c:v>1.0246241279820401</c:v>
                </c:pt>
                <c:pt idx="7">
                  <c:v>1.04417617669887</c:v>
                </c:pt>
                <c:pt idx="8">
                  <c:v>1.04487459381549</c:v>
                </c:pt>
                <c:pt idx="9">
                  <c:v>0.99012124616949304</c:v>
                </c:pt>
                <c:pt idx="10">
                  <c:v>0.92851623710898057</c:v>
                </c:pt>
                <c:pt idx="11">
                  <c:v>0.96335725334868205</c:v>
                </c:pt>
                <c:pt idx="12">
                  <c:v>0.9858316728868961</c:v>
                </c:pt>
              </c:numCache>
            </c:numRef>
          </c:val>
          <c:smooth val="0"/>
          <c:extLst>
            <c:ext xmlns:c16="http://schemas.microsoft.com/office/drawing/2014/chart" uri="{C3380CC4-5D6E-409C-BE32-E72D297353CC}">
              <c16:uniqueId val="{00000006-B8DB-4381-8C60-63F3EC67F67C}"/>
            </c:ext>
          </c:extLst>
        </c:ser>
        <c:ser>
          <c:idx val="6"/>
          <c:order val="7"/>
          <c:tx>
            <c:v> ISO-NE</c:v>
          </c:tx>
          <c:spPr>
            <a:ln w="19050" cap="rnd">
              <a:solidFill>
                <a:schemeClr val="accent1">
                  <a:lumMod val="60000"/>
                  <a:lumOff val="40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Variability'!$I$26:$I$38</c:f>
              <c:numCache>
                <c:formatCode>0.00</c:formatCode>
                <c:ptCount val="13"/>
                <c:pt idx="7">
                  <c:v>1.0319058600823201</c:v>
                </c:pt>
                <c:pt idx="8">
                  <c:v>1.07084316417723</c:v>
                </c:pt>
                <c:pt idx="9">
                  <c:v>0.99353605275899359</c:v>
                </c:pt>
                <c:pt idx="10">
                  <c:v>0.93044011154512152</c:v>
                </c:pt>
                <c:pt idx="11">
                  <c:v>0.99272340521182045</c:v>
                </c:pt>
                <c:pt idx="12">
                  <c:v>0.99383618166322729</c:v>
                </c:pt>
              </c:numCache>
            </c:numRef>
          </c:val>
          <c:smooth val="0"/>
          <c:extLst>
            <c:ext xmlns:c16="http://schemas.microsoft.com/office/drawing/2014/chart" uri="{C3380CC4-5D6E-409C-BE32-E72D297353CC}">
              <c16:uniqueId val="{00000007-B8DB-4381-8C60-63F3EC67F67C}"/>
            </c:ext>
          </c:extLst>
        </c:ser>
        <c:ser>
          <c:idx val="8"/>
          <c:order val="8"/>
          <c:tx>
            <c:v> West (non-ISO)</c:v>
          </c:tx>
          <c:spPr>
            <a:ln w="19050" cap="rnd">
              <a:solidFill>
                <a:schemeClr val="accent2">
                  <a:lumMod val="60000"/>
                  <a:lumOff val="40000"/>
                </a:schemeClr>
              </a:solidFill>
              <a:round/>
            </a:ln>
            <a:effectLst/>
          </c:spPr>
          <c:marker>
            <c:symbol val="none"/>
          </c:marker>
          <c:cat>
            <c:numRef>
              <c:f>'Inter-Annual Variability'!$A$26:$A$38</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'Inter-Annual Variability'!$J$26:$J$38</c:f>
              <c:numCache>
                <c:formatCode>0.00</c:formatCode>
                <c:ptCount val="13"/>
                <c:pt idx="0">
                  <c:v>1.0210319297057431</c:v>
                </c:pt>
                <c:pt idx="1">
                  <c:v>1.001293263704599</c:v>
                </c:pt>
                <c:pt idx="2">
                  <c:v>1.0063163964613837</c:v>
                </c:pt>
                <c:pt idx="3">
                  <c:v>1.0358947652443942</c:v>
                </c:pt>
                <c:pt idx="4">
                  <c:v>1.0040258106188897</c:v>
                </c:pt>
                <c:pt idx="5">
                  <c:v>0.99673949231167269</c:v>
                </c:pt>
                <c:pt idx="6">
                  <c:v>0.99548704532723553</c:v>
                </c:pt>
                <c:pt idx="7">
                  <c:v>0.9671139331221571</c:v>
                </c:pt>
                <c:pt idx="8">
                  <c:v>0.99696214101972924</c:v>
                </c:pt>
                <c:pt idx="9">
                  <c:v>0.99679334005394971</c:v>
                </c:pt>
                <c:pt idx="10">
                  <c:v>1.0017982624067852</c:v>
                </c:pt>
                <c:pt idx="11">
                  <c:v>0.98823356331850665</c:v>
                </c:pt>
                <c:pt idx="12">
                  <c:v>1.0342052290213919</c:v>
                </c:pt>
              </c:numCache>
            </c:numRef>
          </c:val>
          <c:smooth val="0"/>
          <c:extLst>
            <c:ext xmlns:c16="http://schemas.microsoft.com/office/drawing/2014/chart" uri="{C3380CC4-5D6E-409C-BE32-E72D297353CC}">
              <c16:uniqueId val="{00000001-B8DB-4381-8C60-63F3EC67F67C}"/>
            </c:ext>
          </c:extLst>
        </c:ser>
        <c:ser>
          <c:idx val="9"/>
          <c:order val="9"/>
          <c:tx>
            <c:v> Southeast (non-ISO)</c:v>
          </c:tx>
          <c:spPr>
            <a:ln w="28575" cap="rnd">
              <a:solidFill>
                <a:schemeClr val="accent2"/>
              </a:solidFill>
              <a:round/>
            </a:ln>
            <a:effectLst/>
          </c:spPr>
          <c:marker>
            <c:symbol val="none"/>
          </c:marker>
          <c:val>
            <c:numRef>
              <c:f>'Inter-Annual Variability'!$K$26:$K$38</c:f>
              <c:numCache>
                <c:formatCode>0.00</c:formatCode>
                <c:ptCount val="13"/>
                <c:pt idx="2">
                  <c:v>1.03799662708424</c:v>
                </c:pt>
                <c:pt idx="3">
                  <c:v>1.0291661784503052</c:v>
                </c:pt>
                <c:pt idx="4">
                  <c:v>1.0104606136113483</c:v>
                </c:pt>
                <c:pt idx="5">
                  <c:v>0.98849802865559044</c:v>
                </c:pt>
                <c:pt idx="6">
                  <c:v>1.0032826655811515</c:v>
                </c:pt>
                <c:pt idx="7">
                  <c:v>0.97233989325084891</c:v>
                </c:pt>
                <c:pt idx="8">
                  <c:v>1.0513224652605857</c:v>
                </c:pt>
                <c:pt idx="9">
                  <c:v>1.0238290626616036</c:v>
                </c:pt>
                <c:pt idx="10">
                  <c:v>0.96247779318031446</c:v>
                </c:pt>
                <c:pt idx="11">
                  <c:v>0.97938913140199135</c:v>
                </c:pt>
                <c:pt idx="12">
                  <c:v>0.97689151170987087</c:v>
                </c:pt>
              </c:numCache>
            </c:numRef>
          </c:val>
          <c:smooth val="0"/>
          <c:extLst>
            <c:ext xmlns:c16="http://schemas.microsoft.com/office/drawing/2014/chart" uri="{C3380CC4-5D6E-409C-BE32-E72D297353CC}">
              <c16:uniqueId val="{00000000-3571-479F-917F-5048875BA2ED}"/>
            </c:ext>
          </c:extLst>
        </c:ser>
        <c:dLbls>
          <c:showLegendKey val="0"/>
          <c:showVal val="0"/>
          <c:showCatName val="0"/>
          <c:showSerName val="0"/>
          <c:showPercent val="0"/>
          <c:showBubbleSize val="0"/>
        </c:dLbls>
        <c:smooth val="0"/>
        <c:axId val="731336280"/>
        <c:axId val="731336608"/>
      </c:lineChart>
      <c:catAx>
        <c:axId val="731336280"/>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1336608"/>
        <c:crosses val="autoZero"/>
        <c:auto val="1"/>
        <c:lblAlgn val="ctr"/>
        <c:lblOffset val="50"/>
        <c:tickLblSkip val="1"/>
        <c:noMultiLvlLbl val="0"/>
      </c:catAx>
      <c:valAx>
        <c:axId val="731336608"/>
        <c:scaling>
          <c:orientation val="minMax"/>
          <c:max val="1.1000000000000001"/>
          <c:min val="0.9"/>
        </c:scaling>
        <c:delete val="0"/>
        <c:axPos val="l"/>
        <c:majorGridlines>
          <c:spPr>
            <a:ln w="3175" cap="flat" cmpd="sng" algn="ctr">
              <a:solidFill>
                <a:schemeClr val="bg1">
                  <a:lumMod val="7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1336280"/>
        <c:crosses val="autoZero"/>
        <c:crossBetween val="between"/>
      </c:valAx>
      <c:spPr>
        <a:noFill/>
        <a:ln>
          <a:noFill/>
        </a:ln>
        <a:effectLst/>
      </c:spPr>
    </c:plotArea>
    <c:legend>
      <c:legendPos val="r"/>
      <c:layout>
        <c:manualLayout>
          <c:xMode val="edge"/>
          <c:yMode val="edge"/>
          <c:x val="8.2541847357037068E-2"/>
          <c:y val="0.67884588519432931"/>
          <c:w val="0.51974425050725226"/>
          <c:h val="0.23585716051140557"/>
        </c:manualLayout>
      </c:layout>
      <c:overlay val="0"/>
      <c:spPr>
        <a:solidFill>
          <a:schemeClr val="bg1">
            <a:alpha val="50000"/>
          </a:schemeClr>
        </a:solidFill>
        <a:ln w="3175">
          <a:solidFill>
            <a:schemeClr val="bg1">
              <a:lumMod val="75000"/>
            </a:schemeClr>
          </a:solid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b="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8950263792784E-2"/>
          <c:y val="0.11874055515787799"/>
          <c:w val="0.92848630663591292"/>
          <c:h val="0.80381571621729098"/>
        </c:manualLayout>
      </c:layout>
      <c:areaChart>
        <c:grouping val="stacked"/>
        <c:varyColors val="0"/>
        <c:ser>
          <c:idx val="0"/>
          <c:order val="0"/>
          <c:spPr>
            <a:noFill/>
          </c:spP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Plants'!$T$29:$T$41</c:f>
              <c:numCache>
                <c:formatCode>0.0%</c:formatCode>
                <c:ptCount val="13"/>
                <c:pt idx="0">
                  <c:v>8.8311092632190266E-2</c:v>
                </c:pt>
                <c:pt idx="1">
                  <c:v>7.0909436834094369E-2</c:v>
                </c:pt>
                <c:pt idx="2">
                  <c:v>8.6868340943683411E-2</c:v>
                </c:pt>
                <c:pt idx="3">
                  <c:v>9.2349943749586369E-2</c:v>
                </c:pt>
                <c:pt idx="4">
                  <c:v>9.5347601700060722E-2</c:v>
                </c:pt>
                <c:pt idx="5">
                  <c:v>7.778274104956652E-2</c:v>
                </c:pt>
                <c:pt idx="6">
                  <c:v>2.8961187214611873E-2</c:v>
                </c:pt>
                <c:pt idx="7">
                  <c:v>0.10391436701740452</c:v>
                </c:pt>
                <c:pt idx="8">
                  <c:v>0</c:v>
                </c:pt>
                <c:pt idx="9">
                  <c:v>0</c:v>
                </c:pt>
                <c:pt idx="10">
                  <c:v>0</c:v>
                </c:pt>
                <c:pt idx="11">
                  <c:v>0</c:v>
                </c:pt>
                <c:pt idx="12">
                  <c:v>0</c:v>
                </c:pt>
              </c:numCache>
            </c:numRef>
          </c:val>
          <c:extLst>
            <c:ext xmlns:c16="http://schemas.microsoft.com/office/drawing/2014/chart" uri="{C3380CC4-5D6E-409C-BE32-E72D297353CC}">
              <c16:uniqueId val="{00000000-6AC7-4D0D-82F4-63B87EF27DB5}"/>
            </c:ext>
          </c:extLst>
        </c:ser>
        <c:ser>
          <c:idx val="1"/>
          <c:order val="1"/>
          <c:spPr>
            <a:solidFill>
              <a:schemeClr val="accent2">
                <a:lumMod val="60000"/>
                <a:lumOff val="40000"/>
              </a:schemeClr>
            </a:solidFill>
          </c:spP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Plants'!$U$29:$U$41</c:f>
              <c:numCache>
                <c:formatCode>0.0%</c:formatCode>
                <c:ptCount val="13"/>
                <c:pt idx="0">
                  <c:v>1.8094493281592364E-2</c:v>
                </c:pt>
                <c:pt idx="1">
                  <c:v>3.8126199457348825E-3</c:v>
                </c:pt>
                <c:pt idx="2">
                  <c:v>1.2131890675666501E-3</c:v>
                </c:pt>
                <c:pt idx="3">
                  <c:v>7.3380318972933872E-3</c:v>
                </c:pt>
                <c:pt idx="4">
                  <c:v>8.9127794936774696E-4</c:v>
                </c:pt>
                <c:pt idx="5">
                  <c:v>1.0394580107206688E-2</c:v>
                </c:pt>
                <c:pt idx="6">
                  <c:v>4.2038415723645015E-2</c:v>
                </c:pt>
                <c:pt idx="7">
                  <c:v>0</c:v>
                </c:pt>
                <c:pt idx="8">
                  <c:v>0</c:v>
                </c:pt>
                <c:pt idx="9">
                  <c:v>0</c:v>
                </c:pt>
                <c:pt idx="10">
                  <c:v>0</c:v>
                </c:pt>
                <c:pt idx="11">
                  <c:v>0</c:v>
                </c:pt>
                <c:pt idx="12">
                  <c:v>0</c:v>
                </c:pt>
              </c:numCache>
            </c:numRef>
          </c:val>
          <c:extLst>
            <c:ext xmlns:c16="http://schemas.microsoft.com/office/drawing/2014/chart" uri="{C3380CC4-5D6E-409C-BE32-E72D297353CC}">
              <c16:uniqueId val="{00000001-6AC7-4D0D-82F4-63B87EF27DB5}"/>
            </c:ext>
          </c:extLst>
        </c:ser>
        <c:ser>
          <c:idx val="4"/>
          <c:order val="2"/>
          <c:spPr>
            <a:noFill/>
          </c:spP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Plants'!$V$29:$V$41</c:f>
              <c:numCache>
                <c:formatCode>0.0%</c:formatCode>
                <c:ptCount val="13"/>
                <c:pt idx="0">
                  <c:v>6.8876952585968987E-2</c:v>
                </c:pt>
                <c:pt idx="1">
                  <c:v>9.5828482863176148E-2</c:v>
                </c:pt>
                <c:pt idx="2">
                  <c:v>9.325842566179858E-2</c:v>
                </c:pt>
                <c:pt idx="3">
                  <c:v>8.7454881495977382E-2</c:v>
                </c:pt>
                <c:pt idx="4">
                  <c:v>7.9883290530118764E-2</c:v>
                </c:pt>
                <c:pt idx="5">
                  <c:v>6.8975320721896077E-2</c:v>
                </c:pt>
                <c:pt idx="6">
                  <c:v>8.1518335744065362E-2</c:v>
                </c:pt>
                <c:pt idx="7">
                  <c:v>1.9278718435954911E-2</c:v>
                </c:pt>
                <c:pt idx="8">
                  <c:v>9.9141295862607337E-2</c:v>
                </c:pt>
                <c:pt idx="9">
                  <c:v>0.10633072407045009</c:v>
                </c:pt>
                <c:pt idx="10">
                  <c:v>9.1180691454664051E-2</c:v>
                </c:pt>
                <c:pt idx="11">
                  <c:v>0.12764693316243422</c:v>
                </c:pt>
                <c:pt idx="12">
                  <c:v>0.14819946390130817</c:v>
                </c:pt>
              </c:numCache>
            </c:numRef>
          </c:val>
          <c:extLst>
            <c:ext xmlns:c16="http://schemas.microsoft.com/office/drawing/2014/chart" uri="{C3380CC4-5D6E-409C-BE32-E72D297353CC}">
              <c16:uniqueId val="{00000002-6AC7-4D0D-82F4-63B87EF27DB5}"/>
            </c:ext>
          </c:extLst>
        </c:ser>
        <c:ser>
          <c:idx val="8"/>
          <c:order val="3"/>
          <c:spPr>
            <a:solidFill>
              <a:schemeClr val="accent3">
                <a:lumMod val="60000"/>
                <a:lumOff val="40000"/>
              </a:schemeClr>
            </a:solidFill>
          </c:spP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Plants'!$W$29:$W$41</c:f>
              <c:numCache>
                <c:formatCode>0.0%</c:formatCode>
                <c:ptCount val="13"/>
                <c:pt idx="0">
                  <c:v>5.5526534881941814E-2</c:v>
                </c:pt>
                <c:pt idx="1">
                  <c:v>4.1614671711102807E-2</c:v>
                </c:pt>
                <c:pt idx="2">
                  <c:v>3.1272902359329946E-2</c:v>
                </c:pt>
                <c:pt idx="3">
                  <c:v>2.1068537626756811E-2</c:v>
                </c:pt>
                <c:pt idx="4">
                  <c:v>3.6303055437276743E-2</c:v>
                </c:pt>
                <c:pt idx="5">
                  <c:v>4.2725419557611333E-2</c:v>
                </c:pt>
                <c:pt idx="6">
                  <c:v>3.9318663642293777E-2</c:v>
                </c:pt>
                <c:pt idx="7">
                  <c:v>6.6023134970052785E-2</c:v>
                </c:pt>
                <c:pt idx="8">
                  <c:v>8.568209170155891E-2</c:v>
                </c:pt>
                <c:pt idx="9">
                  <c:v>6.3952588507383043E-2</c:v>
                </c:pt>
                <c:pt idx="10">
                  <c:v>8.7269910454841962E-2</c:v>
                </c:pt>
                <c:pt idx="11">
                  <c:v>3.3694650482231608E-2</c:v>
                </c:pt>
                <c:pt idx="12">
                  <c:v>9.6870342771981921E-3</c:v>
                </c:pt>
              </c:numCache>
            </c:numRef>
          </c:val>
          <c:extLst>
            <c:ext xmlns:c16="http://schemas.microsoft.com/office/drawing/2014/chart" uri="{C3380CC4-5D6E-409C-BE32-E72D297353CC}">
              <c16:uniqueId val="{00000003-6AC7-4D0D-82F4-63B87EF27DB5}"/>
            </c:ext>
          </c:extLst>
        </c:ser>
        <c:dLbls>
          <c:showLegendKey val="0"/>
          <c:showVal val="0"/>
          <c:showCatName val="0"/>
          <c:showSerName val="0"/>
          <c:showPercent val="0"/>
          <c:showBubbleSize val="0"/>
        </c:dLbls>
        <c:axId val="442221696"/>
        <c:axId val="442223616"/>
      </c:areaChart>
      <c:lineChart>
        <c:grouping val="standard"/>
        <c:varyColors val="0"/>
        <c:ser>
          <c:idx val="9"/>
          <c:order val="4"/>
          <c:spPr>
            <a:ln>
              <a:solidFill>
                <a:schemeClr val="tx1"/>
              </a:solidFill>
              <a:prstDash val="dash"/>
            </a:ln>
          </c:spPr>
          <c:marker>
            <c:symbol val="none"/>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Plants'!$K$29:$K$41</c:f>
              <c:numCache>
                <c:formatCode>0.0%</c:formatCode>
                <c:ptCount val="13"/>
                <c:pt idx="0">
                  <c:v>0.21823592611566484</c:v>
                </c:pt>
                <c:pt idx="1">
                  <c:v>0.21144948262808114</c:v>
                </c:pt>
                <c:pt idx="2">
                  <c:v>0.22164450221644502</c:v>
                </c:pt>
                <c:pt idx="3">
                  <c:v>0.21375029163750292</c:v>
                </c:pt>
                <c:pt idx="4">
                  <c:v>0.2142831026551261</c:v>
                </c:pt>
                <c:pt idx="5">
                  <c:v>0.18796453687964537</c:v>
                </c:pt>
                <c:pt idx="6">
                  <c:v>0.19369229743692298</c:v>
                </c:pt>
                <c:pt idx="7">
                  <c:v>0.17606905976069059</c:v>
                </c:pt>
                <c:pt idx="8">
                  <c:v>0.19425996835653411</c:v>
                </c:pt>
                <c:pt idx="9">
                  <c:v>0.19668866446688665</c:v>
                </c:pt>
                <c:pt idx="10">
                  <c:v>0.18394660533946605</c:v>
                </c:pt>
                <c:pt idx="11">
                  <c:v>0.18371662833716629</c:v>
                </c:pt>
                <c:pt idx="12">
                  <c:v>0.1784365734646936</c:v>
                </c:pt>
              </c:numCache>
            </c:numRef>
          </c:val>
          <c:smooth val="0"/>
          <c:extLst>
            <c:ext xmlns:c16="http://schemas.microsoft.com/office/drawing/2014/chart" uri="{C3380CC4-5D6E-409C-BE32-E72D297353CC}">
              <c16:uniqueId val="{00000004-6AC7-4D0D-82F4-63B87EF27DB5}"/>
            </c:ext>
          </c:extLst>
        </c:ser>
        <c:ser>
          <c:idx val="10"/>
          <c:order val="5"/>
          <c:spPr>
            <a:ln>
              <a:solidFill>
                <a:schemeClr val="accent2"/>
              </a:solidFill>
            </a:ln>
          </c:spPr>
          <c:marker>
            <c:symbol val="x"/>
            <c:size val="10"/>
            <c:spPr>
              <a:ln w="12700">
                <a:solidFill>
                  <a:schemeClr val="accent2"/>
                </a:solidFill>
              </a:ln>
            </c:spPr>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Plants'!$L$29:$L$41</c:f>
              <c:numCache>
                <c:formatCode>0.0%</c:formatCode>
                <c:ptCount val="13"/>
                <c:pt idx="6">
                  <c:v>0.28731150740188777</c:v>
                </c:pt>
                <c:pt idx="7">
                  <c:v>0.28376894977168948</c:v>
                </c:pt>
                <c:pt idx="8">
                  <c:v>0.28357059776867033</c:v>
                </c:pt>
                <c:pt idx="9">
                  <c:v>0.28668082191780819</c:v>
                </c:pt>
                <c:pt idx="10">
                  <c:v>0.28453972602739724</c:v>
                </c:pt>
                <c:pt idx="11">
                  <c:v>0.28175479452054797</c:v>
                </c:pt>
                <c:pt idx="12">
                  <c:v>0.27738114754098359</c:v>
                </c:pt>
              </c:numCache>
            </c:numRef>
          </c:val>
          <c:smooth val="0"/>
          <c:extLst>
            <c:ext xmlns:c16="http://schemas.microsoft.com/office/drawing/2014/chart" uri="{C3380CC4-5D6E-409C-BE32-E72D297353CC}">
              <c16:uniqueId val="{00000005-6AC7-4D0D-82F4-63B87EF27DB5}"/>
            </c:ext>
          </c:extLst>
        </c:ser>
        <c:ser>
          <c:idx val="11"/>
          <c:order val="6"/>
          <c:marker>
            <c:symbol val="circle"/>
            <c:size val="8"/>
            <c:spPr>
              <a:solidFill>
                <a:schemeClr val="bg1"/>
              </a:solidFill>
              <a:ln w="15875"/>
            </c:spPr>
          </c:marker>
          <c:dPt>
            <c:idx val="13"/>
            <c:marker>
              <c:symbol val="circle"/>
              <c:size val="7"/>
              <c:spPr>
                <a:solidFill>
                  <a:schemeClr val="bg1"/>
                </a:solidFill>
                <a:ln w="15875">
                  <a:solidFill>
                    <a:schemeClr val="accent6">
                      <a:lumMod val="75000"/>
                    </a:schemeClr>
                  </a:solidFill>
                </a:ln>
              </c:spPr>
            </c:marker>
            <c:bubble3D val="0"/>
            <c:extLst>
              <c:ext xmlns:c16="http://schemas.microsoft.com/office/drawing/2014/chart" uri="{C3380CC4-5D6E-409C-BE32-E72D297353CC}">
                <c16:uniqueId val="{00000006-6AC7-4D0D-82F4-63B87EF27DB5}"/>
              </c:ext>
            </c:extLst>
          </c:dPt>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Plants'!$M$29:$M$41</c:f>
              <c:numCache>
                <c:formatCode>0.0%</c:formatCode>
                <c:ptCount val="13"/>
                <c:pt idx="6">
                  <c:v>0.2756013698630137</c:v>
                </c:pt>
                <c:pt idx="7">
                  <c:v>0.32823881278538813</c:v>
                </c:pt>
                <c:pt idx="8">
                  <c:v>0.29311020036429875</c:v>
                </c:pt>
                <c:pt idx="9">
                  <c:v>0.33057808219178081</c:v>
                </c:pt>
                <c:pt idx="10">
                  <c:v>0.35434383561643834</c:v>
                </c:pt>
                <c:pt idx="11">
                  <c:v>0.36148036529680366</c:v>
                </c:pt>
                <c:pt idx="12">
                  <c:v>0.35323497267759563</c:v>
                </c:pt>
              </c:numCache>
            </c:numRef>
          </c:val>
          <c:smooth val="0"/>
          <c:extLst>
            <c:ext xmlns:c16="http://schemas.microsoft.com/office/drawing/2014/chart" uri="{C3380CC4-5D6E-409C-BE32-E72D297353CC}">
              <c16:uniqueId val="{00000007-6AC7-4D0D-82F4-63B87EF27DB5}"/>
            </c:ext>
          </c:extLst>
        </c:ser>
        <c:ser>
          <c:idx val="12"/>
          <c:order val="7"/>
          <c:spPr>
            <a:ln>
              <a:solidFill>
                <a:schemeClr val="accent3">
                  <a:lumMod val="50000"/>
                </a:schemeClr>
              </a:solidFill>
            </a:ln>
          </c:spPr>
          <c:marker>
            <c:symbol val="star"/>
            <c:size val="8"/>
            <c:spPr>
              <a:ln w="12700">
                <a:solidFill>
                  <a:schemeClr val="accent3">
                    <a:lumMod val="50000"/>
                  </a:schemeClr>
                </a:solidFill>
              </a:ln>
            </c:spPr>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Plants'!$N$29:$N$41</c:f>
              <c:numCache>
                <c:formatCode>0.0%</c:formatCode>
                <c:ptCount val="13"/>
                <c:pt idx="6">
                  <c:v>0.12689855019803059</c:v>
                </c:pt>
                <c:pt idx="7">
                  <c:v>0.19515582040381285</c:v>
                </c:pt>
                <c:pt idx="8">
                  <c:v>0.20249470945485643</c:v>
                </c:pt>
                <c:pt idx="9">
                  <c:v>0.20799238157528191</c:v>
                </c:pt>
                <c:pt idx="10">
                  <c:v>0.23057816455312913</c:v>
                </c:pt>
                <c:pt idx="11">
                  <c:v>0.22391416251831933</c:v>
                </c:pt>
                <c:pt idx="12">
                  <c:v>0.2463536910611529</c:v>
                </c:pt>
              </c:numCache>
            </c:numRef>
          </c:val>
          <c:smooth val="0"/>
          <c:extLst>
            <c:ext xmlns:c16="http://schemas.microsoft.com/office/drawing/2014/chart" uri="{C3380CC4-5D6E-409C-BE32-E72D297353CC}">
              <c16:uniqueId val="{00000008-6AC7-4D0D-82F4-63B87EF27DB5}"/>
            </c:ext>
          </c:extLst>
        </c:ser>
        <c:ser>
          <c:idx val="13"/>
          <c:order val="8"/>
          <c:spPr>
            <a:ln>
              <a:solidFill>
                <a:schemeClr val="accent5">
                  <a:lumMod val="60000"/>
                  <a:lumOff val="40000"/>
                </a:schemeClr>
              </a:solidFill>
            </a:ln>
          </c:spPr>
          <c:marker>
            <c:symbol val="square"/>
            <c:size val="8"/>
            <c:spPr>
              <a:solidFill>
                <a:schemeClr val="bg1"/>
              </a:solidFill>
              <a:ln w="19050">
                <a:solidFill>
                  <a:schemeClr val="accent5">
                    <a:lumMod val="60000"/>
                    <a:lumOff val="40000"/>
                  </a:schemeClr>
                </a:solidFill>
              </a:ln>
            </c:spPr>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Plants'!$O$29:$O$41</c:f>
              <c:numCache>
                <c:formatCode>0.0%</c:formatCode>
                <c:ptCount val="13"/>
                <c:pt idx="7">
                  <c:v>0.22995302100456619</c:v>
                </c:pt>
                <c:pt idx="8">
                  <c:v>0.28456541347905284</c:v>
                </c:pt>
                <c:pt idx="9">
                  <c:v>0.27124657534246577</c:v>
                </c:pt>
                <c:pt idx="10">
                  <c:v>0.27633789954337901</c:v>
                </c:pt>
                <c:pt idx="11">
                  <c:v>0.23492420091324201</c:v>
                </c:pt>
                <c:pt idx="12">
                  <c:v>0.25428688524590165</c:v>
                </c:pt>
              </c:numCache>
            </c:numRef>
          </c:val>
          <c:smooth val="0"/>
          <c:extLst>
            <c:ext xmlns:c16="http://schemas.microsoft.com/office/drawing/2014/chart" uri="{C3380CC4-5D6E-409C-BE32-E72D297353CC}">
              <c16:uniqueId val="{00000009-6AC7-4D0D-82F4-63B87EF27DB5}"/>
            </c:ext>
          </c:extLst>
        </c:ser>
        <c:ser>
          <c:idx val="2"/>
          <c:order val="9"/>
          <c:spPr>
            <a:ln>
              <a:noFill/>
            </a:ln>
          </c:spPr>
          <c:marker>
            <c:symbol val="diamond"/>
            <c:size val="7"/>
            <c:spPr>
              <a:solidFill>
                <a:schemeClr val="tx2"/>
              </a:solidFill>
              <a:ln w="12700">
                <a:solidFill>
                  <a:schemeClr val="tx2"/>
                </a:solidFill>
              </a:ln>
            </c:spPr>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Plants'!$R$29:$R$41</c:f>
              <c:numCache>
                <c:formatCode>0.0%</c:formatCode>
                <c:ptCount val="13"/>
                <c:pt idx="0">
                  <c:v>0.30832574377656347</c:v>
                </c:pt>
                <c:pt idx="1">
                  <c:v>0.27608828006088282</c:v>
                </c:pt>
                <c:pt idx="2">
                  <c:v>0.27260679601362586</c:v>
                </c:pt>
                <c:pt idx="3">
                  <c:v>0.27231020744149548</c:v>
                </c:pt>
                <c:pt idx="4">
                  <c:v>0.26133947800836083</c:v>
                </c:pt>
                <c:pt idx="5">
                  <c:v>0.27523155953268513</c:v>
                </c:pt>
                <c:pt idx="6">
                  <c:v>0.28600553407613455</c:v>
                </c:pt>
                <c:pt idx="7">
                  <c:v>0.28385318446564356</c:v>
                </c:pt>
                <c:pt idx="8">
                  <c:v>0.28395931232362254</c:v>
                </c:pt>
                <c:pt idx="9">
                  <c:v>0.28587620531367797</c:v>
                </c:pt>
                <c:pt idx="10">
                  <c:v>0.2873161244241082</c:v>
                </c:pt>
                <c:pt idx="11">
                  <c:v>0.27849472632466882</c:v>
                </c:pt>
                <c:pt idx="12">
                  <c:v>0.27148818891373094</c:v>
                </c:pt>
              </c:numCache>
            </c:numRef>
          </c:val>
          <c:smooth val="0"/>
          <c:extLst>
            <c:ext xmlns:c16="http://schemas.microsoft.com/office/drawing/2014/chart" uri="{C3380CC4-5D6E-409C-BE32-E72D297353CC}">
              <c16:uniqueId val="{0000000A-6AC7-4D0D-82F4-63B87EF27DB5}"/>
            </c:ext>
          </c:extLst>
        </c:ser>
        <c:ser>
          <c:idx val="3"/>
          <c:order val="10"/>
          <c:spPr>
            <a:ln>
              <a:solidFill>
                <a:srgbClr val="7030A0"/>
              </a:solidFill>
            </a:ln>
          </c:spPr>
          <c:marker>
            <c:symbol val="circle"/>
            <c:size val="8"/>
            <c:spPr>
              <a:ln>
                <a:noFill/>
              </a:ln>
            </c:spPr>
          </c:marker>
          <c:cat>
            <c:numRef>
              <c:f>'CF for CSP Plants'!$A$29:$A$41</c:f>
              <c:numCache>
                <c:formatCode>General</c:formatCod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numCache>
            </c:numRef>
          </c:cat>
          <c:val>
            <c:numRef>
              <c:f>'CF for CSP Plants'!$P$29:$P$41</c:f>
              <c:numCache>
                <c:formatCode>0.0%</c:formatCode>
                <c:ptCount val="13"/>
                <c:pt idx="8">
                  <c:v>0.13210711520947177</c:v>
                </c:pt>
                <c:pt idx="9">
                  <c:v>4.3616645911166457E-2</c:v>
                </c:pt>
                <c:pt idx="10">
                  <c:v>0.20320672478206725</c:v>
                </c:pt>
                <c:pt idx="11">
                  <c:v>5.2063096720630968E-2</c:v>
                </c:pt>
                <c:pt idx="12">
                  <c:v>0</c:v>
                </c:pt>
              </c:numCache>
            </c:numRef>
          </c:val>
          <c:smooth val="0"/>
          <c:extLst>
            <c:ext xmlns:c16="http://schemas.microsoft.com/office/drawing/2014/chart" uri="{C3380CC4-5D6E-409C-BE32-E72D297353CC}">
              <c16:uniqueId val="{0000000B-6AC7-4D0D-82F4-63B87EF27DB5}"/>
            </c:ext>
          </c:extLst>
        </c:ser>
        <c:dLbls>
          <c:showLegendKey val="0"/>
          <c:showVal val="0"/>
          <c:showCatName val="0"/>
          <c:showSerName val="0"/>
          <c:showPercent val="0"/>
          <c:showBubbleSize val="0"/>
        </c:dLbls>
        <c:marker val="1"/>
        <c:smooth val="0"/>
        <c:axId val="442221696"/>
        <c:axId val="442223616"/>
      </c:lineChart>
      <c:catAx>
        <c:axId val="442221696"/>
        <c:scaling>
          <c:orientation val="minMax"/>
        </c:scaling>
        <c:delete val="0"/>
        <c:axPos val="b"/>
        <c:numFmt formatCode="General" sourceLinked="1"/>
        <c:majorTickMark val="out"/>
        <c:minorTickMark val="none"/>
        <c:tickLblPos val="nextTo"/>
        <c:spPr>
          <a:ln>
            <a:noFill/>
          </a:ln>
        </c:spPr>
        <c:txPr>
          <a:bodyPr/>
          <a:lstStyle/>
          <a:p>
            <a:pPr>
              <a:defRPr b="1"/>
            </a:pPr>
            <a:endParaRPr lang="en-US"/>
          </a:p>
        </c:txPr>
        <c:crossAx val="442223616"/>
        <c:crosses val="autoZero"/>
        <c:auto val="1"/>
        <c:lblAlgn val="ctr"/>
        <c:lblOffset val="0"/>
        <c:noMultiLvlLbl val="0"/>
      </c:catAx>
      <c:valAx>
        <c:axId val="442223616"/>
        <c:scaling>
          <c:orientation val="minMax"/>
          <c:max val="0.4"/>
        </c:scaling>
        <c:delete val="0"/>
        <c:axPos val="l"/>
        <c:majorGridlines>
          <c:spPr>
            <a:ln w="3175">
              <a:solidFill>
                <a:schemeClr val="bg1">
                  <a:lumMod val="75000"/>
                </a:schemeClr>
              </a:solidFill>
            </a:ln>
          </c:spPr>
        </c:majorGridlines>
        <c:numFmt formatCode="0%" sourceLinked="0"/>
        <c:majorTickMark val="out"/>
        <c:minorTickMark val="none"/>
        <c:tickLblPos val="nextTo"/>
        <c:spPr>
          <a:ln>
            <a:noFill/>
          </a:ln>
        </c:spPr>
        <c:txPr>
          <a:bodyPr/>
          <a:lstStyle/>
          <a:p>
            <a:pPr>
              <a:defRPr b="1"/>
            </a:pPr>
            <a:endParaRPr lang="en-US"/>
          </a:p>
        </c:txPr>
        <c:crossAx val="442221696"/>
        <c:crosses val="autoZero"/>
        <c:crossBetween val="between"/>
      </c:valAx>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489063867016625E-2"/>
          <c:y val="0.1132180352455943"/>
          <c:w val="0.90854268216472944"/>
          <c:h val="0.73389638795150602"/>
        </c:manualLayout>
      </c:layout>
      <c:bubbleChart>
        <c:varyColors val="0"/>
        <c:ser>
          <c:idx val="3"/>
          <c:order val="0"/>
          <c:tx>
            <c:v> CAISO</c:v>
          </c:tx>
          <c:spPr>
            <a:solidFill>
              <a:srgbClr val="DBEEF4"/>
            </a:solidFill>
            <a:ln w="6350">
              <a:solidFill>
                <a:schemeClr val="accent5"/>
              </a:solidFill>
              <a:prstDash val="solid"/>
            </a:ln>
          </c:spPr>
          <c:invertIfNegative val="1"/>
          <c:dPt>
            <c:idx val="205"/>
            <c:invertIfNegative val="1"/>
            <c:bubble3D val="0"/>
            <c:extLst>
              <c:ext xmlns:c16="http://schemas.microsoft.com/office/drawing/2014/chart" uri="{C3380CC4-5D6E-409C-BE32-E72D297353CC}">
                <c16:uniqueId val="{00000000-EFA9-4DCA-AAA1-5313EC7F1410}"/>
              </c:ext>
            </c:extLst>
          </c:dPt>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only)'!$C$25:$C$459</c:f>
              <c:numCache>
                <c:formatCode>0.00</c:formatCode>
                <c:ptCount val="435"/>
                <c:pt idx="0">
                  <c:v>#N/A</c:v>
                </c:pt>
                <c:pt idx="1">
                  <c:v>220.63141435781111</c:v>
                </c:pt>
                <c:pt idx="2">
                  <c:v>150.73040524305304</c:v>
                </c:pt>
                <c:pt idx="3">
                  <c:v>131.7706901652578</c:v>
                </c:pt>
                <c:pt idx="4">
                  <c:v>168.7879318708772</c:v>
                </c:pt>
                <c:pt idx="5">
                  <c:v>#N/A</c:v>
                </c:pt>
                <c:pt idx="6">
                  <c:v>#N/A</c:v>
                </c:pt>
                <c:pt idx="7">
                  <c:v>#N/A</c:v>
                </c:pt>
                <c:pt idx="8">
                  <c:v>#N/A</c:v>
                </c:pt>
                <c:pt idx="9">
                  <c:v>142.78340860236398</c:v>
                </c:pt>
                <c:pt idx="10">
                  <c:v>#N/A</c:v>
                </c:pt>
                <c:pt idx="11">
                  <c:v>#N/A</c:v>
                </c:pt>
                <c:pt idx="12">
                  <c:v>#N/A</c:v>
                </c:pt>
                <c:pt idx="13">
                  <c:v>166.37159677334844</c:v>
                </c:pt>
                <c:pt idx="14">
                  <c:v>145.58888183815037</c:v>
                </c:pt>
                <c:pt idx="15">
                  <c:v>194.79262084030665</c:v>
                </c:pt>
                <c:pt idx="16">
                  <c:v>117.45124673431536</c:v>
                </c:pt>
                <c:pt idx="17">
                  <c:v>#N/A</c:v>
                </c:pt>
                <c:pt idx="18">
                  <c:v>240.08263936563256</c:v>
                </c:pt>
                <c:pt idx="19">
                  <c:v>240.08263936563256</c:v>
                </c:pt>
                <c:pt idx="20">
                  <c:v>240.08263936563256</c:v>
                </c:pt>
                <c:pt idx="21">
                  <c:v>164.2326074511121</c:v>
                </c:pt>
                <c:pt idx="22">
                  <c:v>164.2326074511121</c:v>
                </c:pt>
                <c:pt idx="23">
                  <c:v>163.20807880481198</c:v>
                </c:pt>
                <c:pt idx="24">
                  <c:v>#N/A</c:v>
                </c:pt>
                <c:pt idx="25">
                  <c:v>141.83064162154119</c:v>
                </c:pt>
                <c:pt idx="26">
                  <c:v>133.81512112509478</c:v>
                </c:pt>
                <c:pt idx="27">
                  <c:v>#N/A</c:v>
                </c:pt>
                <c:pt idx="28">
                  <c:v>140.64368111356367</c:v>
                </c:pt>
                <c:pt idx="29">
                  <c:v>#N/A</c:v>
                </c:pt>
                <c:pt idx="30">
                  <c:v>133.21471916752552</c:v>
                </c:pt>
                <c:pt idx="31">
                  <c:v>160.55576052646407</c:v>
                </c:pt>
                <c:pt idx="32">
                  <c:v>#N/A</c:v>
                </c:pt>
                <c:pt idx="33">
                  <c:v>#N/A</c:v>
                </c:pt>
                <c:pt idx="34">
                  <c:v>#N/A</c:v>
                </c:pt>
                <c:pt idx="35">
                  <c:v>#N/A</c:v>
                </c:pt>
                <c:pt idx="36">
                  <c:v>#N/A</c:v>
                </c:pt>
                <c:pt idx="37">
                  <c:v>#N/A</c:v>
                </c:pt>
                <c:pt idx="38">
                  <c:v>154.49478261403425</c:v>
                </c:pt>
                <c:pt idx="39">
                  <c:v>128.94246662977548</c:v>
                </c:pt>
                <c:pt idx="40">
                  <c:v>#N/A</c:v>
                </c:pt>
                <c:pt idx="41">
                  <c:v>#N/A</c:v>
                </c:pt>
                <c:pt idx="42">
                  <c:v>#N/A</c:v>
                </c:pt>
                <c:pt idx="43">
                  <c:v>124.46150053332839</c:v>
                </c:pt>
                <c:pt idx="44">
                  <c:v>130.46105532275737</c:v>
                </c:pt>
                <c:pt idx="45">
                  <c:v>77.039295452069126</c:v>
                </c:pt>
                <c:pt idx="46">
                  <c:v>78.974467067086621</c:v>
                </c:pt>
                <c:pt idx="47">
                  <c:v>#N/A</c:v>
                </c:pt>
                <c:pt idx="48">
                  <c:v>#N/A</c:v>
                </c:pt>
                <c:pt idx="49">
                  <c:v>124.70222447672158</c:v>
                </c:pt>
                <c:pt idx="50">
                  <c:v>110.49071387284506</c:v>
                </c:pt>
                <c:pt idx="51">
                  <c:v>147.93328369973588</c:v>
                </c:pt>
                <c:pt idx="52">
                  <c:v>110.72793418415294</c:v>
                </c:pt>
                <c:pt idx="53">
                  <c:v>123.30544471010373</c:v>
                </c:pt>
                <c:pt idx="54">
                  <c:v>135.50909530311614</c:v>
                </c:pt>
                <c:pt idx="55">
                  <c:v>#N/A</c:v>
                </c:pt>
                <c:pt idx="56">
                  <c:v>#N/A</c:v>
                </c:pt>
                <c:pt idx="57">
                  <c:v>#N/A</c:v>
                </c:pt>
                <c:pt idx="58">
                  <c:v>94.320488853098709</c:v>
                </c:pt>
                <c:pt idx="59">
                  <c:v>#N/A</c:v>
                </c:pt>
                <c:pt idx="60">
                  <c:v>119.61881898299147</c:v>
                </c:pt>
                <c:pt idx="61">
                  <c:v>107.10791682952231</c:v>
                </c:pt>
                <c:pt idx="62">
                  <c:v>126.51001719203325</c:v>
                </c:pt>
                <c:pt idx="63">
                  <c:v>101.06462360792489</c:v>
                </c:pt>
                <c:pt idx="64">
                  <c:v>#N/A</c:v>
                </c:pt>
                <c:pt idx="65">
                  <c:v>115.93134912455014</c:v>
                </c:pt>
                <c:pt idx="66">
                  <c:v>85.827763239709867</c:v>
                </c:pt>
                <c:pt idx="67">
                  <c:v>#N/A</c:v>
                </c:pt>
                <c:pt idx="68">
                  <c:v>#N/A</c:v>
                </c:pt>
                <c:pt idx="69">
                  <c:v>#N/A</c:v>
                </c:pt>
                <c:pt idx="70">
                  <c:v>#N/A</c:v>
                </c:pt>
                <c:pt idx="71">
                  <c:v>#N/A</c:v>
                </c:pt>
                <c:pt idx="72">
                  <c:v>#N/A</c:v>
                </c:pt>
                <c:pt idx="73">
                  <c:v>#N/A</c:v>
                </c:pt>
                <c:pt idx="74">
                  <c:v>#N/A</c:v>
                </c:pt>
                <c:pt idx="75">
                  <c:v>86.715123529504552</c:v>
                </c:pt>
                <c:pt idx="76">
                  <c:v>76.756972344597386</c:v>
                </c:pt>
                <c:pt idx="77">
                  <c:v>91.375792663152524</c:v>
                </c:pt>
                <c:pt idx="78">
                  <c:v>94.207180027618278</c:v>
                </c:pt>
                <c:pt idx="79">
                  <c:v>87.994188335344091</c:v>
                </c:pt>
                <c:pt idx="80">
                  <c:v>91.287669967063152</c:v>
                </c:pt>
                <c:pt idx="81">
                  <c:v>89.014281114293723</c:v>
                </c:pt>
                <c:pt idx="82">
                  <c:v>86.051279361527307</c:v>
                </c:pt>
                <c:pt idx="83">
                  <c:v>#N/A</c:v>
                </c:pt>
                <c:pt idx="84">
                  <c:v>100.91375636786022</c:v>
                </c:pt>
                <c:pt idx="85">
                  <c:v>83.850645362473855</c:v>
                </c:pt>
                <c:pt idx="86">
                  <c:v>86.455760439164152</c:v>
                </c:pt>
                <c:pt idx="87">
                  <c:v>#N/A</c:v>
                </c:pt>
                <c:pt idx="88">
                  <c:v>71.032712352680903</c:v>
                </c:pt>
                <c:pt idx="89">
                  <c:v>82.269906456320939</c:v>
                </c:pt>
                <c:pt idx="90">
                  <c:v>#N/A</c:v>
                </c:pt>
                <c:pt idx="91">
                  <c:v>#N/A</c:v>
                </c:pt>
                <c:pt idx="92">
                  <c:v>#N/A</c:v>
                </c:pt>
                <c:pt idx="93">
                  <c:v>80.469870516428358</c:v>
                </c:pt>
                <c:pt idx="94">
                  <c:v>86.879887243016526</c:v>
                </c:pt>
                <c:pt idx="95">
                  <c:v>85.54537932553805</c:v>
                </c:pt>
                <c:pt idx="96">
                  <c:v>75.769444740106138</c:v>
                </c:pt>
                <c:pt idx="97">
                  <c:v>85.057922213075969</c:v>
                </c:pt>
                <c:pt idx="98">
                  <c:v>62.489022441100744</c:v>
                </c:pt>
                <c:pt idx="99">
                  <c:v>58.951732971391216</c:v>
                </c:pt>
                <c:pt idx="100">
                  <c:v>#N/A</c:v>
                </c:pt>
                <c:pt idx="101">
                  <c:v>#N/A</c:v>
                </c:pt>
                <c:pt idx="102">
                  <c:v>#N/A</c:v>
                </c:pt>
                <c:pt idx="103">
                  <c:v>#N/A</c:v>
                </c:pt>
                <c:pt idx="104">
                  <c:v>58.755227194819881</c:v>
                </c:pt>
                <c:pt idx="105">
                  <c:v>63.02709190289174</c:v>
                </c:pt>
                <c:pt idx="106">
                  <c:v>79.572679143973403</c:v>
                </c:pt>
                <c:pt idx="107">
                  <c:v>79.572679143973403</c:v>
                </c:pt>
                <c:pt idx="108">
                  <c:v>66.289364787988916</c:v>
                </c:pt>
                <c:pt idx="109">
                  <c:v>#N/A</c:v>
                </c:pt>
                <c:pt idx="110">
                  <c:v>63.68742869174033</c:v>
                </c:pt>
                <c:pt idx="111">
                  <c:v>65.826851632149584</c:v>
                </c:pt>
                <c:pt idx="112">
                  <c:v>63.919864562878068</c:v>
                </c:pt>
                <c:pt idx="113">
                  <c:v>81.536047201167648</c:v>
                </c:pt>
                <c:pt idx="114">
                  <c:v>#N/A</c:v>
                </c:pt>
                <c:pt idx="115">
                  <c:v>56.080659271407015</c:v>
                </c:pt>
                <c:pt idx="116">
                  <c:v>68.415203282089777</c:v>
                </c:pt>
                <c:pt idx="117">
                  <c:v>#N/A</c:v>
                </c:pt>
                <c:pt idx="118">
                  <c:v>63.180457509835378</c:v>
                </c:pt>
                <c:pt idx="119">
                  <c:v>59.117106335814285</c:v>
                </c:pt>
                <c:pt idx="120">
                  <c:v>#N/A</c:v>
                </c:pt>
                <c:pt idx="121">
                  <c:v>#N/A</c:v>
                </c:pt>
                <c:pt idx="122">
                  <c:v>#N/A</c:v>
                </c:pt>
                <c:pt idx="123">
                  <c:v>#N/A</c:v>
                </c:pt>
                <c:pt idx="124">
                  <c:v>56.862090410214812</c:v>
                </c:pt>
                <c:pt idx="125">
                  <c:v>54.488431930163024</c:v>
                </c:pt>
                <c:pt idx="126">
                  <c:v>57.445227719825162</c:v>
                </c:pt>
                <c:pt idx="127">
                  <c:v>#N/A</c:v>
                </c:pt>
                <c:pt idx="128">
                  <c:v>#N/A</c:v>
                </c:pt>
                <c:pt idx="129">
                  <c:v>#N/A</c:v>
                </c:pt>
                <c:pt idx="130">
                  <c:v>#N/A</c:v>
                </c:pt>
                <c:pt idx="131">
                  <c:v>50.300759013700436</c:v>
                </c:pt>
                <c:pt idx="132">
                  <c:v>#N/A</c:v>
                </c:pt>
                <c:pt idx="133">
                  <c:v>#N/A</c:v>
                </c:pt>
                <c:pt idx="134">
                  <c:v>59.119498661006418</c:v>
                </c:pt>
                <c:pt idx="135">
                  <c:v>#N/A</c:v>
                </c:pt>
                <c:pt idx="136">
                  <c:v>#N/A</c:v>
                </c:pt>
                <c:pt idx="137">
                  <c:v>#N/A</c:v>
                </c:pt>
                <c:pt idx="138">
                  <c:v>#N/A</c:v>
                </c:pt>
                <c:pt idx="139">
                  <c:v>#N/A</c:v>
                </c:pt>
                <c:pt idx="140">
                  <c:v>#N/A</c:v>
                </c:pt>
                <c:pt idx="141">
                  <c:v>56.493812622583903</c:v>
                </c:pt>
                <c:pt idx="142">
                  <c:v>61.907402122835911</c:v>
                </c:pt>
                <c:pt idx="143">
                  <c:v>56.284968605507231</c:v>
                </c:pt>
                <c:pt idx="144">
                  <c:v>56.284968605507231</c:v>
                </c:pt>
                <c:pt idx="145">
                  <c:v>56.284968605507231</c:v>
                </c:pt>
                <c:pt idx="146">
                  <c:v>49.75052347232684</c:v>
                </c:pt>
                <c:pt idx="147">
                  <c:v>64.205975300163885</c:v>
                </c:pt>
                <c:pt idx="148">
                  <c:v>64.221962843814296</c:v>
                </c:pt>
                <c:pt idx="149">
                  <c:v>56.284968605507231</c:v>
                </c:pt>
                <c:pt idx="150">
                  <c:v>66.204418256468799</c:v>
                </c:pt>
                <c:pt idx="151">
                  <c:v>#N/A</c:v>
                </c:pt>
                <c:pt idx="152">
                  <c:v>#N/A</c:v>
                </c:pt>
                <c:pt idx="153">
                  <c:v>#N/A</c:v>
                </c:pt>
                <c:pt idx="154">
                  <c:v>#N/A</c:v>
                </c:pt>
                <c:pt idx="155">
                  <c:v>#N/A</c:v>
                </c:pt>
                <c:pt idx="156">
                  <c:v>59.057242591198218</c:v>
                </c:pt>
                <c:pt idx="157">
                  <c:v>#N/A</c:v>
                </c:pt>
                <c:pt idx="158">
                  <c:v>#N/A</c:v>
                </c:pt>
                <c:pt idx="159">
                  <c:v>#N/A</c:v>
                </c:pt>
                <c:pt idx="160">
                  <c:v>#N/A</c:v>
                </c:pt>
                <c:pt idx="161">
                  <c:v>#N/A</c:v>
                </c:pt>
                <c:pt idx="162">
                  <c:v>#N/A</c:v>
                </c:pt>
                <c:pt idx="163">
                  <c:v>83.888269051173253</c:v>
                </c:pt>
                <c:pt idx="164">
                  <c:v>68.103525983807629</c:v>
                </c:pt>
                <c:pt idx="165">
                  <c:v>#N/A</c:v>
                </c:pt>
                <c:pt idx="166">
                  <c:v>#N/A</c:v>
                </c:pt>
                <c:pt idx="167">
                  <c:v>45.326870679638063</c:v>
                </c:pt>
                <c:pt idx="168">
                  <c:v>63.489127014754814</c:v>
                </c:pt>
                <c:pt idx="169">
                  <c:v>52.965297415203587</c:v>
                </c:pt>
                <c:pt idx="170">
                  <c:v>#N/A</c:v>
                </c:pt>
                <c:pt idx="171">
                  <c:v>#N/A</c:v>
                </c:pt>
                <c:pt idx="172">
                  <c:v>#N/A</c:v>
                </c:pt>
                <c:pt idx="173">
                  <c:v>#N/A</c:v>
                </c:pt>
                <c:pt idx="174">
                  <c:v>#N/A</c:v>
                </c:pt>
                <c:pt idx="175">
                  <c:v>#N/A</c:v>
                </c:pt>
                <c:pt idx="176">
                  <c:v>#N/A</c:v>
                </c:pt>
                <c:pt idx="177">
                  <c:v>#N/A</c:v>
                </c:pt>
                <c:pt idx="178">
                  <c:v>54.667308533996064</c:v>
                </c:pt>
                <c:pt idx="179">
                  <c:v>#N/A</c:v>
                </c:pt>
                <c:pt idx="180">
                  <c:v>#N/A</c:v>
                </c:pt>
                <c:pt idx="181">
                  <c:v>#N/A</c:v>
                </c:pt>
                <c:pt idx="182">
                  <c:v>#N/A</c:v>
                </c:pt>
                <c:pt idx="183">
                  <c:v>51.949427114259713</c:v>
                </c:pt>
                <c:pt idx="184">
                  <c:v>48.894875077160599</c:v>
                </c:pt>
                <c:pt idx="185">
                  <c:v>#N/A</c:v>
                </c:pt>
                <c:pt idx="186">
                  <c:v>#N/A</c:v>
                </c:pt>
                <c:pt idx="187">
                  <c:v>#N/A</c:v>
                </c:pt>
                <c:pt idx="188">
                  <c:v>50.141477338304576</c:v>
                </c:pt>
                <c:pt idx="189">
                  <c:v>50.141477338304576</c:v>
                </c:pt>
                <c:pt idx="190">
                  <c:v>#N/A</c:v>
                </c:pt>
                <c:pt idx="191">
                  <c:v>#N/A</c:v>
                </c:pt>
                <c:pt idx="192">
                  <c:v>#N/A</c:v>
                </c:pt>
                <c:pt idx="193">
                  <c:v>#N/A</c:v>
                </c:pt>
                <c:pt idx="194">
                  <c:v>#N/A</c:v>
                </c:pt>
                <c:pt idx="195">
                  <c:v>#N/A</c:v>
                </c:pt>
                <c:pt idx="196">
                  <c:v>#N/A</c:v>
                </c:pt>
                <c:pt idx="197">
                  <c:v>#N/A</c:v>
                </c:pt>
                <c:pt idx="198">
                  <c:v>#N/A</c:v>
                </c:pt>
                <c:pt idx="199">
                  <c:v>#N/A</c:v>
                </c:pt>
                <c:pt idx="200">
                  <c:v>49.010809364136549</c:v>
                </c:pt>
                <c:pt idx="201">
                  <c:v>42.594166446248039</c:v>
                </c:pt>
                <c:pt idx="202">
                  <c:v>51.509220855443289</c:v>
                </c:pt>
                <c:pt idx="203">
                  <c:v>44.588438658721486</c:v>
                </c:pt>
                <c:pt idx="204">
                  <c:v>#N/A</c:v>
                </c:pt>
                <c:pt idx="205">
                  <c:v>#N/A</c:v>
                </c:pt>
                <c:pt idx="206">
                  <c:v>#N/A</c:v>
                </c:pt>
                <c:pt idx="207">
                  <c:v>#N/A</c:v>
                </c:pt>
                <c:pt idx="208">
                  <c:v>#N/A</c:v>
                </c:pt>
                <c:pt idx="209">
                  <c:v>51.162849398788495</c:v>
                </c:pt>
                <c:pt idx="210">
                  <c:v>51.093216616311146</c:v>
                </c:pt>
                <c:pt idx="211">
                  <c:v>51.141886988856733</c:v>
                </c:pt>
                <c:pt idx="212">
                  <c:v>50.756371673595154</c:v>
                </c:pt>
                <c:pt idx="213">
                  <c:v>29.293350022390079</c:v>
                </c:pt>
                <c:pt idx="214">
                  <c:v>#N/A</c:v>
                </c:pt>
                <c:pt idx="215">
                  <c:v>#N/A</c:v>
                </c:pt>
                <c:pt idx="216">
                  <c:v>#N/A</c:v>
                </c:pt>
                <c:pt idx="217">
                  <c:v>41.140252095784604</c:v>
                </c:pt>
                <c:pt idx="218">
                  <c:v>#N/A</c:v>
                </c:pt>
                <c:pt idx="219">
                  <c:v>#N/A</c:v>
                </c:pt>
                <c:pt idx="220">
                  <c:v>41.916756392770139</c:v>
                </c:pt>
                <c:pt idx="221">
                  <c:v>#N/A</c:v>
                </c:pt>
                <c:pt idx="222">
                  <c:v>#N/A</c:v>
                </c:pt>
                <c:pt idx="223">
                  <c:v>#N/A</c:v>
                </c:pt>
                <c:pt idx="224">
                  <c:v>34.527728451375609</c:v>
                </c:pt>
                <c:pt idx="225">
                  <c:v>#N/A</c:v>
                </c:pt>
                <c:pt idx="226">
                  <c:v>#N/A</c:v>
                </c:pt>
                <c:pt idx="227">
                  <c:v>#N/A</c:v>
                </c:pt>
                <c:pt idx="228">
                  <c:v>#N/A</c:v>
                </c:pt>
                <c:pt idx="229">
                  <c:v>#N/A</c:v>
                </c:pt>
                <c:pt idx="230">
                  <c:v>39.191137067944162</c:v>
                </c:pt>
                <c:pt idx="231">
                  <c:v>#N/A</c:v>
                </c:pt>
                <c:pt idx="232">
                  <c:v>32.883550906071989</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48.292314630589125</c:v>
                </c:pt>
                <c:pt idx="250">
                  <c:v>29.921601342795071</c:v>
                </c:pt>
                <c:pt idx="251">
                  <c:v>28.853208000148282</c:v>
                </c:pt>
                <c:pt idx="252">
                  <c:v>28.330443857538935</c:v>
                </c:pt>
                <c:pt idx="253">
                  <c:v>#N/A</c:v>
                </c:pt>
                <c:pt idx="254">
                  <c:v>#N/A</c:v>
                </c:pt>
                <c:pt idx="255">
                  <c:v>#N/A</c:v>
                </c:pt>
                <c:pt idx="256">
                  <c:v>#N/A</c:v>
                </c:pt>
                <c:pt idx="257">
                  <c:v>#N/A</c:v>
                </c:pt>
                <c:pt idx="258">
                  <c:v>19.553065269533572</c:v>
                </c:pt>
                <c:pt idx="259">
                  <c:v>#N/A</c:v>
                </c:pt>
                <c:pt idx="260">
                  <c:v>#N/A</c:v>
                </c:pt>
                <c:pt idx="261">
                  <c:v>#N/A</c:v>
                </c:pt>
                <c:pt idx="262">
                  <c:v>#N/A</c:v>
                </c:pt>
                <c:pt idx="263">
                  <c:v>#N/A</c:v>
                </c:pt>
                <c:pt idx="264">
                  <c:v>#N/A</c:v>
                </c:pt>
                <c:pt idx="265">
                  <c:v>#N/A</c:v>
                </c:pt>
                <c:pt idx="266">
                  <c:v>45.705585928787485</c:v>
                </c:pt>
                <c:pt idx="267">
                  <c:v>#N/A</c:v>
                </c:pt>
                <c:pt idx="268">
                  <c:v>30.171215499609822</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15.214713375484605</c:v>
                </c:pt>
                <c:pt idx="304">
                  <c:v>#N/A</c:v>
                </c:pt>
                <c:pt idx="305">
                  <c:v>#N/A</c:v>
                </c:pt>
                <c:pt idx="306">
                  <c:v>#N/A</c:v>
                </c:pt>
                <c:pt idx="307">
                  <c:v>#N/A</c:v>
                </c:pt>
                <c:pt idx="308">
                  <c:v>#N/A</c:v>
                </c:pt>
                <c:pt idx="309">
                  <c:v>#N/A</c:v>
                </c:pt>
                <c:pt idx="310">
                  <c:v>#N/A</c:v>
                </c:pt>
                <c:pt idx="311">
                  <c:v>#N/A</c:v>
                </c:pt>
                <c:pt idx="312">
                  <c:v>#N/A</c:v>
                </c:pt>
                <c:pt idx="313">
                  <c:v>#N/A</c:v>
                </c:pt>
                <c:pt idx="314">
                  <c:v>#N/A</c:v>
                </c:pt>
                <c:pt idx="315">
                  <c:v>23.636449894044457</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20.535411149143354</c:v>
                </c:pt>
                <c:pt idx="329">
                  <c:v>#N/A</c:v>
                </c:pt>
                <c:pt idx="330">
                  <c:v>#N/A</c:v>
                </c:pt>
                <c:pt idx="331">
                  <c:v>#N/A</c:v>
                </c:pt>
                <c:pt idx="332">
                  <c:v>17.37611712619826</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5"/>
                    </a:solidFill>
                    <a:prstDash val="solid"/>
                  </a:ln>
                </c14:spPr>
              </c14:invertSolidFillFmt>
            </c:ext>
            <c:ext xmlns:c16="http://schemas.microsoft.com/office/drawing/2014/chart" uri="{C3380CC4-5D6E-409C-BE32-E72D297353CC}">
              <c16:uniqueId val="{00000001-EFA9-4DCA-AAA1-5313EC7F1410}"/>
            </c:ext>
          </c:extLst>
        </c:ser>
        <c:ser>
          <c:idx val="0"/>
          <c:order val="1"/>
          <c:tx>
            <c:v> West (non-ISO)</c:v>
          </c:tx>
          <c:spPr>
            <a:noFill/>
            <a:ln w="6350">
              <a:solidFill>
                <a:schemeClr val="accent2"/>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only)'!$D$25:$D$459</c:f>
              <c:numCache>
                <c:formatCode>0.00</c:formatCode>
                <c:ptCount val="435"/>
                <c:pt idx="0">
                  <c:v>239.87343023202581</c:v>
                </c:pt>
                <c:pt idx="1">
                  <c:v>#N/A</c:v>
                </c:pt>
                <c:pt idx="2">
                  <c:v>#N/A</c:v>
                </c:pt>
                <c:pt idx="3">
                  <c:v>#N/A</c:v>
                </c:pt>
                <c:pt idx="4">
                  <c:v>#N/A</c:v>
                </c:pt>
                <c:pt idx="5">
                  <c:v>132.09678867228317</c:v>
                </c:pt>
                <c:pt idx="6">
                  <c:v>#N/A</c:v>
                </c:pt>
                <c:pt idx="7">
                  <c:v>150.76036112897177</c:v>
                </c:pt>
                <c:pt idx="8">
                  <c:v>#N/A</c:v>
                </c:pt>
                <c:pt idx="9">
                  <c:v>#N/A</c:v>
                </c:pt>
                <c:pt idx="10">
                  <c:v>131.35468811484361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139.12708403650188</c:v>
                </c:pt>
                <c:pt idx="25">
                  <c:v>#N/A</c:v>
                </c:pt>
                <c:pt idx="26">
                  <c:v>#N/A</c:v>
                </c:pt>
                <c:pt idx="27">
                  <c:v>106.66165297410052</c:v>
                </c:pt>
                <c:pt idx="28">
                  <c:v>#N/A</c:v>
                </c:pt>
                <c:pt idx="29">
                  <c:v>132.51787215964211</c:v>
                </c:pt>
                <c:pt idx="30">
                  <c:v>#N/A</c:v>
                </c:pt>
                <c:pt idx="31">
                  <c:v>#N/A</c:v>
                </c:pt>
                <c:pt idx="32">
                  <c:v>#N/A</c:v>
                </c:pt>
                <c:pt idx="33">
                  <c:v>132.51787215964211</c:v>
                </c:pt>
                <c:pt idx="34">
                  <c:v>128.07170992260362</c:v>
                </c:pt>
                <c:pt idx="35">
                  <c:v>100.78435541286747</c:v>
                </c:pt>
                <c:pt idx="36">
                  <c:v>100.4796315006849</c:v>
                </c:pt>
                <c:pt idx="37">
                  <c:v>134.09801601299415</c:v>
                </c:pt>
                <c:pt idx="38">
                  <c:v>#N/A</c:v>
                </c:pt>
                <c:pt idx="39">
                  <c:v>#N/A</c:v>
                </c:pt>
                <c:pt idx="40">
                  <c:v>133.64367584916721</c:v>
                </c:pt>
                <c:pt idx="41">
                  <c:v>#N/A</c:v>
                </c:pt>
                <c:pt idx="42">
                  <c:v>114.43455922227665</c:v>
                </c:pt>
                <c:pt idx="43">
                  <c:v>#N/A</c:v>
                </c:pt>
                <c:pt idx="44">
                  <c:v>#N/A</c:v>
                </c:pt>
                <c:pt idx="45">
                  <c:v>#N/A</c:v>
                </c:pt>
                <c:pt idx="46">
                  <c:v>#N/A</c:v>
                </c:pt>
                <c:pt idx="47">
                  <c:v>138.7308344812717</c:v>
                </c:pt>
                <c:pt idx="48">
                  <c:v>#N/A</c:v>
                </c:pt>
                <c:pt idx="49">
                  <c:v>#N/A</c:v>
                </c:pt>
                <c:pt idx="50">
                  <c:v>#N/A</c:v>
                </c:pt>
                <c:pt idx="51">
                  <c:v>#N/A</c:v>
                </c:pt>
                <c:pt idx="52">
                  <c:v>#N/A</c:v>
                </c:pt>
                <c:pt idx="53">
                  <c:v>#N/A</c:v>
                </c:pt>
                <c:pt idx="54">
                  <c:v>#N/A</c:v>
                </c:pt>
                <c:pt idx="55">
                  <c:v>115.56695260570278</c:v>
                </c:pt>
                <c:pt idx="56">
                  <c:v>114.50864091068806</c:v>
                </c:pt>
                <c:pt idx="57">
                  <c:v>118.11935828776366</c:v>
                </c:pt>
                <c:pt idx="58">
                  <c:v>#N/A</c:v>
                </c:pt>
                <c:pt idx="59">
                  <c:v>111.74425078754807</c:v>
                </c:pt>
                <c:pt idx="60">
                  <c:v>#N/A</c:v>
                </c:pt>
                <c:pt idx="61">
                  <c:v>#N/A</c:v>
                </c:pt>
                <c:pt idx="62">
                  <c:v>#N/A</c:v>
                </c:pt>
                <c:pt idx="63">
                  <c:v>#N/A</c:v>
                </c:pt>
                <c:pt idx="64">
                  <c:v>#N/A</c:v>
                </c:pt>
                <c:pt idx="65">
                  <c:v>#N/A</c:v>
                </c:pt>
                <c:pt idx="66">
                  <c:v>#N/A</c:v>
                </c:pt>
                <c:pt idx="67">
                  <c:v>137.69097724320744</c:v>
                </c:pt>
                <c:pt idx="68">
                  <c:v>#N/A</c:v>
                </c:pt>
                <c:pt idx="69">
                  <c:v>108.14725440354329</c:v>
                </c:pt>
                <c:pt idx="70">
                  <c:v>#N/A</c:v>
                </c:pt>
                <c:pt idx="71">
                  <c:v>85.457491161148653</c:v>
                </c:pt>
                <c:pt idx="72">
                  <c:v>84.640567540000703</c:v>
                </c:pt>
                <c:pt idx="73">
                  <c:v>86.332885309072068</c:v>
                </c:pt>
                <c:pt idx="74">
                  <c:v>77.456188894838746</c:v>
                </c:pt>
                <c:pt idx="75">
                  <c:v>#N/A</c:v>
                </c:pt>
                <c:pt idx="76">
                  <c:v>#N/A</c:v>
                </c:pt>
                <c:pt idx="77">
                  <c:v>#N/A</c:v>
                </c:pt>
                <c:pt idx="78">
                  <c:v>#N/A</c:v>
                </c:pt>
                <c:pt idx="79">
                  <c:v>#N/A</c:v>
                </c:pt>
                <c:pt idx="80">
                  <c:v>#N/A</c:v>
                </c:pt>
                <c:pt idx="81">
                  <c:v>#N/A</c:v>
                </c:pt>
                <c:pt idx="82">
                  <c:v>#N/A</c:v>
                </c:pt>
                <c:pt idx="83">
                  <c:v>91.646623101480131</c:v>
                </c:pt>
                <c:pt idx="84">
                  <c:v>#N/A</c:v>
                </c:pt>
                <c:pt idx="85">
                  <c:v>#N/A</c:v>
                </c:pt>
                <c:pt idx="86">
                  <c:v>#N/A</c:v>
                </c:pt>
                <c:pt idx="87">
                  <c:v>55.834031725989298</c:v>
                </c:pt>
                <c:pt idx="88">
                  <c:v>#N/A</c:v>
                </c:pt>
                <c:pt idx="89">
                  <c:v>#N/A</c:v>
                </c:pt>
                <c:pt idx="90">
                  <c:v>80.77785758242976</c:v>
                </c:pt>
                <c:pt idx="91">
                  <c:v>83.794134143939033</c:v>
                </c:pt>
                <c:pt idx="92">
                  <c:v>#N/A</c:v>
                </c:pt>
                <c:pt idx="93">
                  <c:v>#N/A</c:v>
                </c:pt>
                <c:pt idx="94">
                  <c:v>#N/A</c:v>
                </c:pt>
                <c:pt idx="95">
                  <c:v>#N/A</c:v>
                </c:pt>
                <c:pt idx="96">
                  <c:v>#N/A</c:v>
                </c:pt>
                <c:pt idx="97">
                  <c:v>#N/A</c:v>
                </c:pt>
                <c:pt idx="98">
                  <c:v>#N/A</c:v>
                </c:pt>
                <c:pt idx="99">
                  <c:v>#N/A</c:v>
                </c:pt>
                <c:pt idx="100">
                  <c:v>66.357227023510106</c:v>
                </c:pt>
                <c:pt idx="101">
                  <c:v>67.24666182926795</c:v>
                </c:pt>
                <c:pt idx="102">
                  <c:v>#N/A</c:v>
                </c:pt>
                <c:pt idx="103">
                  <c:v>57.237838446182408</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48.858917851208872</c:v>
                </c:pt>
                <c:pt idx="118">
                  <c:v>#N/A</c:v>
                </c:pt>
                <c:pt idx="119">
                  <c:v>#N/A</c:v>
                </c:pt>
                <c:pt idx="120">
                  <c:v>#N/A</c:v>
                </c:pt>
                <c:pt idx="121">
                  <c:v>#N/A</c:v>
                </c:pt>
                <c:pt idx="122">
                  <c:v>62.709645900907255</c:v>
                </c:pt>
                <c:pt idx="123">
                  <c:v>#N/A</c:v>
                </c:pt>
                <c:pt idx="124">
                  <c:v>#N/A</c:v>
                </c:pt>
                <c:pt idx="125">
                  <c:v>#N/A</c:v>
                </c:pt>
                <c:pt idx="126">
                  <c:v>#N/A</c:v>
                </c:pt>
                <c:pt idx="127">
                  <c:v>57.237838446182408</c:v>
                </c:pt>
                <c:pt idx="128">
                  <c:v>57.801671239864994</c:v>
                </c:pt>
                <c:pt idx="129">
                  <c:v>60.435827572850741</c:v>
                </c:pt>
                <c:pt idx="130">
                  <c:v>60.413994299557807</c:v>
                </c:pt>
                <c:pt idx="131">
                  <c:v>#N/A</c:v>
                </c:pt>
                <c:pt idx="132">
                  <c:v>55.602064898828651</c:v>
                </c:pt>
                <c:pt idx="133">
                  <c:v>46.394199879092604</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61.572303047617183</c:v>
                </c:pt>
                <c:pt idx="155">
                  <c:v>48.830035442316934</c:v>
                </c:pt>
                <c:pt idx="156">
                  <c:v>#N/A</c:v>
                </c:pt>
                <c:pt idx="157">
                  <c:v>#N/A</c:v>
                </c:pt>
                <c:pt idx="158">
                  <c:v>#N/A</c:v>
                </c:pt>
                <c:pt idx="159">
                  <c:v>#N/A</c:v>
                </c:pt>
                <c:pt idx="160">
                  <c:v>#N/A</c:v>
                </c:pt>
                <c:pt idx="161">
                  <c:v>#N/A</c:v>
                </c:pt>
                <c:pt idx="162">
                  <c:v>#N/A</c:v>
                </c:pt>
                <c:pt idx="163">
                  <c:v>#N/A</c:v>
                </c:pt>
                <c:pt idx="164">
                  <c:v>#N/A</c:v>
                </c:pt>
                <c:pt idx="165">
                  <c:v>47.094906283521681</c:v>
                </c:pt>
                <c:pt idx="166">
                  <c:v>#N/A</c:v>
                </c:pt>
                <c:pt idx="167">
                  <c:v>#N/A</c:v>
                </c:pt>
                <c:pt idx="168">
                  <c:v>#N/A</c:v>
                </c:pt>
                <c:pt idx="169">
                  <c:v>#N/A</c:v>
                </c:pt>
                <c:pt idx="170">
                  <c:v>#N/A</c:v>
                </c:pt>
                <c:pt idx="171">
                  <c:v>#N/A</c:v>
                </c:pt>
                <c:pt idx="172">
                  <c:v>#N/A</c:v>
                </c:pt>
                <c:pt idx="173">
                  <c:v>#N/A</c:v>
                </c:pt>
                <c:pt idx="174">
                  <c:v>41.944134525586627</c:v>
                </c:pt>
                <c:pt idx="175">
                  <c:v>#N/A</c:v>
                </c:pt>
                <c:pt idx="176">
                  <c:v>44.134615754345361</c:v>
                </c:pt>
                <c:pt idx="177">
                  <c:v>49.033058139570798</c:v>
                </c:pt>
                <c:pt idx="178">
                  <c:v>#N/A</c:v>
                </c:pt>
                <c:pt idx="179">
                  <c:v>#N/A</c:v>
                </c:pt>
                <c:pt idx="180">
                  <c:v>#N/A</c:v>
                </c:pt>
                <c:pt idx="181">
                  <c:v>#N/A</c:v>
                </c:pt>
                <c:pt idx="182">
                  <c:v>#N/A</c:v>
                </c:pt>
                <c:pt idx="183">
                  <c:v>#N/A</c:v>
                </c:pt>
                <c:pt idx="184">
                  <c:v>#N/A</c:v>
                </c:pt>
                <c:pt idx="185">
                  <c:v>#N/A</c:v>
                </c:pt>
                <c:pt idx="186">
                  <c:v>45.015431742091714</c:v>
                </c:pt>
                <c:pt idx="187">
                  <c:v>41.037667287295541</c:v>
                </c:pt>
                <c:pt idx="188">
                  <c:v>#N/A</c:v>
                </c:pt>
                <c:pt idx="189">
                  <c:v>#N/A</c:v>
                </c:pt>
                <c:pt idx="190">
                  <c:v>51.021198302627944</c:v>
                </c:pt>
                <c:pt idx="191">
                  <c:v>74.94414326883394</c:v>
                </c:pt>
                <c:pt idx="192">
                  <c:v>#N/A</c:v>
                </c:pt>
                <c:pt idx="193">
                  <c:v>#N/A</c:v>
                </c:pt>
                <c:pt idx="194">
                  <c:v>41.174060435802566</c:v>
                </c:pt>
                <c:pt idx="195">
                  <c:v>19.778630902171695</c:v>
                </c:pt>
                <c:pt idx="196">
                  <c:v>19.778630902171695</c:v>
                </c:pt>
                <c:pt idx="197">
                  <c:v>#N/A</c:v>
                </c:pt>
                <c:pt idx="198">
                  <c:v>#N/A</c:v>
                </c:pt>
                <c:pt idx="199">
                  <c:v>#N/A</c:v>
                </c:pt>
                <c:pt idx="200">
                  <c:v>#N/A</c:v>
                </c:pt>
                <c:pt idx="201">
                  <c:v>#N/A</c:v>
                </c:pt>
                <c:pt idx="202">
                  <c:v>#N/A</c:v>
                </c:pt>
                <c:pt idx="203">
                  <c:v>#N/A</c:v>
                </c:pt>
                <c:pt idx="204">
                  <c:v>#N/A</c:v>
                </c:pt>
                <c:pt idx="205">
                  <c:v>#N/A</c:v>
                </c:pt>
                <c:pt idx="206">
                  <c:v>43.98172496666524</c:v>
                </c:pt>
                <c:pt idx="207">
                  <c:v>46.098955607192714</c:v>
                </c:pt>
                <c:pt idx="208">
                  <c:v>41.818229045460882</c:v>
                </c:pt>
                <c:pt idx="209">
                  <c:v>#N/A</c:v>
                </c:pt>
                <c:pt idx="210">
                  <c:v>#N/A</c:v>
                </c:pt>
                <c:pt idx="211">
                  <c:v>#N/A</c:v>
                </c:pt>
                <c:pt idx="212">
                  <c:v>#N/A</c:v>
                </c:pt>
                <c:pt idx="213">
                  <c:v>#N/A</c:v>
                </c:pt>
                <c:pt idx="214">
                  <c:v>#N/A</c:v>
                </c:pt>
                <c:pt idx="215">
                  <c:v>#N/A</c:v>
                </c:pt>
                <c:pt idx="216">
                  <c:v>34.67772775209999</c:v>
                </c:pt>
                <c:pt idx="217">
                  <c:v>#N/A</c:v>
                </c:pt>
                <c:pt idx="218">
                  <c:v>#N/A</c:v>
                </c:pt>
                <c:pt idx="219">
                  <c:v>#N/A</c:v>
                </c:pt>
                <c:pt idx="220">
                  <c:v>#N/A</c:v>
                </c:pt>
                <c:pt idx="221">
                  <c:v>#N/A</c:v>
                </c:pt>
                <c:pt idx="222">
                  <c:v>#N/A</c:v>
                </c:pt>
                <c:pt idx="223">
                  <c:v>#N/A</c:v>
                </c:pt>
                <c:pt idx="224">
                  <c:v>#N/A</c:v>
                </c:pt>
                <c:pt idx="225">
                  <c:v>41.030388206814315</c:v>
                </c:pt>
                <c:pt idx="226">
                  <c:v>31.780265356808343</c:v>
                </c:pt>
                <c:pt idx="227">
                  <c:v>#N/A</c:v>
                </c:pt>
                <c:pt idx="228">
                  <c:v>#N/A</c:v>
                </c:pt>
                <c:pt idx="229">
                  <c:v>#N/A</c:v>
                </c:pt>
                <c:pt idx="230">
                  <c:v>#N/A</c:v>
                </c:pt>
                <c:pt idx="231">
                  <c:v>#N/A</c:v>
                </c:pt>
                <c:pt idx="232">
                  <c:v>#N/A</c:v>
                </c:pt>
                <c:pt idx="233">
                  <c:v>#N/A</c:v>
                </c:pt>
                <c:pt idx="234">
                  <c:v>52.293536717959299</c:v>
                </c:pt>
                <c:pt idx="235">
                  <c:v>27.106106642536467</c:v>
                </c:pt>
                <c:pt idx="236">
                  <c:v>#N/A</c:v>
                </c:pt>
                <c:pt idx="237">
                  <c:v>#N/A</c:v>
                </c:pt>
                <c:pt idx="238">
                  <c:v>#N/A</c:v>
                </c:pt>
                <c:pt idx="239">
                  <c:v>#N/A</c:v>
                </c:pt>
                <c:pt idx="240">
                  <c:v>29.778494773970234</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27.837441245399287</c:v>
                </c:pt>
                <c:pt idx="254">
                  <c:v>27.837441245399287</c:v>
                </c:pt>
                <c:pt idx="255">
                  <c:v>30.354217944465031</c:v>
                </c:pt>
                <c:pt idx="256">
                  <c:v>#N/A</c:v>
                </c:pt>
                <c:pt idx="257">
                  <c:v>#N/A</c:v>
                </c:pt>
                <c:pt idx="258">
                  <c:v>#N/A</c:v>
                </c:pt>
                <c:pt idx="259">
                  <c:v>#N/A</c:v>
                </c:pt>
                <c:pt idx="260">
                  <c:v>#N/A</c:v>
                </c:pt>
                <c:pt idx="261">
                  <c:v>23.890496019348575</c:v>
                </c:pt>
                <c:pt idx="262">
                  <c:v>27.796971717218621</c:v>
                </c:pt>
                <c:pt idx="263">
                  <c:v>#N/A</c:v>
                </c:pt>
                <c:pt idx="264">
                  <c:v>#N/A</c:v>
                </c:pt>
                <c:pt idx="265">
                  <c:v>#N/A</c:v>
                </c:pt>
                <c:pt idx="266">
                  <c:v>#N/A</c:v>
                </c:pt>
                <c:pt idx="267">
                  <c:v>#N/A</c:v>
                </c:pt>
                <c:pt idx="268">
                  <c:v>#N/A</c:v>
                </c:pt>
                <c:pt idx="269">
                  <c:v>#N/A</c:v>
                </c:pt>
                <c:pt idx="270">
                  <c:v>#N/A</c:v>
                </c:pt>
                <c:pt idx="271">
                  <c:v>18.93389544428695</c:v>
                </c:pt>
                <c:pt idx="272">
                  <c:v>21.688107514517633</c:v>
                </c:pt>
                <c:pt idx="273">
                  <c:v>21.125318528116463</c:v>
                </c:pt>
                <c:pt idx="274">
                  <c:v>21.117349716902513</c:v>
                </c:pt>
                <c:pt idx="275">
                  <c:v>23.874558396920769</c:v>
                </c:pt>
                <c:pt idx="276">
                  <c:v>24.329272480262663</c:v>
                </c:pt>
                <c:pt idx="277">
                  <c:v>#N/A</c:v>
                </c:pt>
                <c:pt idx="278">
                  <c:v>24.63753916920032</c:v>
                </c:pt>
                <c:pt idx="279">
                  <c:v>21.498338798626406</c:v>
                </c:pt>
                <c:pt idx="280">
                  <c:v>23.230426115312707</c:v>
                </c:pt>
                <c:pt idx="281">
                  <c:v>19.657140528549462</c:v>
                </c:pt>
                <c:pt idx="282">
                  <c:v>#N/A</c:v>
                </c:pt>
                <c:pt idx="283">
                  <c:v>27.819560277691508</c:v>
                </c:pt>
                <c:pt idx="284">
                  <c:v>#N/A</c:v>
                </c:pt>
                <c:pt idx="285">
                  <c:v>25.128148653334357</c:v>
                </c:pt>
                <c:pt idx="286">
                  <c:v>25.128148653334357</c:v>
                </c:pt>
                <c:pt idx="287">
                  <c:v>#N/A</c:v>
                </c:pt>
                <c:pt idx="288">
                  <c:v>#N/A</c:v>
                </c:pt>
                <c:pt idx="289">
                  <c:v>21.553667958426082</c:v>
                </c:pt>
                <c:pt idx="290">
                  <c:v>#N/A</c:v>
                </c:pt>
                <c:pt idx="291">
                  <c:v>#N/A</c:v>
                </c:pt>
                <c:pt idx="292">
                  <c:v>#N/A</c:v>
                </c:pt>
                <c:pt idx="293">
                  <c:v>36.628212164999013</c:v>
                </c:pt>
                <c:pt idx="294">
                  <c:v>#N/A</c:v>
                </c:pt>
                <c:pt idx="295">
                  <c:v>#N/A</c:v>
                </c:pt>
                <c:pt idx="296">
                  <c:v>#N/A</c:v>
                </c:pt>
                <c:pt idx="297">
                  <c:v>25.042088766931741</c:v>
                </c:pt>
                <c:pt idx="298">
                  <c:v>26.984775407987811</c:v>
                </c:pt>
                <c:pt idx="299">
                  <c:v>19.70752477461863</c:v>
                </c:pt>
                <c:pt idx="300">
                  <c:v>19.071621426276664</c:v>
                </c:pt>
                <c:pt idx="301">
                  <c:v>15.06666150942635</c:v>
                </c:pt>
                <c:pt idx="302">
                  <c:v>16.290640482574158</c:v>
                </c:pt>
                <c:pt idx="303">
                  <c:v>#N/A</c:v>
                </c:pt>
                <c:pt idx="304">
                  <c:v>#N/A</c:v>
                </c:pt>
                <c:pt idx="305">
                  <c:v>21.942745109630554</c:v>
                </c:pt>
                <c:pt idx="306">
                  <c:v>#N/A</c:v>
                </c:pt>
                <c:pt idx="307">
                  <c:v>#N/A</c:v>
                </c:pt>
                <c:pt idx="308">
                  <c:v>#N/A</c:v>
                </c:pt>
                <c:pt idx="309">
                  <c:v>#N/A</c:v>
                </c:pt>
                <c:pt idx="310">
                  <c:v>#N/A</c:v>
                </c:pt>
                <c:pt idx="311">
                  <c:v>12.10987967969443</c:v>
                </c:pt>
                <c:pt idx="312">
                  <c:v>16.957063007123832</c:v>
                </c:pt>
                <c:pt idx="313">
                  <c:v>#N/A</c:v>
                </c:pt>
                <c:pt idx="314">
                  <c:v>#N/A</c:v>
                </c:pt>
                <c:pt idx="315">
                  <c:v>#N/A</c:v>
                </c:pt>
                <c:pt idx="316">
                  <c:v>#N/A</c:v>
                </c:pt>
                <c:pt idx="317">
                  <c:v>18.172685515422035</c:v>
                </c:pt>
                <c:pt idx="318">
                  <c:v>18.951401844782342</c:v>
                </c:pt>
                <c:pt idx="319">
                  <c:v>24.24390911915167</c:v>
                </c:pt>
                <c:pt idx="320">
                  <c:v>#N/A</c:v>
                </c:pt>
                <c:pt idx="321">
                  <c:v>22.095077334198983</c:v>
                </c:pt>
                <c:pt idx="322">
                  <c:v>21.254898890777891</c:v>
                </c:pt>
                <c:pt idx="323">
                  <c:v>#N/A</c:v>
                </c:pt>
                <c:pt idx="324">
                  <c:v>#N/A</c:v>
                </c:pt>
                <c:pt idx="325">
                  <c:v>#N/A</c:v>
                </c:pt>
                <c:pt idx="326">
                  <c:v>16.301957158396895</c:v>
                </c:pt>
                <c:pt idx="327">
                  <c:v>16.368885781181255</c:v>
                </c:pt>
                <c:pt idx="328">
                  <c:v>#N/A</c:v>
                </c:pt>
                <c:pt idx="329">
                  <c:v>18.816870408402647</c:v>
                </c:pt>
                <c:pt idx="330">
                  <c:v>18.598115371486017</c:v>
                </c:pt>
                <c:pt idx="331">
                  <c:v>19.702177660993065</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2-EFA9-4DCA-AAA1-5313EC7F1410}"/>
            </c:ext>
          </c:extLst>
        </c:ser>
        <c:ser>
          <c:idx val="2"/>
          <c:order val="2"/>
          <c:tx>
            <c:v> MISO</c:v>
          </c:tx>
          <c:spPr>
            <a:solidFill>
              <a:srgbClr val="C3D69B"/>
            </a:solidFill>
            <a:ln w="6350">
              <a:solidFill>
                <a:schemeClr val="accent3"/>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only)'!$E$25:$E$459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99.910575839389338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66.358400650790671</c:v>
                </c:pt>
                <c:pt idx="152">
                  <c:v>#N/A</c:v>
                </c:pt>
                <c:pt idx="153">
                  <c:v>#N/A</c:v>
                </c:pt>
                <c:pt idx="154">
                  <c:v>#N/A</c:v>
                </c:pt>
                <c:pt idx="155">
                  <c:v>#N/A</c:v>
                </c:pt>
                <c:pt idx="156">
                  <c:v>#N/A</c:v>
                </c:pt>
                <c:pt idx="157">
                  <c:v>#N/A</c:v>
                </c:pt>
                <c:pt idx="158">
                  <c:v>#N/A</c:v>
                </c:pt>
                <c:pt idx="159">
                  <c:v>#N/A</c:v>
                </c:pt>
                <c:pt idx="160">
                  <c:v>62.332700687839001</c:v>
                </c:pt>
                <c:pt idx="161">
                  <c:v>#N/A</c:v>
                </c:pt>
                <c:pt idx="162">
                  <c:v>#N/A</c:v>
                </c:pt>
                <c:pt idx="163">
                  <c:v>#N/A</c:v>
                </c:pt>
                <c:pt idx="164">
                  <c:v>#N/A</c:v>
                </c:pt>
                <c:pt idx="165">
                  <c:v>#N/A</c:v>
                </c:pt>
                <c:pt idx="166">
                  <c:v>47.40774316126852</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65.787773692141485</c:v>
                </c:pt>
                <c:pt idx="182">
                  <c:v>#N/A</c:v>
                </c:pt>
                <c:pt idx="183">
                  <c:v>#N/A</c:v>
                </c:pt>
                <c:pt idx="184">
                  <c:v>#N/A</c:v>
                </c:pt>
                <c:pt idx="185">
                  <c:v>#N/A</c:v>
                </c:pt>
                <c:pt idx="186">
                  <c:v>#N/A</c:v>
                </c:pt>
                <c:pt idx="187">
                  <c:v>#N/A</c:v>
                </c:pt>
                <c:pt idx="188">
                  <c:v>#N/A</c:v>
                </c:pt>
                <c:pt idx="189">
                  <c:v>#N/A</c:v>
                </c:pt>
                <c:pt idx="190">
                  <c:v>#N/A</c:v>
                </c:pt>
                <c:pt idx="191">
                  <c:v>#N/A</c:v>
                </c:pt>
                <c:pt idx="192">
                  <c:v>43.262990790301664</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28.197735863712953</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36.788433526466406</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42.869422304828973</c:v>
                </c:pt>
                <c:pt idx="285">
                  <c:v>#N/A</c:v>
                </c:pt>
                <c:pt idx="286">
                  <c:v>#N/A</c:v>
                </c:pt>
                <c:pt idx="287">
                  <c:v>#N/A</c:v>
                </c:pt>
                <c:pt idx="288">
                  <c:v>#N/A</c:v>
                </c:pt>
                <c:pt idx="289">
                  <c:v>#N/A</c:v>
                </c:pt>
                <c:pt idx="290">
                  <c:v>#N/A</c:v>
                </c:pt>
                <c:pt idx="291">
                  <c:v>42.852437401430905</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37.39622146341349</c:v>
                </c:pt>
                <c:pt idx="307">
                  <c:v>38.777295030006421</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solidFill>
                    <a:prstDash val="solid"/>
                  </a:ln>
                </c14:spPr>
              </c14:invertSolidFillFmt>
            </c:ext>
            <c:ext xmlns:c16="http://schemas.microsoft.com/office/drawing/2014/chart" uri="{C3380CC4-5D6E-409C-BE32-E72D297353CC}">
              <c16:uniqueId val="{00000003-EFA9-4DCA-AAA1-5313EC7F1410}"/>
            </c:ext>
          </c:extLst>
        </c:ser>
        <c:ser>
          <c:idx val="5"/>
          <c:order val="3"/>
          <c:tx>
            <c:v> SPP</c:v>
          </c:tx>
          <c:spPr>
            <a:solidFill>
              <a:schemeClr val="bg2">
                <a:lumMod val="75000"/>
              </a:schemeClr>
            </a:solidFill>
            <a:ln w="6350">
              <a:solidFill>
                <a:schemeClr val="bg2">
                  <a:lumMod val="50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only)'!$F$25:$F$459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133.1772693211324</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42.28745952619294</c:v>
                </c:pt>
                <c:pt idx="159">
                  <c:v>#N/A</c:v>
                </c:pt>
                <c:pt idx="160">
                  <c:v>#N/A</c:v>
                </c:pt>
                <c:pt idx="161">
                  <c:v>37.458763505044814</c:v>
                </c:pt>
                <c:pt idx="162">
                  <c:v>37.935103326056911</c:v>
                </c:pt>
                <c:pt idx="163">
                  <c:v>#N/A</c:v>
                </c:pt>
                <c:pt idx="164">
                  <c:v>#N/A</c:v>
                </c:pt>
                <c:pt idx="165">
                  <c:v>#N/A</c:v>
                </c:pt>
                <c:pt idx="166">
                  <c:v>#N/A</c:v>
                </c:pt>
                <c:pt idx="167">
                  <c:v>#N/A</c:v>
                </c:pt>
                <c:pt idx="168">
                  <c:v>#N/A</c:v>
                </c:pt>
                <c:pt idx="169">
                  <c:v>#N/A</c:v>
                </c:pt>
                <c:pt idx="170">
                  <c:v>#N/A</c:v>
                </c:pt>
                <c:pt idx="171">
                  <c:v>#N/A</c:v>
                </c:pt>
                <c:pt idx="172">
                  <c:v>#N/A</c:v>
                </c:pt>
                <c:pt idx="173">
                  <c:v>74.008822429787401</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59.320469530373586</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43.112426945720763</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4-EFA9-4DCA-AAA1-5313EC7F1410}"/>
            </c:ext>
          </c:extLst>
        </c:ser>
        <c:ser>
          <c:idx val="4"/>
          <c:order val="4"/>
          <c:tx>
            <c:v> ERCOT</c:v>
          </c:tx>
          <c:spPr>
            <a:noFill/>
            <a:ln w="9525">
              <a:solidFill>
                <a:schemeClr val="tx1">
                  <a:lumMod val="85000"/>
                  <a:lumOff val="15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only)'!$G$25:$G$459</c:f>
              <c:numCache>
                <c:formatCode>0.00</c:formatCode>
                <c:ptCount val="435"/>
                <c:pt idx="0">
                  <c:v>#N/A</c:v>
                </c:pt>
                <c:pt idx="1">
                  <c:v>#N/A</c:v>
                </c:pt>
                <c:pt idx="2">
                  <c:v>#N/A</c:v>
                </c:pt>
                <c:pt idx="3">
                  <c:v>#N/A</c:v>
                </c:pt>
                <c:pt idx="4">
                  <c:v>#N/A</c:v>
                </c:pt>
                <c:pt idx="5">
                  <c:v>#N/A</c:v>
                </c:pt>
                <c:pt idx="6">
                  <c:v>159.50239793933142</c:v>
                </c:pt>
                <c:pt idx="7">
                  <c:v>#N/A</c:v>
                </c:pt>
                <c:pt idx="8">
                  <c:v>#N/A</c:v>
                </c:pt>
                <c:pt idx="9">
                  <c:v>#N/A</c:v>
                </c:pt>
                <c:pt idx="10">
                  <c:v>#N/A</c:v>
                </c:pt>
                <c:pt idx="11">
                  <c:v>201.87617941448411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43.767792548438244</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33.477572124902736</c:v>
                </c:pt>
                <c:pt idx="198">
                  <c:v>#N/A</c:v>
                </c:pt>
                <c:pt idx="199">
                  <c:v>36.023112379555428</c:v>
                </c:pt>
                <c:pt idx="200">
                  <c:v>#N/A</c:v>
                </c:pt>
                <c:pt idx="201">
                  <c:v>#N/A</c:v>
                </c:pt>
                <c:pt idx="202">
                  <c:v>#N/A</c:v>
                </c:pt>
                <c:pt idx="203">
                  <c:v>#N/A</c:v>
                </c:pt>
                <c:pt idx="204">
                  <c:v>#N/A</c:v>
                </c:pt>
                <c:pt idx="205">
                  <c:v>43.767792548438244</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34.215656101061867</c:v>
                </c:pt>
                <c:pt idx="224">
                  <c:v>#N/A</c:v>
                </c:pt>
                <c:pt idx="225">
                  <c:v>#N/A</c:v>
                </c:pt>
                <c:pt idx="226">
                  <c:v>#N/A</c:v>
                </c:pt>
                <c:pt idx="227">
                  <c:v>#N/A</c:v>
                </c:pt>
                <c:pt idx="228">
                  <c:v>#N/A</c:v>
                </c:pt>
                <c:pt idx="229">
                  <c:v>#N/A</c:v>
                </c:pt>
                <c:pt idx="230">
                  <c:v>#N/A</c:v>
                </c:pt>
                <c:pt idx="231">
                  <c:v>36.45492387680337</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20.186253695552864</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30.718212145406518</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5-EFA9-4DCA-AAA1-5313EC7F1410}"/>
            </c:ext>
          </c:extLst>
        </c:ser>
        <c:ser>
          <c:idx val="1"/>
          <c:order val="5"/>
          <c:tx>
            <c:v> PJM</c:v>
          </c:tx>
          <c:spPr>
            <a:noFill/>
            <a:ln w="12700">
              <a:solidFill>
                <a:schemeClr val="accent6"/>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only)'!$H$25:$H$459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227.74991288053741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225.77118960531632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64.795620429104886</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67.583307312300008</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51.742532229059023</c:v>
                </c:pt>
                <c:pt idx="219">
                  <c:v>43.121074921820487</c:v>
                </c:pt>
                <c:pt idx="220">
                  <c:v>#N/A</c:v>
                </c:pt>
                <c:pt idx="221">
                  <c:v>42.229509925432794</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82.810125854171091</c:v>
                </c:pt>
                <c:pt idx="248">
                  <c:v>82.179381069773541</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28.234842882276205</c:v>
                </c:pt>
                <c:pt idx="288">
                  <c:v>#N/A</c:v>
                </c:pt>
                <c:pt idx="289">
                  <c:v>#N/A</c:v>
                </c:pt>
                <c:pt idx="290">
                  <c:v>#N/A</c:v>
                </c:pt>
                <c:pt idx="291">
                  <c:v>#N/A</c:v>
                </c:pt>
                <c:pt idx="292">
                  <c:v>#N/A</c:v>
                </c:pt>
                <c:pt idx="293">
                  <c:v>#N/A</c:v>
                </c:pt>
                <c:pt idx="294">
                  <c:v>37.52097475180009</c:v>
                </c:pt>
                <c:pt idx="295">
                  <c:v>#N/A</c:v>
                </c:pt>
                <c:pt idx="296">
                  <c:v>#N/A</c:v>
                </c:pt>
                <c:pt idx="297">
                  <c:v>#N/A</c:v>
                </c:pt>
                <c:pt idx="298">
                  <c:v>#N/A</c:v>
                </c:pt>
                <c:pt idx="299">
                  <c:v>#N/A</c:v>
                </c:pt>
                <c:pt idx="300">
                  <c:v>#N/A</c:v>
                </c:pt>
                <c:pt idx="301">
                  <c:v>#N/A</c:v>
                </c:pt>
                <c:pt idx="302">
                  <c:v>#N/A</c:v>
                </c:pt>
                <c:pt idx="303">
                  <c:v>#N/A</c:v>
                </c:pt>
                <c:pt idx="304">
                  <c:v>24.156762396383648</c:v>
                </c:pt>
                <c:pt idx="305">
                  <c:v>#N/A</c:v>
                </c:pt>
                <c:pt idx="306">
                  <c:v>#N/A</c:v>
                </c:pt>
                <c:pt idx="307">
                  <c:v>#N/A</c:v>
                </c:pt>
                <c:pt idx="308">
                  <c:v>31.610056714493975</c:v>
                </c:pt>
                <c:pt idx="309">
                  <c:v>32.285061716365227</c:v>
                </c:pt>
                <c:pt idx="310">
                  <c:v>31.610056714493975</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6-EFA9-4DCA-AAA1-5313EC7F1410}"/>
            </c:ext>
          </c:extLst>
        </c:ser>
        <c:ser>
          <c:idx val="6"/>
          <c:order val="6"/>
          <c:tx>
            <c:v> NYISO</c:v>
          </c:tx>
          <c:spPr>
            <a:solidFill>
              <a:schemeClr val="accent4">
                <a:lumMod val="60000"/>
                <a:lumOff val="40000"/>
              </a:schemeClr>
            </a:solidFill>
            <a:ln w="6350">
              <a:solidFill>
                <a:schemeClr val="accent4"/>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only)'!$I$25:$I$459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323.5796626050128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148.59216507300721</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158.18619819742358</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39.504067517681932</c:v>
                </c:pt>
                <c:pt idx="325">
                  <c:v>47.357817403947593</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7-EFA9-4DCA-AAA1-5313EC7F1410}"/>
            </c:ext>
          </c:extLst>
        </c:ser>
        <c:ser>
          <c:idx val="8"/>
          <c:order val="7"/>
          <c:tx>
            <c:v> Southeast (non-ISO)</c:v>
          </c:tx>
          <c:spPr>
            <a:noFill/>
            <a:ln w="12700">
              <a:solidFill>
                <a:schemeClr val="bg1">
                  <a:lumMod val="50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only)'!$K$25:$K$459</c:f>
              <c:numCache>
                <c:formatCode>0.00</c:formatCode>
                <c:ptCount val="435"/>
                <c:pt idx="0">
                  <c:v>#N/A</c:v>
                </c:pt>
                <c:pt idx="1">
                  <c:v>#N/A</c:v>
                </c:pt>
                <c:pt idx="2">
                  <c:v>#N/A</c:v>
                </c:pt>
                <c:pt idx="3">
                  <c:v>#N/A</c:v>
                </c:pt>
                <c:pt idx="4">
                  <c:v>#N/A</c:v>
                </c:pt>
                <c:pt idx="5">
                  <c:v>#N/A</c:v>
                </c:pt>
                <c:pt idx="6">
                  <c:v>#N/A</c:v>
                </c:pt>
                <c:pt idx="7">
                  <c:v>#N/A</c:v>
                </c:pt>
                <c:pt idx="8">
                  <c:v>210.07052991375707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193.81673462055173</c:v>
                </c:pt>
                <c:pt idx="42">
                  <c:v>#N/A</c:v>
                </c:pt>
                <c:pt idx="43">
                  <c:v>#N/A</c:v>
                </c:pt>
                <c:pt idx="44">
                  <c:v>#N/A</c:v>
                </c:pt>
                <c:pt idx="45">
                  <c:v>#N/A</c:v>
                </c:pt>
                <c:pt idx="46">
                  <c:v>#N/A</c:v>
                </c:pt>
                <c:pt idx="47">
                  <c:v>#N/A</c:v>
                </c:pt>
                <c:pt idx="48">
                  <c:v>149.39254830023049</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114.93490899607748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67.086289608558801</c:v>
                </c:pt>
                <c:pt idx="115">
                  <c:v>#N/A</c:v>
                </c:pt>
                <c:pt idx="116">
                  <c:v>#N/A</c:v>
                </c:pt>
                <c:pt idx="117">
                  <c:v>#N/A</c:v>
                </c:pt>
                <c:pt idx="118">
                  <c:v>#N/A</c:v>
                </c:pt>
                <c:pt idx="119">
                  <c:v>#N/A</c:v>
                </c:pt>
                <c:pt idx="120">
                  <c:v>#N/A</c:v>
                </c:pt>
                <c:pt idx="121">
                  <c:v>#N/A</c:v>
                </c:pt>
                <c:pt idx="122">
                  <c:v>#N/A</c:v>
                </c:pt>
                <c:pt idx="123">
                  <c:v>65.584586687195227</c:v>
                </c:pt>
                <c:pt idx="124">
                  <c:v>#N/A</c:v>
                </c:pt>
                <c:pt idx="125">
                  <c:v>#N/A</c:v>
                </c:pt>
                <c:pt idx="126">
                  <c:v>#N/A</c:v>
                </c:pt>
                <c:pt idx="127">
                  <c:v>#N/A</c:v>
                </c:pt>
                <c:pt idx="128">
                  <c:v>#N/A</c:v>
                </c:pt>
                <c:pt idx="129">
                  <c:v>#N/A</c:v>
                </c:pt>
                <c:pt idx="130">
                  <c:v>#N/A</c:v>
                </c:pt>
                <c:pt idx="131">
                  <c:v>#N/A</c:v>
                </c:pt>
                <c:pt idx="132">
                  <c:v>#N/A</c:v>
                </c:pt>
                <c:pt idx="133">
                  <c:v>#N/A</c:v>
                </c:pt>
                <c:pt idx="134">
                  <c:v>#N/A</c:v>
                </c:pt>
                <c:pt idx="135">
                  <c:v>57.739825309035687</c:v>
                </c:pt>
                <c:pt idx="136">
                  <c:v>52.771120878494436</c:v>
                </c:pt>
                <c:pt idx="137">
                  <c:v>59.677318061680054</c:v>
                </c:pt>
                <c:pt idx="138">
                  <c:v>53.480099150466707</c:v>
                </c:pt>
                <c:pt idx="139">
                  <c:v>53.536803141567646</c:v>
                </c:pt>
                <c:pt idx="140">
                  <c:v>57.161714082591537</c:v>
                </c:pt>
                <c:pt idx="141">
                  <c:v>#N/A</c:v>
                </c:pt>
                <c:pt idx="142">
                  <c:v>#N/A</c:v>
                </c:pt>
                <c:pt idx="143">
                  <c:v>#N/A</c:v>
                </c:pt>
                <c:pt idx="144">
                  <c:v>#N/A</c:v>
                </c:pt>
                <c:pt idx="145">
                  <c:v>#N/A</c:v>
                </c:pt>
                <c:pt idx="146">
                  <c:v>#N/A</c:v>
                </c:pt>
                <c:pt idx="147">
                  <c:v>#N/A</c:v>
                </c:pt>
                <c:pt idx="148">
                  <c:v>#N/A</c:v>
                </c:pt>
                <c:pt idx="149">
                  <c:v>#N/A</c:v>
                </c:pt>
                <c:pt idx="150">
                  <c:v>#N/A</c:v>
                </c:pt>
                <c:pt idx="151">
                  <c:v>#N/A</c:v>
                </c:pt>
                <c:pt idx="152">
                  <c:v>70.538122536140165</c:v>
                </c:pt>
                <c:pt idx="153">
                  <c:v>70.538122536140165</c:v>
                </c:pt>
                <c:pt idx="154">
                  <c:v>#N/A</c:v>
                </c:pt>
                <c:pt idx="155">
                  <c:v>#N/A</c:v>
                </c:pt>
                <c:pt idx="156">
                  <c:v>#N/A</c:v>
                </c:pt>
                <c:pt idx="157">
                  <c:v>57.600630794613295</c:v>
                </c:pt>
                <c:pt idx="158">
                  <c:v>#N/A</c:v>
                </c:pt>
                <c:pt idx="159">
                  <c:v>101.09010539785217</c:v>
                </c:pt>
                <c:pt idx="160">
                  <c:v>#N/A</c:v>
                </c:pt>
                <c:pt idx="161">
                  <c:v>#N/A</c:v>
                </c:pt>
                <c:pt idx="162">
                  <c:v>#N/A</c:v>
                </c:pt>
                <c:pt idx="163">
                  <c:v>#N/A</c:v>
                </c:pt>
                <c:pt idx="164">
                  <c:v>#N/A</c:v>
                </c:pt>
                <c:pt idx="165">
                  <c:v>#N/A</c:v>
                </c:pt>
                <c:pt idx="166">
                  <c:v>#N/A</c:v>
                </c:pt>
                <c:pt idx="167">
                  <c:v>#N/A</c:v>
                </c:pt>
                <c:pt idx="168">
                  <c:v>#N/A</c:v>
                </c:pt>
                <c:pt idx="169">
                  <c:v>#N/A</c:v>
                </c:pt>
                <c:pt idx="170">
                  <c:v>59.722529013623841</c:v>
                </c:pt>
                <c:pt idx="171">
                  <c:v>44.735214561102765</c:v>
                </c:pt>
                <c:pt idx="172">
                  <c:v>66.610994609562795</c:v>
                </c:pt>
                <c:pt idx="173">
                  <c:v>#N/A</c:v>
                </c:pt>
                <c:pt idx="174">
                  <c:v>#N/A</c:v>
                </c:pt>
                <c:pt idx="175">
                  <c:v>#N/A</c:v>
                </c:pt>
                <c:pt idx="176">
                  <c:v>#N/A</c:v>
                </c:pt>
                <c:pt idx="177">
                  <c:v>#N/A</c:v>
                </c:pt>
                <c:pt idx="178">
                  <c:v>#N/A</c:v>
                </c:pt>
                <c:pt idx="179">
                  <c:v>61.052519690941047</c:v>
                </c:pt>
                <c:pt idx="180">
                  <c:v>#N/A</c:v>
                </c:pt>
                <c:pt idx="181">
                  <c:v>#N/A</c:v>
                </c:pt>
                <c:pt idx="182">
                  <c:v>63.828030799805845</c:v>
                </c:pt>
                <c:pt idx="183">
                  <c:v>#N/A</c:v>
                </c:pt>
                <c:pt idx="184">
                  <c:v>#N/A</c:v>
                </c:pt>
                <c:pt idx="185">
                  <c:v>46.301790704643444</c:v>
                </c:pt>
                <c:pt idx="186">
                  <c:v>#N/A</c:v>
                </c:pt>
                <c:pt idx="187">
                  <c:v>#N/A</c:v>
                </c:pt>
                <c:pt idx="188">
                  <c:v>#N/A</c:v>
                </c:pt>
                <c:pt idx="189">
                  <c:v>#N/A</c:v>
                </c:pt>
                <c:pt idx="190">
                  <c:v>#N/A</c:v>
                </c:pt>
                <c:pt idx="191">
                  <c:v>#N/A</c:v>
                </c:pt>
                <c:pt idx="192">
                  <c:v>#N/A</c:v>
                </c:pt>
                <c:pt idx="193">
                  <c:v>46.990511788790016</c:v>
                </c:pt>
                <c:pt idx="194">
                  <c:v>#N/A</c:v>
                </c:pt>
                <c:pt idx="195">
                  <c:v>#N/A</c:v>
                </c:pt>
                <c:pt idx="196">
                  <c:v>#N/A</c:v>
                </c:pt>
                <c:pt idx="197">
                  <c:v>#N/A</c:v>
                </c:pt>
                <c:pt idx="198">
                  <c:v>57.924836416673124</c:v>
                </c:pt>
                <c:pt idx="199">
                  <c:v>#N/A</c:v>
                </c:pt>
                <c:pt idx="200">
                  <c:v>#N/A</c:v>
                </c:pt>
                <c:pt idx="201">
                  <c:v>#N/A</c:v>
                </c:pt>
                <c:pt idx="202">
                  <c:v>#N/A</c:v>
                </c:pt>
                <c:pt idx="203">
                  <c:v>#N/A</c:v>
                </c:pt>
                <c:pt idx="204">
                  <c:v>38.427662113827445</c:v>
                </c:pt>
                <c:pt idx="205">
                  <c:v>#N/A</c:v>
                </c:pt>
                <c:pt idx="206">
                  <c:v>#N/A</c:v>
                </c:pt>
                <c:pt idx="207">
                  <c:v>#N/A</c:v>
                </c:pt>
                <c:pt idx="208">
                  <c:v>#N/A</c:v>
                </c:pt>
                <c:pt idx="209">
                  <c:v>#N/A</c:v>
                </c:pt>
                <c:pt idx="210">
                  <c:v>#N/A</c:v>
                </c:pt>
                <c:pt idx="211">
                  <c:v>#N/A</c:v>
                </c:pt>
                <c:pt idx="212">
                  <c:v>#N/A</c:v>
                </c:pt>
                <c:pt idx="213">
                  <c:v>#N/A</c:v>
                </c:pt>
                <c:pt idx="214">
                  <c:v>45.569536485595599</c:v>
                </c:pt>
                <c:pt idx="215">
                  <c:v>48.359508107162696</c:v>
                </c:pt>
                <c:pt idx="216">
                  <c:v>#N/A</c:v>
                </c:pt>
                <c:pt idx="217">
                  <c:v>#N/A</c:v>
                </c:pt>
                <c:pt idx="218">
                  <c:v>#N/A</c:v>
                </c:pt>
                <c:pt idx="219">
                  <c:v>#N/A</c:v>
                </c:pt>
                <c:pt idx="220">
                  <c:v>#N/A</c:v>
                </c:pt>
                <c:pt idx="221">
                  <c:v>#N/A</c:v>
                </c:pt>
                <c:pt idx="222">
                  <c:v>#N/A</c:v>
                </c:pt>
                <c:pt idx="223">
                  <c:v>#N/A</c:v>
                </c:pt>
                <c:pt idx="224">
                  <c:v>#N/A</c:v>
                </c:pt>
                <c:pt idx="225">
                  <c:v>#N/A</c:v>
                </c:pt>
                <c:pt idx="226">
                  <c:v>#N/A</c:v>
                </c:pt>
                <c:pt idx="227">
                  <c:v>51.827858787554909</c:v>
                </c:pt>
                <c:pt idx="228">
                  <c:v>#N/A</c:v>
                </c:pt>
                <c:pt idx="229">
                  <c:v>#N/A</c:v>
                </c:pt>
                <c:pt idx="230">
                  <c:v>#N/A</c:v>
                </c:pt>
                <c:pt idx="231">
                  <c:v>#N/A</c:v>
                </c:pt>
                <c:pt idx="232">
                  <c:v>#N/A</c:v>
                </c:pt>
                <c:pt idx="233">
                  <c:v>#N/A</c:v>
                </c:pt>
                <c:pt idx="234">
                  <c:v>#N/A</c:v>
                </c:pt>
                <c:pt idx="235">
                  <c:v>#N/A</c:v>
                </c:pt>
                <c:pt idx="236">
                  <c:v>#N/A</c:v>
                </c:pt>
                <c:pt idx="237">
                  <c:v>#N/A</c:v>
                </c:pt>
                <c:pt idx="238">
                  <c:v>37.796058305015308</c:v>
                </c:pt>
                <c:pt idx="239">
                  <c:v>28.163132895730779</c:v>
                </c:pt>
                <c:pt idx="240">
                  <c:v>#N/A</c:v>
                </c:pt>
                <c:pt idx="241">
                  <c:v>#N/A</c:v>
                </c:pt>
                <c:pt idx="242">
                  <c:v>#N/A</c:v>
                </c:pt>
                <c:pt idx="243">
                  <c:v>#N/A</c:v>
                </c:pt>
                <c:pt idx="244">
                  <c:v>#N/A</c:v>
                </c:pt>
                <c:pt idx="245">
                  <c:v>#N/A</c:v>
                </c:pt>
                <c:pt idx="246">
                  <c:v>48.571262294455771</c:v>
                </c:pt>
                <c:pt idx="247">
                  <c:v>#N/A</c:v>
                </c:pt>
                <c:pt idx="248">
                  <c:v>#N/A</c:v>
                </c:pt>
                <c:pt idx="249">
                  <c:v>#N/A</c:v>
                </c:pt>
                <c:pt idx="250">
                  <c:v>#N/A</c:v>
                </c:pt>
                <c:pt idx="251">
                  <c:v>#N/A</c:v>
                </c:pt>
                <c:pt idx="252">
                  <c:v>#N/A</c:v>
                </c:pt>
                <c:pt idx="253">
                  <c:v>#N/A</c:v>
                </c:pt>
                <c:pt idx="254">
                  <c:v>#N/A</c:v>
                </c:pt>
                <c:pt idx="255">
                  <c:v>#N/A</c:v>
                </c:pt>
                <c:pt idx="256">
                  <c:v>25.195773066395212</c:v>
                </c:pt>
                <c:pt idx="257">
                  <c:v>26.472002052703704</c:v>
                </c:pt>
                <c:pt idx="258">
                  <c:v>#N/A</c:v>
                </c:pt>
                <c:pt idx="259">
                  <c:v>#N/A</c:v>
                </c:pt>
                <c:pt idx="260">
                  <c:v>34.794246771244183</c:v>
                </c:pt>
                <c:pt idx="261">
                  <c:v>#N/A</c:v>
                </c:pt>
                <c:pt idx="262">
                  <c:v>#N/A</c:v>
                </c:pt>
                <c:pt idx="263">
                  <c:v>26.339422380337645</c:v>
                </c:pt>
                <c:pt idx="264">
                  <c:v>23.842103648585827</c:v>
                </c:pt>
                <c:pt idx="265">
                  <c:v>#N/A</c:v>
                </c:pt>
                <c:pt idx="266">
                  <c:v>#N/A</c:v>
                </c:pt>
                <c:pt idx="267">
                  <c:v>#N/A</c:v>
                </c:pt>
                <c:pt idx="268">
                  <c:v>#N/A</c:v>
                </c:pt>
                <c:pt idx="269">
                  <c:v>29.722613228308674</c:v>
                </c:pt>
                <c:pt idx="270">
                  <c:v>29.722613228308674</c:v>
                </c:pt>
                <c:pt idx="271">
                  <c:v>#N/A</c:v>
                </c:pt>
                <c:pt idx="272">
                  <c:v>#N/A</c:v>
                </c:pt>
                <c:pt idx="273">
                  <c:v>#N/A</c:v>
                </c:pt>
                <c:pt idx="274">
                  <c:v>#N/A</c:v>
                </c:pt>
                <c:pt idx="275">
                  <c:v>#N/A</c:v>
                </c:pt>
                <c:pt idx="276">
                  <c:v>#N/A</c:v>
                </c:pt>
                <c:pt idx="277">
                  <c:v>#N/A</c:v>
                </c:pt>
                <c:pt idx="278">
                  <c:v>#N/A</c:v>
                </c:pt>
                <c:pt idx="279">
                  <c:v>#N/A</c:v>
                </c:pt>
                <c:pt idx="280">
                  <c:v>#N/A</c:v>
                </c:pt>
                <c:pt idx="281">
                  <c:v>#N/A</c:v>
                </c:pt>
                <c:pt idx="282">
                  <c:v>40.449710166509554</c:v>
                </c:pt>
                <c:pt idx="283">
                  <c:v>#N/A</c:v>
                </c:pt>
                <c:pt idx="284">
                  <c:v>#N/A</c:v>
                </c:pt>
                <c:pt idx="285">
                  <c:v>#N/A</c:v>
                </c:pt>
                <c:pt idx="286">
                  <c:v>#N/A</c:v>
                </c:pt>
                <c:pt idx="287">
                  <c:v>#N/A</c:v>
                </c:pt>
                <c:pt idx="288">
                  <c:v>22.639206198491404</c:v>
                </c:pt>
                <c:pt idx="289">
                  <c:v>#N/A</c:v>
                </c:pt>
                <c:pt idx="290">
                  <c:v>21.502748501784545</c:v>
                </c:pt>
                <c:pt idx="291">
                  <c:v>#N/A</c:v>
                </c:pt>
                <c:pt idx="292">
                  <c:v>#N/A</c:v>
                </c:pt>
                <c:pt idx="293">
                  <c:v>#N/A</c:v>
                </c:pt>
                <c:pt idx="294">
                  <c:v>#N/A</c:v>
                </c:pt>
                <c:pt idx="295">
                  <c:v>25.898636445257807</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21.502748501784545</c:v>
                </c:pt>
                <c:pt idx="314">
                  <c:v>22.970381055510039</c:v>
                </c:pt>
                <c:pt idx="315">
                  <c:v>#N/A</c:v>
                </c:pt>
                <c:pt idx="316">
                  <c:v>#N/A</c:v>
                </c:pt>
                <c:pt idx="317">
                  <c:v>#N/A</c:v>
                </c:pt>
                <c:pt idx="318">
                  <c:v>#N/A</c:v>
                </c:pt>
                <c:pt idx="319">
                  <c:v>#N/A</c:v>
                </c:pt>
                <c:pt idx="320">
                  <c:v>#N/A</c:v>
                </c:pt>
                <c:pt idx="321">
                  <c:v>#N/A</c:v>
                </c:pt>
                <c:pt idx="322">
                  <c:v>#N/A</c:v>
                </c:pt>
                <c:pt idx="323">
                  <c:v>36.656531584057248</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8-EFA9-4DCA-AAA1-5313EC7F1410}"/>
            </c:ext>
          </c:extLst>
        </c:ser>
        <c:ser>
          <c:idx val="7"/>
          <c:order val="8"/>
          <c:tx>
            <c:v> ISO-NE</c:v>
          </c:tx>
          <c:spPr>
            <a:pattFill prst="dkUpDiag">
              <a:fgClr>
                <a:schemeClr val="accent3">
                  <a:lumMod val="75000"/>
                </a:schemeClr>
              </a:fgClr>
              <a:bgClr>
                <a:schemeClr val="bg1"/>
              </a:bgClr>
            </a:pattFill>
            <a:ln w="6350">
              <a:solidFill>
                <a:schemeClr val="accent3">
                  <a:lumMod val="75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only)'!$J$25:$J$459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100.71927867926507</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72.994559706420489</c:v>
                </c:pt>
                <c:pt idx="237">
                  <c:v>67.918921494659983</c:v>
                </c:pt>
                <c:pt idx="238">
                  <c:v>#N/A</c:v>
                </c:pt>
                <c:pt idx="239">
                  <c:v>#N/A</c:v>
                </c:pt>
                <c:pt idx="240">
                  <c:v>#N/A</c:v>
                </c:pt>
                <c:pt idx="241">
                  <c:v>#N/A</c:v>
                </c:pt>
                <c:pt idx="242">
                  <c:v>83.372449066471816</c:v>
                </c:pt>
                <c:pt idx="243">
                  <c:v>89.379340720694074</c:v>
                </c:pt>
                <c:pt idx="244">
                  <c:v>82.199530700630405</c:v>
                </c:pt>
                <c:pt idx="245">
                  <c:v>81.657555772933861</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42.776392864564386</c:v>
                </c:pt>
                <c:pt idx="317">
                  <c:v>#N/A</c:v>
                </c:pt>
                <c:pt idx="318">
                  <c:v>#N/A</c:v>
                </c:pt>
                <c:pt idx="319">
                  <c:v>#N/A</c:v>
                </c:pt>
                <c:pt idx="320">
                  <c:v>42.374031082751635</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9-EFA9-4DCA-AAA1-5313EC7F1410}"/>
            </c:ext>
          </c:extLst>
        </c:ser>
        <c:ser>
          <c:idx val="9"/>
          <c:order val="9"/>
          <c:tx>
            <c:v> Hawaii</c:v>
          </c:tx>
          <c:spPr>
            <a:noFill/>
            <a:ln w="6350">
              <a:solidFill>
                <a:schemeClr val="tx1"/>
              </a:solidFill>
              <a:prstDash val="dash"/>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only)'!$L$25:$L$459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196.32277356984014</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152.21295504145908</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130.3379195325974</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90.244295980974869</c:v>
                </c:pt>
                <c:pt idx="229">
                  <c:v>98.622023783768952</c:v>
                </c:pt>
                <c:pt idx="230">
                  <c:v>#N/A</c:v>
                </c:pt>
                <c:pt idx="231">
                  <c:v>#N/A</c:v>
                </c:pt>
                <c:pt idx="232">
                  <c:v>#N/A</c:v>
                </c:pt>
                <c:pt idx="233">
                  <c:v>95.016747732411872</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A-EFA9-4DCA-AAA1-5313EC7F1410}"/>
            </c:ext>
          </c:extLst>
        </c:ser>
        <c:dLbls>
          <c:showLegendKey val="0"/>
          <c:showVal val="0"/>
          <c:showCatName val="0"/>
          <c:showSerName val="0"/>
          <c:showPercent val="0"/>
          <c:showBubbleSize val="0"/>
        </c:dLbls>
        <c:bubbleScale val="60"/>
        <c:showNegBubbles val="0"/>
        <c:axId val="358385920"/>
        <c:axId val="358531456"/>
      </c:bubbleChart>
      <c:valAx>
        <c:axId val="358385920"/>
        <c:scaling>
          <c:orientation val="minMax"/>
          <c:max val="44561"/>
          <c:min val="38718"/>
        </c:scaling>
        <c:delete val="0"/>
        <c:axPos val="b"/>
        <c:title>
          <c:tx>
            <c:rich>
              <a:bodyPr/>
              <a:lstStyle/>
              <a:p>
                <a:pPr>
                  <a:defRPr b="1"/>
                </a:pPr>
                <a:r>
                  <a:rPr lang="en-US" b="1"/>
                  <a:t>PPA Execution Date</a:t>
                </a:r>
              </a:p>
            </c:rich>
          </c:tx>
          <c:layout>
            <c:manualLayout>
              <c:xMode val="edge"/>
              <c:yMode val="edge"/>
              <c:x val="0.39832362761583157"/>
              <c:y val="0.9308453984445284"/>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solidFill>
                  <a:sysClr val="windowText" lastClr="000000"/>
                </a:solidFill>
              </a:defRPr>
            </a:pPr>
            <a:endParaRPr lang="en-US"/>
          </a:p>
        </c:txPr>
        <c:crossAx val="358531456"/>
        <c:crosses val="autoZero"/>
        <c:crossBetween val="midCat"/>
        <c:majorUnit val="732"/>
        <c:minorUnit val="366"/>
      </c:valAx>
      <c:valAx>
        <c:axId val="358531456"/>
        <c:scaling>
          <c:orientation val="minMax"/>
          <c:max val="25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58385920"/>
        <c:crosses val="autoZero"/>
        <c:crossBetween val="midCat"/>
      </c:valAx>
      <c:spPr>
        <a:noFill/>
        <a:ln w="25400">
          <a:noFill/>
        </a:ln>
      </c:spPr>
    </c:plotArea>
    <c:legend>
      <c:legendPos val="r"/>
      <c:layout>
        <c:manualLayout>
          <c:xMode val="edge"/>
          <c:yMode val="edge"/>
          <c:x val="0.74145106861642307"/>
          <c:y val="4.5259683448659827E-2"/>
          <c:w val="0.22078208973878266"/>
          <c:h val="0.5191265849689618"/>
        </c:manualLayout>
      </c:layout>
      <c:overlay val="0"/>
      <c:spPr>
        <a:solidFill>
          <a:srgbClr val="FFFFFF"/>
        </a:solidFill>
        <a:ln w="3175">
          <a:solidFill>
            <a:schemeClr val="bg1">
              <a:lumMod val="75000"/>
            </a:schemeClr>
          </a:solidFill>
          <a:prstDash val="solid"/>
        </a:ln>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489063867016625E-2"/>
          <c:y val="0.1132180352455943"/>
          <c:w val="0.90592973955178679"/>
          <c:h val="0.73389638795150602"/>
        </c:manualLayout>
      </c:layout>
      <c:bubbleChart>
        <c:varyColors val="0"/>
        <c:ser>
          <c:idx val="2"/>
          <c:order val="0"/>
          <c:tx>
            <c:v> Hawaii</c:v>
          </c:tx>
          <c:spPr>
            <a:solidFill>
              <a:srgbClr val="B3A2C7">
                <a:alpha val="70196"/>
              </a:srgbClr>
            </a:solidFill>
            <a:ln w="6350">
              <a:solidFill>
                <a:schemeClr val="accent4"/>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only)'!$N$25:$N$459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196.32277356984014</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152.21295504145908</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130.3379195325974</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90.244295980974869</c:v>
                </c:pt>
                <c:pt idx="229">
                  <c:v>98.622023783768952</c:v>
                </c:pt>
                <c:pt idx="230">
                  <c:v>#N/A</c:v>
                </c:pt>
                <c:pt idx="231">
                  <c:v>#N/A</c:v>
                </c:pt>
                <c:pt idx="232">
                  <c:v>#N/A</c:v>
                </c:pt>
                <c:pt idx="233">
                  <c:v>95.016747732411872</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4"/>
                    </a:solidFill>
                    <a:prstDash val="solid"/>
                  </a:ln>
                </c14:spPr>
              </c14:invertSolidFillFmt>
            </c:ext>
            <c:ext xmlns:c16="http://schemas.microsoft.com/office/drawing/2014/chart" uri="{C3380CC4-5D6E-409C-BE32-E72D297353CC}">
              <c16:uniqueId val="{00000000-D303-45A1-BFD7-4202DB4866A5}"/>
            </c:ext>
          </c:extLst>
        </c:ser>
        <c:ser>
          <c:idx val="0"/>
          <c:order val="1"/>
          <c:tx>
            <c:v> West</c:v>
          </c:tx>
          <c:spPr>
            <a:solidFill>
              <a:schemeClr val="accent5">
                <a:lumMod val="20000"/>
                <a:lumOff val="80000"/>
              </a:schemeClr>
            </a:solidFill>
            <a:ln w="6350">
              <a:solidFill>
                <a:schemeClr val="accent5"/>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only)'!$O$25:$O$459</c:f>
              <c:numCache>
                <c:formatCode>0.00</c:formatCode>
                <c:ptCount val="435"/>
                <c:pt idx="0">
                  <c:v>239.87343023202581</c:v>
                </c:pt>
                <c:pt idx="1">
                  <c:v>220.63141435781111</c:v>
                </c:pt>
                <c:pt idx="2">
                  <c:v>150.73040524305304</c:v>
                </c:pt>
                <c:pt idx="3">
                  <c:v>131.7706901652578</c:v>
                </c:pt>
                <c:pt idx="4">
                  <c:v>168.7879318708772</c:v>
                </c:pt>
                <c:pt idx="5">
                  <c:v>132.09678867228317</c:v>
                </c:pt>
                <c:pt idx="6">
                  <c:v>#N/A</c:v>
                </c:pt>
                <c:pt idx="7">
                  <c:v>150.76036112897177</c:v>
                </c:pt>
                <c:pt idx="8">
                  <c:v>#N/A</c:v>
                </c:pt>
                <c:pt idx="9">
                  <c:v>142.78340860236398</c:v>
                </c:pt>
                <c:pt idx="10">
                  <c:v>131.35468811484361</c:v>
                </c:pt>
                <c:pt idx="11">
                  <c:v>#N/A</c:v>
                </c:pt>
                <c:pt idx="12">
                  <c:v>#N/A</c:v>
                </c:pt>
                <c:pt idx="13">
                  <c:v>166.37159677334844</c:v>
                </c:pt>
                <c:pt idx="14">
                  <c:v>145.58888183815037</c:v>
                </c:pt>
                <c:pt idx="15">
                  <c:v>194.79262084030665</c:v>
                </c:pt>
                <c:pt idx="16">
                  <c:v>117.45124673431536</c:v>
                </c:pt>
                <c:pt idx="17">
                  <c:v>#N/A</c:v>
                </c:pt>
                <c:pt idx="18">
                  <c:v>240.08263936563256</c:v>
                </c:pt>
                <c:pt idx="19">
                  <c:v>240.08263936563256</c:v>
                </c:pt>
                <c:pt idx="20">
                  <c:v>240.08263936563256</c:v>
                </c:pt>
                <c:pt idx="21">
                  <c:v>164.2326074511121</c:v>
                </c:pt>
                <c:pt idx="22">
                  <c:v>164.2326074511121</c:v>
                </c:pt>
                <c:pt idx="23">
                  <c:v>163.20807880481198</c:v>
                </c:pt>
                <c:pt idx="24">
                  <c:v>139.12708403650188</c:v>
                </c:pt>
                <c:pt idx="25">
                  <c:v>141.83064162154119</c:v>
                </c:pt>
                <c:pt idx="26">
                  <c:v>133.81512112509478</c:v>
                </c:pt>
                <c:pt idx="27">
                  <c:v>106.66165297410052</c:v>
                </c:pt>
                <c:pt idx="28">
                  <c:v>140.64368111356367</c:v>
                </c:pt>
                <c:pt idx="29">
                  <c:v>132.51787215964211</c:v>
                </c:pt>
                <c:pt idx="30">
                  <c:v>133.21471916752552</c:v>
                </c:pt>
                <c:pt idx="31">
                  <c:v>160.55576052646407</c:v>
                </c:pt>
                <c:pt idx="32">
                  <c:v>#N/A</c:v>
                </c:pt>
                <c:pt idx="33">
                  <c:v>132.51787215964211</c:v>
                </c:pt>
                <c:pt idx="34">
                  <c:v>128.07170992260362</c:v>
                </c:pt>
                <c:pt idx="35">
                  <c:v>100.78435541286747</c:v>
                </c:pt>
                <c:pt idx="36">
                  <c:v>100.4796315006849</c:v>
                </c:pt>
                <c:pt idx="37">
                  <c:v>134.09801601299415</c:v>
                </c:pt>
                <c:pt idx="38">
                  <c:v>154.49478261403425</c:v>
                </c:pt>
                <c:pt idx="39">
                  <c:v>128.94246662977548</c:v>
                </c:pt>
                <c:pt idx="40">
                  <c:v>133.64367584916721</c:v>
                </c:pt>
                <c:pt idx="41">
                  <c:v>#N/A</c:v>
                </c:pt>
                <c:pt idx="42">
                  <c:v>114.43455922227665</c:v>
                </c:pt>
                <c:pt idx="43">
                  <c:v>124.46150053332839</c:v>
                </c:pt>
                <c:pt idx="44">
                  <c:v>130.46105532275737</c:v>
                </c:pt>
                <c:pt idx="45">
                  <c:v>77.039295452069126</c:v>
                </c:pt>
                <c:pt idx="46">
                  <c:v>78.974467067086621</c:v>
                </c:pt>
                <c:pt idx="47">
                  <c:v>138.7308344812717</c:v>
                </c:pt>
                <c:pt idx="48">
                  <c:v>#N/A</c:v>
                </c:pt>
                <c:pt idx="49">
                  <c:v>124.70222447672158</c:v>
                </c:pt>
                <c:pt idx="50">
                  <c:v>110.49071387284506</c:v>
                </c:pt>
                <c:pt idx="51">
                  <c:v>147.93328369973588</c:v>
                </c:pt>
                <c:pt idx="52">
                  <c:v>110.72793418415294</c:v>
                </c:pt>
                <c:pt idx="53">
                  <c:v>123.30544471010373</c:v>
                </c:pt>
                <c:pt idx="54">
                  <c:v>135.50909530311614</c:v>
                </c:pt>
                <c:pt idx="55">
                  <c:v>115.56695260570278</c:v>
                </c:pt>
                <c:pt idx="56">
                  <c:v>114.50864091068806</c:v>
                </c:pt>
                <c:pt idx="57">
                  <c:v>118.11935828776366</c:v>
                </c:pt>
                <c:pt idx="58">
                  <c:v>94.320488853098709</c:v>
                </c:pt>
                <c:pt idx="59">
                  <c:v>111.74425078754807</c:v>
                </c:pt>
                <c:pt idx="60">
                  <c:v>119.61881898299147</c:v>
                </c:pt>
                <c:pt idx="61">
                  <c:v>107.10791682952231</c:v>
                </c:pt>
                <c:pt idx="62">
                  <c:v>126.51001719203325</c:v>
                </c:pt>
                <c:pt idx="63">
                  <c:v>101.06462360792489</c:v>
                </c:pt>
                <c:pt idx="64">
                  <c:v>#N/A</c:v>
                </c:pt>
                <c:pt idx="65">
                  <c:v>115.93134912455014</c:v>
                </c:pt>
                <c:pt idx="66">
                  <c:v>85.827763239709867</c:v>
                </c:pt>
                <c:pt idx="67">
                  <c:v>137.69097724320744</c:v>
                </c:pt>
                <c:pt idx="68">
                  <c:v>#N/A</c:v>
                </c:pt>
                <c:pt idx="69">
                  <c:v>108.14725440354329</c:v>
                </c:pt>
                <c:pt idx="70">
                  <c:v>#N/A</c:v>
                </c:pt>
                <c:pt idx="71">
                  <c:v>85.457491161148653</c:v>
                </c:pt>
                <c:pt idx="72">
                  <c:v>84.640567540000703</c:v>
                </c:pt>
                <c:pt idx="73">
                  <c:v>86.332885309072068</c:v>
                </c:pt>
                <c:pt idx="74">
                  <c:v>77.456188894838746</c:v>
                </c:pt>
                <c:pt idx="75">
                  <c:v>86.715123529504552</c:v>
                </c:pt>
                <c:pt idx="76">
                  <c:v>76.756972344597386</c:v>
                </c:pt>
                <c:pt idx="77">
                  <c:v>91.375792663152524</c:v>
                </c:pt>
                <c:pt idx="78">
                  <c:v>94.207180027618278</c:v>
                </c:pt>
                <c:pt idx="79">
                  <c:v>87.994188335344091</c:v>
                </c:pt>
                <c:pt idx="80">
                  <c:v>91.287669967063152</c:v>
                </c:pt>
                <c:pt idx="81">
                  <c:v>89.014281114293723</c:v>
                </c:pt>
                <c:pt idx="82">
                  <c:v>86.051279361527307</c:v>
                </c:pt>
                <c:pt idx="83">
                  <c:v>91.646623101480131</c:v>
                </c:pt>
                <c:pt idx="84">
                  <c:v>100.91375636786022</c:v>
                </c:pt>
                <c:pt idx="85">
                  <c:v>83.850645362473855</c:v>
                </c:pt>
                <c:pt idx="86">
                  <c:v>86.455760439164152</c:v>
                </c:pt>
                <c:pt idx="87">
                  <c:v>55.834031725989298</c:v>
                </c:pt>
                <c:pt idx="88">
                  <c:v>71.032712352680903</c:v>
                </c:pt>
                <c:pt idx="89">
                  <c:v>82.269906456320939</c:v>
                </c:pt>
                <c:pt idx="90">
                  <c:v>80.77785758242976</c:v>
                </c:pt>
                <c:pt idx="91">
                  <c:v>83.794134143939033</c:v>
                </c:pt>
                <c:pt idx="92">
                  <c:v>#N/A</c:v>
                </c:pt>
                <c:pt idx="93">
                  <c:v>80.469870516428358</c:v>
                </c:pt>
                <c:pt idx="94">
                  <c:v>86.879887243016526</c:v>
                </c:pt>
                <c:pt idx="95">
                  <c:v>85.54537932553805</c:v>
                </c:pt>
                <c:pt idx="96">
                  <c:v>75.769444740106138</c:v>
                </c:pt>
                <c:pt idx="97">
                  <c:v>85.057922213075969</c:v>
                </c:pt>
                <c:pt idx="98">
                  <c:v>62.489022441100744</c:v>
                </c:pt>
                <c:pt idx="99">
                  <c:v>58.951732971391216</c:v>
                </c:pt>
                <c:pt idx="100">
                  <c:v>66.357227023510106</c:v>
                </c:pt>
                <c:pt idx="101">
                  <c:v>67.24666182926795</c:v>
                </c:pt>
                <c:pt idx="102">
                  <c:v>#N/A</c:v>
                </c:pt>
                <c:pt idx="103">
                  <c:v>57.237838446182408</c:v>
                </c:pt>
                <c:pt idx="104">
                  <c:v>58.755227194819881</c:v>
                </c:pt>
                <c:pt idx="105">
                  <c:v>63.02709190289174</c:v>
                </c:pt>
                <c:pt idx="106">
                  <c:v>79.572679143973403</c:v>
                </c:pt>
                <c:pt idx="107">
                  <c:v>79.572679143973403</c:v>
                </c:pt>
                <c:pt idx="108">
                  <c:v>66.289364787988916</c:v>
                </c:pt>
                <c:pt idx="109">
                  <c:v>#N/A</c:v>
                </c:pt>
                <c:pt idx="110">
                  <c:v>63.68742869174033</c:v>
                </c:pt>
                <c:pt idx="111">
                  <c:v>65.826851632149584</c:v>
                </c:pt>
                <c:pt idx="112">
                  <c:v>63.919864562878068</c:v>
                </c:pt>
                <c:pt idx="113">
                  <c:v>81.536047201167648</c:v>
                </c:pt>
                <c:pt idx="114">
                  <c:v>#N/A</c:v>
                </c:pt>
                <c:pt idx="115">
                  <c:v>56.080659271407015</c:v>
                </c:pt>
                <c:pt idx="116">
                  <c:v>68.415203282089777</c:v>
                </c:pt>
                <c:pt idx="117">
                  <c:v>48.858917851208872</c:v>
                </c:pt>
                <c:pt idx="118">
                  <c:v>63.180457509835378</c:v>
                </c:pt>
                <c:pt idx="119">
                  <c:v>59.117106335814285</c:v>
                </c:pt>
                <c:pt idx="120">
                  <c:v>#N/A</c:v>
                </c:pt>
                <c:pt idx="121">
                  <c:v>#N/A</c:v>
                </c:pt>
                <c:pt idx="122">
                  <c:v>62.709645900907255</c:v>
                </c:pt>
                <c:pt idx="123">
                  <c:v>#N/A</c:v>
                </c:pt>
                <c:pt idx="124">
                  <c:v>56.862090410214812</c:v>
                </c:pt>
                <c:pt idx="125">
                  <c:v>54.488431930163024</c:v>
                </c:pt>
                <c:pt idx="126">
                  <c:v>57.445227719825162</c:v>
                </c:pt>
                <c:pt idx="127">
                  <c:v>57.237838446182408</c:v>
                </c:pt>
                <c:pt idx="128">
                  <c:v>57.801671239864994</c:v>
                </c:pt>
                <c:pt idx="129">
                  <c:v>60.435827572850741</c:v>
                </c:pt>
                <c:pt idx="130">
                  <c:v>60.413994299557807</c:v>
                </c:pt>
                <c:pt idx="131">
                  <c:v>50.300759013700436</c:v>
                </c:pt>
                <c:pt idx="132">
                  <c:v>55.602064898828651</c:v>
                </c:pt>
                <c:pt idx="133">
                  <c:v>46.394199879092604</c:v>
                </c:pt>
                <c:pt idx="134">
                  <c:v>59.119498661006418</c:v>
                </c:pt>
                <c:pt idx="135">
                  <c:v>#N/A</c:v>
                </c:pt>
                <c:pt idx="136">
                  <c:v>#N/A</c:v>
                </c:pt>
                <c:pt idx="137">
                  <c:v>#N/A</c:v>
                </c:pt>
                <c:pt idx="138">
                  <c:v>#N/A</c:v>
                </c:pt>
                <c:pt idx="139">
                  <c:v>#N/A</c:v>
                </c:pt>
                <c:pt idx="140">
                  <c:v>#N/A</c:v>
                </c:pt>
                <c:pt idx="141">
                  <c:v>56.493812622583903</c:v>
                </c:pt>
                <c:pt idx="142">
                  <c:v>61.907402122835911</c:v>
                </c:pt>
                <c:pt idx="143">
                  <c:v>56.284968605507231</c:v>
                </c:pt>
                <c:pt idx="144">
                  <c:v>56.284968605507231</c:v>
                </c:pt>
                <c:pt idx="145">
                  <c:v>56.284968605507231</c:v>
                </c:pt>
                <c:pt idx="146">
                  <c:v>49.75052347232684</c:v>
                </c:pt>
                <c:pt idx="147">
                  <c:v>64.205975300163885</c:v>
                </c:pt>
                <c:pt idx="148">
                  <c:v>64.221962843814296</c:v>
                </c:pt>
                <c:pt idx="149">
                  <c:v>56.284968605507231</c:v>
                </c:pt>
                <c:pt idx="150">
                  <c:v>66.204418256468799</c:v>
                </c:pt>
                <c:pt idx="151">
                  <c:v>#N/A</c:v>
                </c:pt>
                <c:pt idx="152">
                  <c:v>#N/A</c:v>
                </c:pt>
                <c:pt idx="153">
                  <c:v>#N/A</c:v>
                </c:pt>
                <c:pt idx="154">
                  <c:v>61.572303047617183</c:v>
                </c:pt>
                <c:pt idx="155">
                  <c:v>48.830035442316934</c:v>
                </c:pt>
                <c:pt idx="156">
                  <c:v>59.057242591198218</c:v>
                </c:pt>
                <c:pt idx="157">
                  <c:v>#N/A</c:v>
                </c:pt>
                <c:pt idx="158">
                  <c:v>#N/A</c:v>
                </c:pt>
                <c:pt idx="159">
                  <c:v>#N/A</c:v>
                </c:pt>
                <c:pt idx="160">
                  <c:v>#N/A</c:v>
                </c:pt>
                <c:pt idx="161">
                  <c:v>#N/A</c:v>
                </c:pt>
                <c:pt idx="162">
                  <c:v>#N/A</c:v>
                </c:pt>
                <c:pt idx="163">
                  <c:v>83.888269051173253</c:v>
                </c:pt>
                <c:pt idx="164">
                  <c:v>68.103525983807629</c:v>
                </c:pt>
                <c:pt idx="165">
                  <c:v>47.094906283521681</c:v>
                </c:pt>
                <c:pt idx="166">
                  <c:v>#N/A</c:v>
                </c:pt>
                <c:pt idx="167">
                  <c:v>45.326870679638063</c:v>
                </c:pt>
                <c:pt idx="168">
                  <c:v>63.489127014754814</c:v>
                </c:pt>
                <c:pt idx="169">
                  <c:v>52.965297415203587</c:v>
                </c:pt>
                <c:pt idx="170">
                  <c:v>#N/A</c:v>
                </c:pt>
                <c:pt idx="171">
                  <c:v>#N/A</c:v>
                </c:pt>
                <c:pt idx="172">
                  <c:v>#N/A</c:v>
                </c:pt>
                <c:pt idx="173">
                  <c:v>#N/A</c:v>
                </c:pt>
                <c:pt idx="174">
                  <c:v>41.944134525586627</c:v>
                </c:pt>
                <c:pt idx="175">
                  <c:v>#N/A</c:v>
                </c:pt>
                <c:pt idx="176">
                  <c:v>44.134615754345361</c:v>
                </c:pt>
                <c:pt idx="177">
                  <c:v>49.033058139570798</c:v>
                </c:pt>
                <c:pt idx="178">
                  <c:v>54.667308533996064</c:v>
                </c:pt>
                <c:pt idx="179">
                  <c:v>#N/A</c:v>
                </c:pt>
                <c:pt idx="180">
                  <c:v>#N/A</c:v>
                </c:pt>
                <c:pt idx="181">
                  <c:v>#N/A</c:v>
                </c:pt>
                <c:pt idx="182">
                  <c:v>#N/A</c:v>
                </c:pt>
                <c:pt idx="183">
                  <c:v>51.949427114259713</c:v>
                </c:pt>
                <c:pt idx="184">
                  <c:v>48.894875077160599</c:v>
                </c:pt>
                <c:pt idx="185">
                  <c:v>#N/A</c:v>
                </c:pt>
                <c:pt idx="186">
                  <c:v>45.015431742091714</c:v>
                </c:pt>
                <c:pt idx="187">
                  <c:v>41.037667287295541</c:v>
                </c:pt>
                <c:pt idx="188">
                  <c:v>50.141477338304576</c:v>
                </c:pt>
                <c:pt idx="189">
                  <c:v>50.141477338304576</c:v>
                </c:pt>
                <c:pt idx="190">
                  <c:v>51.021198302627944</c:v>
                </c:pt>
                <c:pt idx="191">
                  <c:v>74.94414326883394</c:v>
                </c:pt>
                <c:pt idx="192">
                  <c:v>#N/A</c:v>
                </c:pt>
                <c:pt idx="193">
                  <c:v>#N/A</c:v>
                </c:pt>
                <c:pt idx="194">
                  <c:v>41.174060435802566</c:v>
                </c:pt>
                <c:pt idx="195">
                  <c:v>19.778630902171695</c:v>
                </c:pt>
                <c:pt idx="196">
                  <c:v>19.778630902171695</c:v>
                </c:pt>
                <c:pt idx="197">
                  <c:v>#N/A</c:v>
                </c:pt>
                <c:pt idx="198">
                  <c:v>#N/A</c:v>
                </c:pt>
                <c:pt idx="199">
                  <c:v>#N/A</c:v>
                </c:pt>
                <c:pt idx="200">
                  <c:v>49.010809364136549</c:v>
                </c:pt>
                <c:pt idx="201">
                  <c:v>42.594166446248039</c:v>
                </c:pt>
                <c:pt idx="202">
                  <c:v>51.509220855443289</c:v>
                </c:pt>
                <c:pt idx="203">
                  <c:v>44.588438658721486</c:v>
                </c:pt>
                <c:pt idx="204">
                  <c:v>#N/A</c:v>
                </c:pt>
                <c:pt idx="205">
                  <c:v>#N/A</c:v>
                </c:pt>
                <c:pt idx="206">
                  <c:v>43.98172496666524</c:v>
                </c:pt>
                <c:pt idx="207">
                  <c:v>46.098955607192714</c:v>
                </c:pt>
                <c:pt idx="208">
                  <c:v>41.818229045460882</c:v>
                </c:pt>
                <c:pt idx="209">
                  <c:v>51.162849398788495</c:v>
                </c:pt>
                <c:pt idx="210">
                  <c:v>51.093216616311146</c:v>
                </c:pt>
                <c:pt idx="211">
                  <c:v>51.141886988856733</c:v>
                </c:pt>
                <c:pt idx="212">
                  <c:v>50.756371673595154</c:v>
                </c:pt>
                <c:pt idx="213">
                  <c:v>29.293350022390079</c:v>
                </c:pt>
                <c:pt idx="214">
                  <c:v>#N/A</c:v>
                </c:pt>
                <c:pt idx="215">
                  <c:v>#N/A</c:v>
                </c:pt>
                <c:pt idx="216">
                  <c:v>34.67772775209999</c:v>
                </c:pt>
                <c:pt idx="217">
                  <c:v>41.140252095784604</c:v>
                </c:pt>
                <c:pt idx="218">
                  <c:v>#N/A</c:v>
                </c:pt>
                <c:pt idx="219">
                  <c:v>#N/A</c:v>
                </c:pt>
                <c:pt idx="220">
                  <c:v>41.916756392770139</c:v>
                </c:pt>
                <c:pt idx="221">
                  <c:v>#N/A</c:v>
                </c:pt>
                <c:pt idx="222">
                  <c:v>#N/A</c:v>
                </c:pt>
                <c:pt idx="223">
                  <c:v>#N/A</c:v>
                </c:pt>
                <c:pt idx="224">
                  <c:v>34.527728451375609</c:v>
                </c:pt>
                <c:pt idx="225">
                  <c:v>41.030388206814315</c:v>
                </c:pt>
                <c:pt idx="226">
                  <c:v>31.780265356808343</c:v>
                </c:pt>
                <c:pt idx="227">
                  <c:v>#N/A</c:v>
                </c:pt>
                <c:pt idx="228">
                  <c:v>#N/A</c:v>
                </c:pt>
                <c:pt idx="229">
                  <c:v>#N/A</c:v>
                </c:pt>
                <c:pt idx="230">
                  <c:v>39.191137067944162</c:v>
                </c:pt>
                <c:pt idx="231">
                  <c:v>#N/A</c:v>
                </c:pt>
                <c:pt idx="232">
                  <c:v>32.883550906071989</c:v>
                </c:pt>
                <c:pt idx="233">
                  <c:v>#N/A</c:v>
                </c:pt>
                <c:pt idx="234">
                  <c:v>52.293536717959299</c:v>
                </c:pt>
                <c:pt idx="235">
                  <c:v>27.106106642536467</c:v>
                </c:pt>
                <c:pt idx="236">
                  <c:v>#N/A</c:v>
                </c:pt>
                <c:pt idx="237">
                  <c:v>#N/A</c:v>
                </c:pt>
                <c:pt idx="238">
                  <c:v>#N/A</c:v>
                </c:pt>
                <c:pt idx="239">
                  <c:v>#N/A</c:v>
                </c:pt>
                <c:pt idx="240">
                  <c:v>29.778494773970234</c:v>
                </c:pt>
                <c:pt idx="241">
                  <c:v>#N/A</c:v>
                </c:pt>
                <c:pt idx="242">
                  <c:v>#N/A</c:v>
                </c:pt>
                <c:pt idx="243">
                  <c:v>#N/A</c:v>
                </c:pt>
                <c:pt idx="244">
                  <c:v>#N/A</c:v>
                </c:pt>
                <c:pt idx="245">
                  <c:v>#N/A</c:v>
                </c:pt>
                <c:pt idx="246">
                  <c:v>#N/A</c:v>
                </c:pt>
                <c:pt idx="247">
                  <c:v>#N/A</c:v>
                </c:pt>
                <c:pt idx="248">
                  <c:v>#N/A</c:v>
                </c:pt>
                <c:pt idx="249">
                  <c:v>48.292314630589125</c:v>
                </c:pt>
                <c:pt idx="250">
                  <c:v>29.921601342795071</c:v>
                </c:pt>
                <c:pt idx="251">
                  <c:v>28.853208000148282</c:v>
                </c:pt>
                <c:pt idx="252">
                  <c:v>28.330443857538935</c:v>
                </c:pt>
                <c:pt idx="253">
                  <c:v>27.837441245399287</c:v>
                </c:pt>
                <c:pt idx="254">
                  <c:v>27.837441245399287</c:v>
                </c:pt>
                <c:pt idx="255">
                  <c:v>30.354217944465031</c:v>
                </c:pt>
                <c:pt idx="256">
                  <c:v>#N/A</c:v>
                </c:pt>
                <c:pt idx="257">
                  <c:v>#N/A</c:v>
                </c:pt>
                <c:pt idx="258">
                  <c:v>19.553065269533572</c:v>
                </c:pt>
                <c:pt idx="259">
                  <c:v>#N/A</c:v>
                </c:pt>
                <c:pt idx="260">
                  <c:v>#N/A</c:v>
                </c:pt>
                <c:pt idx="261">
                  <c:v>23.890496019348575</c:v>
                </c:pt>
                <c:pt idx="262">
                  <c:v>27.796971717218621</c:v>
                </c:pt>
                <c:pt idx="263">
                  <c:v>#N/A</c:v>
                </c:pt>
                <c:pt idx="264">
                  <c:v>#N/A</c:v>
                </c:pt>
                <c:pt idx="265">
                  <c:v>#N/A</c:v>
                </c:pt>
                <c:pt idx="266">
                  <c:v>45.705585928787485</c:v>
                </c:pt>
                <c:pt idx="267">
                  <c:v>#N/A</c:v>
                </c:pt>
                <c:pt idx="268">
                  <c:v>30.171215499609822</c:v>
                </c:pt>
                <c:pt idx="269">
                  <c:v>#N/A</c:v>
                </c:pt>
                <c:pt idx="270">
                  <c:v>#N/A</c:v>
                </c:pt>
                <c:pt idx="271">
                  <c:v>18.93389544428695</c:v>
                </c:pt>
                <c:pt idx="272">
                  <c:v>21.688107514517633</c:v>
                </c:pt>
                <c:pt idx="273">
                  <c:v>21.125318528116463</c:v>
                </c:pt>
                <c:pt idx="274">
                  <c:v>21.117349716902513</c:v>
                </c:pt>
                <c:pt idx="275">
                  <c:v>23.874558396920769</c:v>
                </c:pt>
                <c:pt idx="276">
                  <c:v>24.329272480262663</c:v>
                </c:pt>
                <c:pt idx="277">
                  <c:v>#N/A</c:v>
                </c:pt>
                <c:pt idx="278">
                  <c:v>24.63753916920032</c:v>
                </c:pt>
                <c:pt idx="279">
                  <c:v>21.498338798626406</c:v>
                </c:pt>
                <c:pt idx="280">
                  <c:v>23.230426115312707</c:v>
                </c:pt>
                <c:pt idx="281">
                  <c:v>19.657140528549462</c:v>
                </c:pt>
                <c:pt idx="282">
                  <c:v>#N/A</c:v>
                </c:pt>
                <c:pt idx="283">
                  <c:v>27.819560277691508</c:v>
                </c:pt>
                <c:pt idx="284">
                  <c:v>#N/A</c:v>
                </c:pt>
                <c:pt idx="285">
                  <c:v>25.128148653334357</c:v>
                </c:pt>
                <c:pt idx="286">
                  <c:v>25.128148653334357</c:v>
                </c:pt>
                <c:pt idx="287">
                  <c:v>#N/A</c:v>
                </c:pt>
                <c:pt idx="288">
                  <c:v>#N/A</c:v>
                </c:pt>
                <c:pt idx="289">
                  <c:v>21.553667958426082</c:v>
                </c:pt>
                <c:pt idx="290">
                  <c:v>#N/A</c:v>
                </c:pt>
                <c:pt idx="291">
                  <c:v>#N/A</c:v>
                </c:pt>
                <c:pt idx="292">
                  <c:v>#N/A</c:v>
                </c:pt>
                <c:pt idx="293">
                  <c:v>36.628212164999013</c:v>
                </c:pt>
                <c:pt idx="294">
                  <c:v>#N/A</c:v>
                </c:pt>
                <c:pt idx="295">
                  <c:v>#N/A</c:v>
                </c:pt>
                <c:pt idx="296">
                  <c:v>#N/A</c:v>
                </c:pt>
                <c:pt idx="297">
                  <c:v>25.042088766931741</c:v>
                </c:pt>
                <c:pt idx="298">
                  <c:v>26.984775407987811</c:v>
                </c:pt>
                <c:pt idx="299">
                  <c:v>19.70752477461863</c:v>
                </c:pt>
                <c:pt idx="300">
                  <c:v>19.071621426276664</c:v>
                </c:pt>
                <c:pt idx="301">
                  <c:v>15.06666150942635</c:v>
                </c:pt>
                <c:pt idx="302">
                  <c:v>16.290640482574158</c:v>
                </c:pt>
                <c:pt idx="303">
                  <c:v>15.214713375484605</c:v>
                </c:pt>
                <c:pt idx="304">
                  <c:v>#N/A</c:v>
                </c:pt>
                <c:pt idx="305">
                  <c:v>21.942745109630554</c:v>
                </c:pt>
                <c:pt idx="306">
                  <c:v>#N/A</c:v>
                </c:pt>
                <c:pt idx="307">
                  <c:v>#N/A</c:v>
                </c:pt>
                <c:pt idx="308">
                  <c:v>#N/A</c:v>
                </c:pt>
                <c:pt idx="309">
                  <c:v>#N/A</c:v>
                </c:pt>
                <c:pt idx="310">
                  <c:v>#N/A</c:v>
                </c:pt>
                <c:pt idx="311">
                  <c:v>12.10987967969443</c:v>
                </c:pt>
                <c:pt idx="312">
                  <c:v>16.957063007123832</c:v>
                </c:pt>
                <c:pt idx="313">
                  <c:v>#N/A</c:v>
                </c:pt>
                <c:pt idx="314">
                  <c:v>#N/A</c:v>
                </c:pt>
                <c:pt idx="315">
                  <c:v>23.636449894044457</c:v>
                </c:pt>
                <c:pt idx="316">
                  <c:v>#N/A</c:v>
                </c:pt>
                <c:pt idx="317">
                  <c:v>18.172685515422035</c:v>
                </c:pt>
                <c:pt idx="318">
                  <c:v>18.951401844782342</c:v>
                </c:pt>
                <c:pt idx="319">
                  <c:v>24.24390911915167</c:v>
                </c:pt>
                <c:pt idx="320">
                  <c:v>#N/A</c:v>
                </c:pt>
                <c:pt idx="321">
                  <c:v>22.095077334198983</c:v>
                </c:pt>
                <c:pt idx="322">
                  <c:v>21.254898890777891</c:v>
                </c:pt>
                <c:pt idx="323">
                  <c:v>#N/A</c:v>
                </c:pt>
                <c:pt idx="324">
                  <c:v>#N/A</c:v>
                </c:pt>
                <c:pt idx="325">
                  <c:v>#N/A</c:v>
                </c:pt>
                <c:pt idx="326">
                  <c:v>16.301957158396895</c:v>
                </c:pt>
                <c:pt idx="327">
                  <c:v>16.368885781181255</c:v>
                </c:pt>
                <c:pt idx="328">
                  <c:v>20.535411149143354</c:v>
                </c:pt>
                <c:pt idx="329">
                  <c:v>18.816870408402647</c:v>
                </c:pt>
                <c:pt idx="330">
                  <c:v>18.598115371486017</c:v>
                </c:pt>
                <c:pt idx="331">
                  <c:v>19.702177660993065</c:v>
                </c:pt>
                <c:pt idx="332">
                  <c:v>17.37611712619826</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1-D303-45A1-BFD7-4202DB4866A5}"/>
            </c:ext>
          </c:extLst>
        </c:ser>
        <c:ser>
          <c:idx val="3"/>
          <c:order val="2"/>
          <c:tx>
            <c:v> Central</c:v>
          </c:tx>
          <c:spPr>
            <a:solidFill>
              <a:srgbClr val="D7E4BD"/>
            </a:solidFill>
            <a:ln w="6350">
              <a:solidFill>
                <a:schemeClr val="accent3">
                  <a:lumMod val="75000"/>
                </a:schemeClr>
              </a:solidFill>
              <a:prstDash val="solid"/>
            </a:ln>
          </c:spPr>
          <c:invertIfNegative val="1"/>
          <c:dPt>
            <c:idx val="205"/>
            <c:invertIfNegative val="1"/>
            <c:bubble3D val="0"/>
            <c:spPr>
              <a:solidFill>
                <a:schemeClr val="accent3">
                  <a:lumMod val="40000"/>
                  <a:lumOff val="60000"/>
                </a:schemeClr>
              </a:solidFill>
              <a:ln w="6350">
                <a:solidFill>
                  <a:schemeClr val="accent3">
                    <a:lumMod val="75000"/>
                  </a:schemeClr>
                </a:solidFill>
                <a:prstDash val="solid"/>
              </a:ln>
            </c:spPr>
            <c:extLst>
              <c:ext xmlns:c16="http://schemas.microsoft.com/office/drawing/2014/chart" uri="{C3380CC4-5D6E-409C-BE32-E72D297353CC}">
                <c16:uniqueId val="{00000003-D303-45A1-BFD7-4202DB4866A5}"/>
              </c:ext>
            </c:extLst>
          </c:dPt>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only)'!$P$25:$P$459</c:f>
              <c:numCache>
                <c:formatCode>0.00</c:formatCode>
                <c:ptCount val="435"/>
                <c:pt idx="0">
                  <c:v>#N/A</c:v>
                </c:pt>
                <c:pt idx="1">
                  <c:v>#N/A</c:v>
                </c:pt>
                <c:pt idx="2">
                  <c:v>#N/A</c:v>
                </c:pt>
                <c:pt idx="3">
                  <c:v>#N/A</c:v>
                </c:pt>
                <c:pt idx="4">
                  <c:v>#N/A</c:v>
                </c:pt>
                <c:pt idx="5">
                  <c:v>#N/A</c:v>
                </c:pt>
                <c:pt idx="6">
                  <c:v>159.50239793933142</c:v>
                </c:pt>
                <c:pt idx="7">
                  <c:v>#N/A</c:v>
                </c:pt>
                <c:pt idx="8">
                  <c:v>#N/A</c:v>
                </c:pt>
                <c:pt idx="9">
                  <c:v>#N/A</c:v>
                </c:pt>
                <c:pt idx="10">
                  <c:v>#N/A</c:v>
                </c:pt>
                <c:pt idx="11">
                  <c:v>201.87617941448411</c:v>
                </c:pt>
                <c:pt idx="12">
                  <c:v>#N/A</c:v>
                </c:pt>
                <c:pt idx="13">
                  <c:v>#N/A</c:v>
                </c:pt>
                <c:pt idx="14">
                  <c:v>#N/A</c:v>
                </c:pt>
                <c:pt idx="15">
                  <c:v>#N/A</c:v>
                </c:pt>
                <c:pt idx="16">
                  <c:v>#N/A</c:v>
                </c:pt>
                <c:pt idx="17">
                  <c:v>133.1772693211324</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99.910575839389338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43.767792548438244</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66.358400650790671</c:v>
                </c:pt>
                <c:pt idx="152">
                  <c:v>#N/A</c:v>
                </c:pt>
                <c:pt idx="153">
                  <c:v>#N/A</c:v>
                </c:pt>
                <c:pt idx="154">
                  <c:v>#N/A</c:v>
                </c:pt>
                <c:pt idx="155">
                  <c:v>#N/A</c:v>
                </c:pt>
                <c:pt idx="156">
                  <c:v>#N/A</c:v>
                </c:pt>
                <c:pt idx="157">
                  <c:v>#N/A</c:v>
                </c:pt>
                <c:pt idx="158">
                  <c:v>42.28745952619294</c:v>
                </c:pt>
                <c:pt idx="159">
                  <c:v>#N/A</c:v>
                </c:pt>
                <c:pt idx="160">
                  <c:v>62.332700687839001</c:v>
                </c:pt>
                <c:pt idx="161">
                  <c:v>37.458763505044814</c:v>
                </c:pt>
                <c:pt idx="162">
                  <c:v>37.935103326056911</c:v>
                </c:pt>
                <c:pt idx="163">
                  <c:v>#N/A</c:v>
                </c:pt>
                <c:pt idx="164">
                  <c:v>#N/A</c:v>
                </c:pt>
                <c:pt idx="165">
                  <c:v>#N/A</c:v>
                </c:pt>
                <c:pt idx="166">
                  <c:v>47.40774316126852</c:v>
                </c:pt>
                <c:pt idx="167">
                  <c:v>#N/A</c:v>
                </c:pt>
                <c:pt idx="168">
                  <c:v>#N/A</c:v>
                </c:pt>
                <c:pt idx="169">
                  <c:v>#N/A</c:v>
                </c:pt>
                <c:pt idx="170">
                  <c:v>#N/A</c:v>
                </c:pt>
                <c:pt idx="171">
                  <c:v>#N/A</c:v>
                </c:pt>
                <c:pt idx="172">
                  <c:v>#N/A</c:v>
                </c:pt>
                <c:pt idx="173">
                  <c:v>74.008822429787401</c:v>
                </c:pt>
                <c:pt idx="174">
                  <c:v>#N/A</c:v>
                </c:pt>
                <c:pt idx="175">
                  <c:v>#N/A</c:v>
                </c:pt>
                <c:pt idx="176">
                  <c:v>#N/A</c:v>
                </c:pt>
                <c:pt idx="177">
                  <c:v>#N/A</c:v>
                </c:pt>
                <c:pt idx="178">
                  <c:v>#N/A</c:v>
                </c:pt>
                <c:pt idx="179">
                  <c:v>#N/A</c:v>
                </c:pt>
                <c:pt idx="180">
                  <c:v>#N/A</c:v>
                </c:pt>
                <c:pt idx="181">
                  <c:v>65.787773692141485</c:v>
                </c:pt>
                <c:pt idx="182">
                  <c:v>#N/A</c:v>
                </c:pt>
                <c:pt idx="183">
                  <c:v>#N/A</c:v>
                </c:pt>
                <c:pt idx="184">
                  <c:v>#N/A</c:v>
                </c:pt>
                <c:pt idx="185">
                  <c:v>#N/A</c:v>
                </c:pt>
                <c:pt idx="186">
                  <c:v>#N/A</c:v>
                </c:pt>
                <c:pt idx="187">
                  <c:v>#N/A</c:v>
                </c:pt>
                <c:pt idx="188">
                  <c:v>#N/A</c:v>
                </c:pt>
                <c:pt idx="189">
                  <c:v>#N/A</c:v>
                </c:pt>
                <c:pt idx="190">
                  <c:v>#N/A</c:v>
                </c:pt>
                <c:pt idx="191">
                  <c:v>#N/A</c:v>
                </c:pt>
                <c:pt idx="192">
                  <c:v>43.262990790301664</c:v>
                </c:pt>
                <c:pt idx="193">
                  <c:v>#N/A</c:v>
                </c:pt>
                <c:pt idx="194">
                  <c:v>#N/A</c:v>
                </c:pt>
                <c:pt idx="195">
                  <c:v>#N/A</c:v>
                </c:pt>
                <c:pt idx="196">
                  <c:v>#N/A</c:v>
                </c:pt>
                <c:pt idx="197">
                  <c:v>33.477572124902736</c:v>
                </c:pt>
                <c:pt idx="198">
                  <c:v>#N/A</c:v>
                </c:pt>
                <c:pt idx="199">
                  <c:v>36.023112379555428</c:v>
                </c:pt>
                <c:pt idx="200">
                  <c:v>#N/A</c:v>
                </c:pt>
                <c:pt idx="201">
                  <c:v>#N/A</c:v>
                </c:pt>
                <c:pt idx="202">
                  <c:v>#N/A</c:v>
                </c:pt>
                <c:pt idx="203">
                  <c:v>#N/A</c:v>
                </c:pt>
                <c:pt idx="204">
                  <c:v>#N/A</c:v>
                </c:pt>
                <c:pt idx="205">
                  <c:v>43.767792548438244</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34.215656101061867</c:v>
                </c:pt>
                <c:pt idx="224">
                  <c:v>#N/A</c:v>
                </c:pt>
                <c:pt idx="225">
                  <c:v>#N/A</c:v>
                </c:pt>
                <c:pt idx="226">
                  <c:v>#N/A</c:v>
                </c:pt>
                <c:pt idx="227">
                  <c:v>#N/A</c:v>
                </c:pt>
                <c:pt idx="228">
                  <c:v>#N/A</c:v>
                </c:pt>
                <c:pt idx="229">
                  <c:v>#N/A</c:v>
                </c:pt>
                <c:pt idx="230">
                  <c:v>#N/A</c:v>
                </c:pt>
                <c:pt idx="231">
                  <c:v>36.45492387680337</c:v>
                </c:pt>
                <c:pt idx="232">
                  <c:v>#N/A</c:v>
                </c:pt>
                <c:pt idx="233">
                  <c:v>#N/A</c:v>
                </c:pt>
                <c:pt idx="234">
                  <c:v>#N/A</c:v>
                </c:pt>
                <c:pt idx="235">
                  <c:v>#N/A</c:v>
                </c:pt>
                <c:pt idx="236">
                  <c:v>#N/A</c:v>
                </c:pt>
                <c:pt idx="237">
                  <c:v>#N/A</c:v>
                </c:pt>
                <c:pt idx="238">
                  <c:v>#N/A</c:v>
                </c:pt>
                <c:pt idx="239">
                  <c:v>#N/A</c:v>
                </c:pt>
                <c:pt idx="240">
                  <c:v>#N/A</c:v>
                </c:pt>
                <c:pt idx="241">
                  <c:v>28.197735863712953</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20.186253695552864</c:v>
                </c:pt>
                <c:pt idx="260">
                  <c:v>#N/A</c:v>
                </c:pt>
                <c:pt idx="261">
                  <c:v>#N/A</c:v>
                </c:pt>
                <c:pt idx="262">
                  <c:v>#N/A</c:v>
                </c:pt>
                <c:pt idx="263">
                  <c:v>#N/A</c:v>
                </c:pt>
                <c:pt idx="264">
                  <c:v>#N/A</c:v>
                </c:pt>
                <c:pt idx="265">
                  <c:v>36.788433526466406</c:v>
                </c:pt>
                <c:pt idx="266">
                  <c:v>#N/A</c:v>
                </c:pt>
                <c:pt idx="267">
                  <c:v>#N/A</c:v>
                </c:pt>
                <c:pt idx="268">
                  <c:v>#N/A</c:v>
                </c:pt>
                <c:pt idx="269">
                  <c:v>#N/A</c:v>
                </c:pt>
                <c:pt idx="270">
                  <c:v>#N/A</c:v>
                </c:pt>
                <c:pt idx="271">
                  <c:v>#N/A</c:v>
                </c:pt>
                <c:pt idx="272">
                  <c:v>#N/A</c:v>
                </c:pt>
                <c:pt idx="273">
                  <c:v>#N/A</c:v>
                </c:pt>
                <c:pt idx="274">
                  <c:v>#N/A</c:v>
                </c:pt>
                <c:pt idx="275">
                  <c:v>#N/A</c:v>
                </c:pt>
                <c:pt idx="276">
                  <c:v>#N/A</c:v>
                </c:pt>
                <c:pt idx="277">
                  <c:v>59.320469530373586</c:v>
                </c:pt>
                <c:pt idx="278">
                  <c:v>#N/A</c:v>
                </c:pt>
                <c:pt idx="279">
                  <c:v>#N/A</c:v>
                </c:pt>
                <c:pt idx="280">
                  <c:v>#N/A</c:v>
                </c:pt>
                <c:pt idx="281">
                  <c:v>#N/A</c:v>
                </c:pt>
                <c:pt idx="282">
                  <c:v>#N/A</c:v>
                </c:pt>
                <c:pt idx="283">
                  <c:v>#N/A</c:v>
                </c:pt>
                <c:pt idx="284">
                  <c:v>42.869422304828973</c:v>
                </c:pt>
                <c:pt idx="285">
                  <c:v>#N/A</c:v>
                </c:pt>
                <c:pt idx="286">
                  <c:v>#N/A</c:v>
                </c:pt>
                <c:pt idx="287">
                  <c:v>#N/A</c:v>
                </c:pt>
                <c:pt idx="288">
                  <c:v>#N/A</c:v>
                </c:pt>
                <c:pt idx="289">
                  <c:v>#N/A</c:v>
                </c:pt>
                <c:pt idx="290">
                  <c:v>#N/A</c:v>
                </c:pt>
                <c:pt idx="291">
                  <c:v>42.852437401430905</c:v>
                </c:pt>
                <c:pt idx="292">
                  <c:v>30.718212145406518</c:v>
                </c:pt>
                <c:pt idx="293">
                  <c:v>#N/A</c:v>
                </c:pt>
                <c:pt idx="294">
                  <c:v>#N/A</c:v>
                </c:pt>
                <c:pt idx="295">
                  <c:v>#N/A</c:v>
                </c:pt>
                <c:pt idx="296">
                  <c:v>43.112426945720763</c:v>
                </c:pt>
                <c:pt idx="297">
                  <c:v>#N/A</c:v>
                </c:pt>
                <c:pt idx="298">
                  <c:v>#N/A</c:v>
                </c:pt>
                <c:pt idx="299">
                  <c:v>#N/A</c:v>
                </c:pt>
                <c:pt idx="300">
                  <c:v>#N/A</c:v>
                </c:pt>
                <c:pt idx="301">
                  <c:v>#N/A</c:v>
                </c:pt>
                <c:pt idx="302">
                  <c:v>#N/A</c:v>
                </c:pt>
                <c:pt idx="303">
                  <c:v>#N/A</c:v>
                </c:pt>
                <c:pt idx="304">
                  <c:v>#N/A</c:v>
                </c:pt>
                <c:pt idx="305">
                  <c:v>#N/A</c:v>
                </c:pt>
                <c:pt idx="306">
                  <c:v>37.39622146341349</c:v>
                </c:pt>
                <c:pt idx="307">
                  <c:v>38.777295030006421</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lumMod val="75000"/>
                      </a:schemeClr>
                    </a:solidFill>
                    <a:prstDash val="solid"/>
                  </a:ln>
                </c14:spPr>
              </c14:invertSolidFillFmt>
            </c:ext>
            <c:ext xmlns:c16="http://schemas.microsoft.com/office/drawing/2014/chart" uri="{C3380CC4-5D6E-409C-BE32-E72D297353CC}">
              <c16:uniqueId val="{00000004-D303-45A1-BFD7-4202DB4866A5}"/>
            </c:ext>
          </c:extLst>
        </c:ser>
        <c:ser>
          <c:idx val="1"/>
          <c:order val="3"/>
          <c:tx>
            <c:v> Southeast</c:v>
          </c:tx>
          <c:spPr>
            <a:noFill/>
            <a:ln w="9525">
              <a:solidFill>
                <a:schemeClr val="accent6"/>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only)'!$R$25:$R$459</c:f>
              <c:numCache>
                <c:formatCode>0.00</c:formatCode>
                <c:ptCount val="435"/>
                <c:pt idx="0">
                  <c:v>#N/A</c:v>
                </c:pt>
                <c:pt idx="1">
                  <c:v>#N/A</c:v>
                </c:pt>
                <c:pt idx="2">
                  <c:v>#N/A</c:v>
                </c:pt>
                <c:pt idx="3">
                  <c:v>#N/A</c:v>
                </c:pt>
                <c:pt idx="4">
                  <c:v>#N/A</c:v>
                </c:pt>
                <c:pt idx="5">
                  <c:v>#N/A</c:v>
                </c:pt>
                <c:pt idx="6">
                  <c:v>#N/A</c:v>
                </c:pt>
                <c:pt idx="7">
                  <c:v>#N/A</c:v>
                </c:pt>
                <c:pt idx="8">
                  <c:v>210.07052991375707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193.81673462055173</c:v>
                </c:pt>
                <c:pt idx="42">
                  <c:v>#N/A</c:v>
                </c:pt>
                <c:pt idx="43">
                  <c:v>#N/A</c:v>
                </c:pt>
                <c:pt idx="44">
                  <c:v>#N/A</c:v>
                </c:pt>
                <c:pt idx="45">
                  <c:v>#N/A</c:v>
                </c:pt>
                <c:pt idx="46">
                  <c:v>#N/A</c:v>
                </c:pt>
                <c:pt idx="47">
                  <c:v>#N/A</c:v>
                </c:pt>
                <c:pt idx="48">
                  <c:v>149.39254830023049</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114.93490899607748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67.086289608558801</c:v>
                </c:pt>
                <c:pt idx="115">
                  <c:v>#N/A</c:v>
                </c:pt>
                <c:pt idx="116">
                  <c:v>#N/A</c:v>
                </c:pt>
                <c:pt idx="117">
                  <c:v>#N/A</c:v>
                </c:pt>
                <c:pt idx="118">
                  <c:v>#N/A</c:v>
                </c:pt>
                <c:pt idx="119">
                  <c:v>#N/A</c:v>
                </c:pt>
                <c:pt idx="120">
                  <c:v>#N/A</c:v>
                </c:pt>
                <c:pt idx="121">
                  <c:v>#N/A</c:v>
                </c:pt>
                <c:pt idx="122">
                  <c:v>#N/A</c:v>
                </c:pt>
                <c:pt idx="123">
                  <c:v>65.584586687195227</c:v>
                </c:pt>
                <c:pt idx="124">
                  <c:v>#N/A</c:v>
                </c:pt>
                <c:pt idx="125">
                  <c:v>#N/A</c:v>
                </c:pt>
                <c:pt idx="126">
                  <c:v>#N/A</c:v>
                </c:pt>
                <c:pt idx="127">
                  <c:v>#N/A</c:v>
                </c:pt>
                <c:pt idx="128">
                  <c:v>#N/A</c:v>
                </c:pt>
                <c:pt idx="129">
                  <c:v>#N/A</c:v>
                </c:pt>
                <c:pt idx="130">
                  <c:v>#N/A</c:v>
                </c:pt>
                <c:pt idx="131">
                  <c:v>#N/A</c:v>
                </c:pt>
                <c:pt idx="132">
                  <c:v>#N/A</c:v>
                </c:pt>
                <c:pt idx="133">
                  <c:v>#N/A</c:v>
                </c:pt>
                <c:pt idx="134">
                  <c:v>#N/A</c:v>
                </c:pt>
                <c:pt idx="135">
                  <c:v>57.739825309035687</c:v>
                </c:pt>
                <c:pt idx="136">
                  <c:v>52.771120878494436</c:v>
                </c:pt>
                <c:pt idx="137">
                  <c:v>59.677318061680054</c:v>
                </c:pt>
                <c:pt idx="138">
                  <c:v>53.480099150466707</c:v>
                </c:pt>
                <c:pt idx="139">
                  <c:v>53.536803141567646</c:v>
                </c:pt>
                <c:pt idx="140">
                  <c:v>57.161714082591537</c:v>
                </c:pt>
                <c:pt idx="141">
                  <c:v>#N/A</c:v>
                </c:pt>
                <c:pt idx="142">
                  <c:v>#N/A</c:v>
                </c:pt>
                <c:pt idx="143">
                  <c:v>#N/A</c:v>
                </c:pt>
                <c:pt idx="144">
                  <c:v>#N/A</c:v>
                </c:pt>
                <c:pt idx="145">
                  <c:v>#N/A</c:v>
                </c:pt>
                <c:pt idx="146">
                  <c:v>#N/A</c:v>
                </c:pt>
                <c:pt idx="147">
                  <c:v>#N/A</c:v>
                </c:pt>
                <c:pt idx="148">
                  <c:v>#N/A</c:v>
                </c:pt>
                <c:pt idx="149">
                  <c:v>#N/A</c:v>
                </c:pt>
                <c:pt idx="150">
                  <c:v>#N/A</c:v>
                </c:pt>
                <c:pt idx="151">
                  <c:v>#N/A</c:v>
                </c:pt>
                <c:pt idx="152">
                  <c:v>70.538122536140165</c:v>
                </c:pt>
                <c:pt idx="153">
                  <c:v>70.538122536140165</c:v>
                </c:pt>
                <c:pt idx="154">
                  <c:v>#N/A</c:v>
                </c:pt>
                <c:pt idx="155">
                  <c:v>#N/A</c:v>
                </c:pt>
                <c:pt idx="156">
                  <c:v>#N/A</c:v>
                </c:pt>
                <c:pt idx="157">
                  <c:v>57.600630794613295</c:v>
                </c:pt>
                <c:pt idx="158">
                  <c:v>#N/A</c:v>
                </c:pt>
                <c:pt idx="159">
                  <c:v>101.09010539785217</c:v>
                </c:pt>
                <c:pt idx="160">
                  <c:v>#N/A</c:v>
                </c:pt>
                <c:pt idx="161">
                  <c:v>#N/A</c:v>
                </c:pt>
                <c:pt idx="162">
                  <c:v>#N/A</c:v>
                </c:pt>
                <c:pt idx="163">
                  <c:v>#N/A</c:v>
                </c:pt>
                <c:pt idx="164">
                  <c:v>#N/A</c:v>
                </c:pt>
                <c:pt idx="165">
                  <c:v>#N/A</c:v>
                </c:pt>
                <c:pt idx="166">
                  <c:v>#N/A</c:v>
                </c:pt>
                <c:pt idx="167">
                  <c:v>#N/A</c:v>
                </c:pt>
                <c:pt idx="168">
                  <c:v>#N/A</c:v>
                </c:pt>
                <c:pt idx="169">
                  <c:v>#N/A</c:v>
                </c:pt>
                <c:pt idx="170">
                  <c:v>59.722529013623841</c:v>
                </c:pt>
                <c:pt idx="171">
                  <c:v>44.735214561102765</c:v>
                </c:pt>
                <c:pt idx="172">
                  <c:v>66.610994609562795</c:v>
                </c:pt>
                <c:pt idx="173">
                  <c:v>#N/A</c:v>
                </c:pt>
                <c:pt idx="174">
                  <c:v>#N/A</c:v>
                </c:pt>
                <c:pt idx="175">
                  <c:v>#N/A</c:v>
                </c:pt>
                <c:pt idx="176">
                  <c:v>#N/A</c:v>
                </c:pt>
                <c:pt idx="177">
                  <c:v>#N/A</c:v>
                </c:pt>
                <c:pt idx="178">
                  <c:v>#N/A</c:v>
                </c:pt>
                <c:pt idx="179">
                  <c:v>61.052519690941047</c:v>
                </c:pt>
                <c:pt idx="180">
                  <c:v>#N/A</c:v>
                </c:pt>
                <c:pt idx="181">
                  <c:v>#N/A</c:v>
                </c:pt>
                <c:pt idx="182">
                  <c:v>63.828030799805845</c:v>
                </c:pt>
                <c:pt idx="183">
                  <c:v>#N/A</c:v>
                </c:pt>
                <c:pt idx="184">
                  <c:v>#N/A</c:v>
                </c:pt>
                <c:pt idx="185">
                  <c:v>46.301790704643444</c:v>
                </c:pt>
                <c:pt idx="186">
                  <c:v>#N/A</c:v>
                </c:pt>
                <c:pt idx="187">
                  <c:v>#N/A</c:v>
                </c:pt>
                <c:pt idx="188">
                  <c:v>#N/A</c:v>
                </c:pt>
                <c:pt idx="189">
                  <c:v>#N/A</c:v>
                </c:pt>
                <c:pt idx="190">
                  <c:v>#N/A</c:v>
                </c:pt>
                <c:pt idx="191">
                  <c:v>#N/A</c:v>
                </c:pt>
                <c:pt idx="192">
                  <c:v>#N/A</c:v>
                </c:pt>
                <c:pt idx="193">
                  <c:v>46.990511788790016</c:v>
                </c:pt>
                <c:pt idx="194">
                  <c:v>#N/A</c:v>
                </c:pt>
                <c:pt idx="195">
                  <c:v>#N/A</c:v>
                </c:pt>
                <c:pt idx="196">
                  <c:v>#N/A</c:v>
                </c:pt>
                <c:pt idx="197">
                  <c:v>#N/A</c:v>
                </c:pt>
                <c:pt idx="198">
                  <c:v>57.924836416673124</c:v>
                </c:pt>
                <c:pt idx="199">
                  <c:v>#N/A</c:v>
                </c:pt>
                <c:pt idx="200">
                  <c:v>#N/A</c:v>
                </c:pt>
                <c:pt idx="201">
                  <c:v>#N/A</c:v>
                </c:pt>
                <c:pt idx="202">
                  <c:v>#N/A</c:v>
                </c:pt>
                <c:pt idx="203">
                  <c:v>#N/A</c:v>
                </c:pt>
                <c:pt idx="204">
                  <c:v>38.427662113827445</c:v>
                </c:pt>
                <c:pt idx="205">
                  <c:v>#N/A</c:v>
                </c:pt>
                <c:pt idx="206">
                  <c:v>#N/A</c:v>
                </c:pt>
                <c:pt idx="207">
                  <c:v>#N/A</c:v>
                </c:pt>
                <c:pt idx="208">
                  <c:v>#N/A</c:v>
                </c:pt>
                <c:pt idx="209">
                  <c:v>#N/A</c:v>
                </c:pt>
                <c:pt idx="210">
                  <c:v>#N/A</c:v>
                </c:pt>
                <c:pt idx="211">
                  <c:v>#N/A</c:v>
                </c:pt>
                <c:pt idx="212">
                  <c:v>#N/A</c:v>
                </c:pt>
                <c:pt idx="213">
                  <c:v>#N/A</c:v>
                </c:pt>
                <c:pt idx="214">
                  <c:v>45.569536485595599</c:v>
                </c:pt>
                <c:pt idx="215">
                  <c:v>48.359508107162696</c:v>
                </c:pt>
                <c:pt idx="216">
                  <c:v>#N/A</c:v>
                </c:pt>
                <c:pt idx="217">
                  <c:v>#N/A</c:v>
                </c:pt>
                <c:pt idx="218">
                  <c:v>#N/A</c:v>
                </c:pt>
                <c:pt idx="219">
                  <c:v>#N/A</c:v>
                </c:pt>
                <c:pt idx="220">
                  <c:v>#N/A</c:v>
                </c:pt>
                <c:pt idx="221">
                  <c:v>#N/A</c:v>
                </c:pt>
                <c:pt idx="222">
                  <c:v>#N/A</c:v>
                </c:pt>
                <c:pt idx="223">
                  <c:v>#N/A</c:v>
                </c:pt>
                <c:pt idx="224">
                  <c:v>#N/A</c:v>
                </c:pt>
                <c:pt idx="225">
                  <c:v>#N/A</c:v>
                </c:pt>
                <c:pt idx="226">
                  <c:v>#N/A</c:v>
                </c:pt>
                <c:pt idx="227">
                  <c:v>51.827858787554909</c:v>
                </c:pt>
                <c:pt idx="228">
                  <c:v>#N/A</c:v>
                </c:pt>
                <c:pt idx="229">
                  <c:v>#N/A</c:v>
                </c:pt>
                <c:pt idx="230">
                  <c:v>#N/A</c:v>
                </c:pt>
                <c:pt idx="231">
                  <c:v>#N/A</c:v>
                </c:pt>
                <c:pt idx="232">
                  <c:v>#N/A</c:v>
                </c:pt>
                <c:pt idx="233">
                  <c:v>#N/A</c:v>
                </c:pt>
                <c:pt idx="234">
                  <c:v>#N/A</c:v>
                </c:pt>
                <c:pt idx="235">
                  <c:v>#N/A</c:v>
                </c:pt>
                <c:pt idx="236">
                  <c:v>#N/A</c:v>
                </c:pt>
                <c:pt idx="237">
                  <c:v>#N/A</c:v>
                </c:pt>
                <c:pt idx="238">
                  <c:v>37.796058305015308</c:v>
                </c:pt>
                <c:pt idx="239">
                  <c:v>28.163132895730779</c:v>
                </c:pt>
                <c:pt idx="240">
                  <c:v>#N/A</c:v>
                </c:pt>
                <c:pt idx="241">
                  <c:v>#N/A</c:v>
                </c:pt>
                <c:pt idx="242">
                  <c:v>#N/A</c:v>
                </c:pt>
                <c:pt idx="243">
                  <c:v>#N/A</c:v>
                </c:pt>
                <c:pt idx="244">
                  <c:v>#N/A</c:v>
                </c:pt>
                <c:pt idx="245">
                  <c:v>#N/A</c:v>
                </c:pt>
                <c:pt idx="246">
                  <c:v>48.571262294455771</c:v>
                </c:pt>
                <c:pt idx="247">
                  <c:v>#N/A</c:v>
                </c:pt>
                <c:pt idx="248">
                  <c:v>#N/A</c:v>
                </c:pt>
                <c:pt idx="249">
                  <c:v>#N/A</c:v>
                </c:pt>
                <c:pt idx="250">
                  <c:v>#N/A</c:v>
                </c:pt>
                <c:pt idx="251">
                  <c:v>#N/A</c:v>
                </c:pt>
                <c:pt idx="252">
                  <c:v>#N/A</c:v>
                </c:pt>
                <c:pt idx="253">
                  <c:v>#N/A</c:v>
                </c:pt>
                <c:pt idx="254">
                  <c:v>#N/A</c:v>
                </c:pt>
                <c:pt idx="255">
                  <c:v>#N/A</c:v>
                </c:pt>
                <c:pt idx="256">
                  <c:v>25.195773066395212</c:v>
                </c:pt>
                <c:pt idx="257">
                  <c:v>26.472002052703704</c:v>
                </c:pt>
                <c:pt idx="258">
                  <c:v>#N/A</c:v>
                </c:pt>
                <c:pt idx="259">
                  <c:v>#N/A</c:v>
                </c:pt>
                <c:pt idx="260">
                  <c:v>34.794246771244183</c:v>
                </c:pt>
                <c:pt idx="261">
                  <c:v>#N/A</c:v>
                </c:pt>
                <c:pt idx="262">
                  <c:v>#N/A</c:v>
                </c:pt>
                <c:pt idx="263">
                  <c:v>26.339422380337645</c:v>
                </c:pt>
                <c:pt idx="264">
                  <c:v>23.842103648585827</c:v>
                </c:pt>
                <c:pt idx="265">
                  <c:v>#N/A</c:v>
                </c:pt>
                <c:pt idx="266">
                  <c:v>#N/A</c:v>
                </c:pt>
                <c:pt idx="267">
                  <c:v>#N/A</c:v>
                </c:pt>
                <c:pt idx="268">
                  <c:v>#N/A</c:v>
                </c:pt>
                <c:pt idx="269">
                  <c:v>29.722613228308674</c:v>
                </c:pt>
                <c:pt idx="270">
                  <c:v>29.722613228308674</c:v>
                </c:pt>
                <c:pt idx="271">
                  <c:v>#N/A</c:v>
                </c:pt>
                <c:pt idx="272">
                  <c:v>#N/A</c:v>
                </c:pt>
                <c:pt idx="273">
                  <c:v>#N/A</c:v>
                </c:pt>
                <c:pt idx="274">
                  <c:v>#N/A</c:v>
                </c:pt>
                <c:pt idx="275">
                  <c:v>#N/A</c:v>
                </c:pt>
                <c:pt idx="276">
                  <c:v>#N/A</c:v>
                </c:pt>
                <c:pt idx="277">
                  <c:v>#N/A</c:v>
                </c:pt>
                <c:pt idx="278">
                  <c:v>#N/A</c:v>
                </c:pt>
                <c:pt idx="279">
                  <c:v>#N/A</c:v>
                </c:pt>
                <c:pt idx="280">
                  <c:v>#N/A</c:v>
                </c:pt>
                <c:pt idx="281">
                  <c:v>#N/A</c:v>
                </c:pt>
                <c:pt idx="282">
                  <c:v>40.449710166509554</c:v>
                </c:pt>
                <c:pt idx="283">
                  <c:v>#N/A</c:v>
                </c:pt>
                <c:pt idx="284">
                  <c:v>#N/A</c:v>
                </c:pt>
                <c:pt idx="285">
                  <c:v>#N/A</c:v>
                </c:pt>
                <c:pt idx="286">
                  <c:v>#N/A</c:v>
                </c:pt>
                <c:pt idx="287">
                  <c:v>#N/A</c:v>
                </c:pt>
                <c:pt idx="288">
                  <c:v>22.639206198491404</c:v>
                </c:pt>
                <c:pt idx="289">
                  <c:v>#N/A</c:v>
                </c:pt>
                <c:pt idx="290">
                  <c:v>21.502748501784545</c:v>
                </c:pt>
                <c:pt idx="291">
                  <c:v>#N/A</c:v>
                </c:pt>
                <c:pt idx="292">
                  <c:v>#N/A</c:v>
                </c:pt>
                <c:pt idx="293">
                  <c:v>#N/A</c:v>
                </c:pt>
                <c:pt idx="294">
                  <c:v>#N/A</c:v>
                </c:pt>
                <c:pt idx="295">
                  <c:v>25.898636445257807</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21.502748501784545</c:v>
                </c:pt>
                <c:pt idx="314">
                  <c:v>22.970381055510039</c:v>
                </c:pt>
                <c:pt idx="315">
                  <c:v>#N/A</c:v>
                </c:pt>
                <c:pt idx="316">
                  <c:v>#N/A</c:v>
                </c:pt>
                <c:pt idx="317">
                  <c:v>#N/A</c:v>
                </c:pt>
                <c:pt idx="318">
                  <c:v>#N/A</c:v>
                </c:pt>
                <c:pt idx="319">
                  <c:v>#N/A</c:v>
                </c:pt>
                <c:pt idx="320">
                  <c:v>#N/A</c:v>
                </c:pt>
                <c:pt idx="321">
                  <c:v>#N/A</c:v>
                </c:pt>
                <c:pt idx="322">
                  <c:v>#N/A</c:v>
                </c:pt>
                <c:pt idx="323">
                  <c:v>36.656531584057248</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5-D303-45A1-BFD7-4202DB4866A5}"/>
            </c:ext>
          </c:extLst>
        </c:ser>
        <c:ser>
          <c:idx val="4"/>
          <c:order val="4"/>
          <c:tx>
            <c:v> Northeast</c:v>
          </c:tx>
          <c:spPr>
            <a:noFill/>
            <a:ln w="9525">
              <a:solidFill>
                <a:schemeClr val="bg2">
                  <a:lumMod val="25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only)'!$Q$25:$Q$459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227.74991288053741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323.5796626050128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225.77118960531632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100.71927867926507</c:v>
                </c:pt>
                <c:pt idx="110">
                  <c:v>#N/A</c:v>
                </c:pt>
                <c:pt idx="111">
                  <c:v>#N/A</c:v>
                </c:pt>
                <c:pt idx="112">
                  <c:v>#N/A</c:v>
                </c:pt>
                <c:pt idx="113">
                  <c:v>#N/A</c:v>
                </c:pt>
                <c:pt idx="114">
                  <c:v>#N/A</c:v>
                </c:pt>
                <c:pt idx="115">
                  <c:v>#N/A</c:v>
                </c:pt>
                <c:pt idx="116">
                  <c:v>#N/A</c:v>
                </c:pt>
                <c:pt idx="117">
                  <c:v>#N/A</c:v>
                </c:pt>
                <c:pt idx="118">
                  <c:v>#N/A</c:v>
                </c:pt>
                <c:pt idx="119">
                  <c:v>#N/A</c:v>
                </c:pt>
                <c:pt idx="120">
                  <c:v>64.795620429104886</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67.583307312300008</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51.742532229059023</c:v>
                </c:pt>
                <c:pt idx="219">
                  <c:v>43.121074921820487</c:v>
                </c:pt>
                <c:pt idx="220">
                  <c:v>#N/A</c:v>
                </c:pt>
                <c:pt idx="221">
                  <c:v>42.229509925432794</c:v>
                </c:pt>
                <c:pt idx="222">
                  <c:v>148.59216507300721</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72.994559706420489</c:v>
                </c:pt>
                <c:pt idx="237">
                  <c:v>67.918921494659983</c:v>
                </c:pt>
                <c:pt idx="238">
                  <c:v>#N/A</c:v>
                </c:pt>
                <c:pt idx="239">
                  <c:v>#N/A</c:v>
                </c:pt>
                <c:pt idx="240">
                  <c:v>#N/A</c:v>
                </c:pt>
                <c:pt idx="241">
                  <c:v>#N/A</c:v>
                </c:pt>
                <c:pt idx="242">
                  <c:v>83.372449066471816</c:v>
                </c:pt>
                <c:pt idx="243">
                  <c:v>89.379340720694074</c:v>
                </c:pt>
                <c:pt idx="244">
                  <c:v>82.199530700630405</c:v>
                </c:pt>
                <c:pt idx="245">
                  <c:v>81.657555772933861</c:v>
                </c:pt>
                <c:pt idx="246">
                  <c:v>#N/A</c:v>
                </c:pt>
                <c:pt idx="247">
                  <c:v>82.810125854171091</c:v>
                </c:pt>
                <c:pt idx="248">
                  <c:v>82.179381069773541</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158.18619819742358</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28.234842882276205</c:v>
                </c:pt>
                <c:pt idx="288">
                  <c:v>#N/A</c:v>
                </c:pt>
                <c:pt idx="289">
                  <c:v>#N/A</c:v>
                </c:pt>
                <c:pt idx="290">
                  <c:v>#N/A</c:v>
                </c:pt>
                <c:pt idx="291">
                  <c:v>#N/A</c:v>
                </c:pt>
                <c:pt idx="292">
                  <c:v>#N/A</c:v>
                </c:pt>
                <c:pt idx="293">
                  <c:v>#N/A</c:v>
                </c:pt>
                <c:pt idx="294">
                  <c:v>37.52097475180009</c:v>
                </c:pt>
                <c:pt idx="295">
                  <c:v>#N/A</c:v>
                </c:pt>
                <c:pt idx="296">
                  <c:v>#N/A</c:v>
                </c:pt>
                <c:pt idx="297">
                  <c:v>#N/A</c:v>
                </c:pt>
                <c:pt idx="298">
                  <c:v>#N/A</c:v>
                </c:pt>
                <c:pt idx="299">
                  <c:v>#N/A</c:v>
                </c:pt>
                <c:pt idx="300">
                  <c:v>#N/A</c:v>
                </c:pt>
                <c:pt idx="301">
                  <c:v>#N/A</c:v>
                </c:pt>
                <c:pt idx="302">
                  <c:v>#N/A</c:v>
                </c:pt>
                <c:pt idx="303">
                  <c:v>#N/A</c:v>
                </c:pt>
                <c:pt idx="304">
                  <c:v>24.156762396383648</c:v>
                </c:pt>
                <c:pt idx="305">
                  <c:v>#N/A</c:v>
                </c:pt>
                <c:pt idx="306">
                  <c:v>#N/A</c:v>
                </c:pt>
                <c:pt idx="307">
                  <c:v>#N/A</c:v>
                </c:pt>
                <c:pt idx="308">
                  <c:v>31.610056714493975</c:v>
                </c:pt>
                <c:pt idx="309">
                  <c:v>32.285061716365227</c:v>
                </c:pt>
                <c:pt idx="310">
                  <c:v>31.610056714493975</c:v>
                </c:pt>
                <c:pt idx="311">
                  <c:v>#N/A</c:v>
                </c:pt>
                <c:pt idx="312">
                  <c:v>#N/A</c:v>
                </c:pt>
                <c:pt idx="313">
                  <c:v>#N/A</c:v>
                </c:pt>
                <c:pt idx="314">
                  <c:v>#N/A</c:v>
                </c:pt>
                <c:pt idx="315">
                  <c:v>#N/A</c:v>
                </c:pt>
                <c:pt idx="316">
                  <c:v>42.776392864564386</c:v>
                </c:pt>
                <c:pt idx="317">
                  <c:v>#N/A</c:v>
                </c:pt>
                <c:pt idx="318">
                  <c:v>#N/A</c:v>
                </c:pt>
                <c:pt idx="319">
                  <c:v>#N/A</c:v>
                </c:pt>
                <c:pt idx="320">
                  <c:v>42.374031082751635</c:v>
                </c:pt>
                <c:pt idx="321">
                  <c:v>#N/A</c:v>
                </c:pt>
                <c:pt idx="322">
                  <c:v>#N/A</c:v>
                </c:pt>
                <c:pt idx="323">
                  <c:v>#N/A</c:v>
                </c:pt>
                <c:pt idx="324">
                  <c:v>39.504067517681932</c:v>
                </c:pt>
                <c:pt idx="325">
                  <c:v>47.357817403947593</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6-D303-45A1-BFD7-4202DB4866A5}"/>
            </c:ext>
          </c:extLst>
        </c:ser>
        <c:dLbls>
          <c:showLegendKey val="0"/>
          <c:showVal val="0"/>
          <c:showCatName val="0"/>
          <c:showSerName val="0"/>
          <c:showPercent val="0"/>
          <c:showBubbleSize val="0"/>
        </c:dLbls>
        <c:bubbleScale val="60"/>
        <c:showNegBubbles val="0"/>
        <c:axId val="358385920"/>
        <c:axId val="358531456"/>
      </c:bubbleChart>
      <c:valAx>
        <c:axId val="358385920"/>
        <c:scaling>
          <c:orientation val="minMax"/>
          <c:max val="44561"/>
          <c:min val="38718"/>
        </c:scaling>
        <c:delete val="0"/>
        <c:axPos val="b"/>
        <c:title>
          <c:tx>
            <c:rich>
              <a:bodyPr/>
              <a:lstStyle/>
              <a:p>
                <a:pPr>
                  <a:defRPr b="1"/>
                </a:pPr>
                <a:r>
                  <a:rPr lang="en-US" b="1"/>
                  <a:t>PPA Execution Date</a:t>
                </a:r>
              </a:p>
            </c:rich>
          </c:tx>
          <c:layout>
            <c:manualLayout>
              <c:xMode val="edge"/>
              <c:yMode val="edge"/>
              <c:x val="0.39832362761583157"/>
              <c:y val="0.9308453984445284"/>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solidFill>
                  <a:sysClr val="windowText" lastClr="000000"/>
                </a:solidFill>
              </a:defRPr>
            </a:pPr>
            <a:endParaRPr lang="en-US"/>
          </a:p>
        </c:txPr>
        <c:crossAx val="358531456"/>
        <c:crosses val="autoZero"/>
        <c:crossBetween val="midCat"/>
        <c:majorUnit val="732"/>
        <c:minorUnit val="366"/>
      </c:valAx>
      <c:valAx>
        <c:axId val="358531456"/>
        <c:scaling>
          <c:orientation val="minMax"/>
          <c:max val="25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58385920"/>
        <c:crosses val="autoZero"/>
        <c:crossBetween val="midCat"/>
      </c:valAx>
      <c:spPr>
        <a:noFill/>
        <a:ln w="25400">
          <a:noFill/>
        </a:ln>
      </c:spPr>
    </c:plotArea>
    <c:legend>
      <c:legendPos val="r"/>
      <c:layout>
        <c:manualLayout>
          <c:xMode val="edge"/>
          <c:yMode val="edge"/>
          <c:x val="0.81914388886102618"/>
          <c:y val="5.2217926743916898E-2"/>
          <c:w val="0.14041978033000652"/>
          <c:h val="0.26037402458508857"/>
        </c:manualLayout>
      </c:layout>
      <c:overlay val="0"/>
      <c:spPr>
        <a:solidFill>
          <a:srgbClr val="FFFFFF"/>
        </a:solidFill>
        <a:ln w="3175">
          <a:solidFill>
            <a:schemeClr val="bg1">
              <a:lumMod val="75000"/>
            </a:schemeClr>
          </a:solidFill>
          <a:prstDash val="solid"/>
        </a:ln>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489063867016625E-2"/>
          <c:y val="8.3756859937962294E-2"/>
          <c:w val="0.90592973955178679"/>
          <c:h val="0.76335765794427213"/>
        </c:manualLayout>
      </c:layout>
      <c:bubbleChart>
        <c:varyColors val="0"/>
        <c:ser>
          <c:idx val="2"/>
          <c:order val="0"/>
          <c:tx>
            <c:v> Hawaii</c:v>
          </c:tx>
          <c:spPr>
            <a:solidFill>
              <a:srgbClr val="B3A2C7">
                <a:alpha val="70196"/>
              </a:srgbClr>
            </a:solidFill>
            <a:ln w="6350">
              <a:solidFill>
                <a:schemeClr val="accent4"/>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only)'!$N$25:$N$459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196.32277356984014</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152.21295504145908</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130.3379195325974</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90.244295980974869</c:v>
                </c:pt>
                <c:pt idx="229">
                  <c:v>98.622023783768952</c:v>
                </c:pt>
                <c:pt idx="230">
                  <c:v>#N/A</c:v>
                </c:pt>
                <c:pt idx="231">
                  <c:v>#N/A</c:v>
                </c:pt>
                <c:pt idx="232">
                  <c:v>#N/A</c:v>
                </c:pt>
                <c:pt idx="233">
                  <c:v>95.016747732411872</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4"/>
                    </a:solidFill>
                    <a:prstDash val="solid"/>
                  </a:ln>
                </c14:spPr>
              </c14:invertSolidFillFmt>
            </c:ext>
            <c:ext xmlns:c16="http://schemas.microsoft.com/office/drawing/2014/chart" uri="{C3380CC4-5D6E-409C-BE32-E72D297353CC}">
              <c16:uniqueId val="{00000000-2E99-472E-A88C-8A117671DEB8}"/>
            </c:ext>
          </c:extLst>
        </c:ser>
        <c:ser>
          <c:idx val="0"/>
          <c:order val="1"/>
          <c:tx>
            <c:v> West</c:v>
          </c:tx>
          <c:spPr>
            <a:solidFill>
              <a:schemeClr val="accent5">
                <a:lumMod val="20000"/>
                <a:lumOff val="80000"/>
              </a:schemeClr>
            </a:solidFill>
            <a:ln w="6350">
              <a:solidFill>
                <a:schemeClr val="accent5"/>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only)'!$O$25:$O$459</c:f>
              <c:numCache>
                <c:formatCode>0.00</c:formatCode>
                <c:ptCount val="435"/>
                <c:pt idx="0">
                  <c:v>239.87343023202581</c:v>
                </c:pt>
                <c:pt idx="1">
                  <c:v>220.63141435781111</c:v>
                </c:pt>
                <c:pt idx="2">
                  <c:v>150.73040524305304</c:v>
                </c:pt>
                <c:pt idx="3">
                  <c:v>131.7706901652578</c:v>
                </c:pt>
                <c:pt idx="4">
                  <c:v>168.7879318708772</c:v>
                </c:pt>
                <c:pt idx="5">
                  <c:v>132.09678867228317</c:v>
                </c:pt>
                <c:pt idx="6">
                  <c:v>#N/A</c:v>
                </c:pt>
                <c:pt idx="7">
                  <c:v>150.76036112897177</c:v>
                </c:pt>
                <c:pt idx="8">
                  <c:v>#N/A</c:v>
                </c:pt>
                <c:pt idx="9">
                  <c:v>142.78340860236398</c:v>
                </c:pt>
                <c:pt idx="10">
                  <c:v>131.35468811484361</c:v>
                </c:pt>
                <c:pt idx="11">
                  <c:v>#N/A</c:v>
                </c:pt>
                <c:pt idx="12">
                  <c:v>#N/A</c:v>
                </c:pt>
                <c:pt idx="13">
                  <c:v>166.37159677334844</c:v>
                </c:pt>
                <c:pt idx="14">
                  <c:v>145.58888183815037</c:v>
                </c:pt>
                <c:pt idx="15">
                  <c:v>194.79262084030665</c:v>
                </c:pt>
                <c:pt idx="16">
                  <c:v>117.45124673431536</c:v>
                </c:pt>
                <c:pt idx="17">
                  <c:v>#N/A</c:v>
                </c:pt>
                <c:pt idx="18">
                  <c:v>240.08263936563256</c:v>
                </c:pt>
                <c:pt idx="19">
                  <c:v>240.08263936563256</c:v>
                </c:pt>
                <c:pt idx="20">
                  <c:v>240.08263936563256</c:v>
                </c:pt>
                <c:pt idx="21">
                  <c:v>164.2326074511121</c:v>
                </c:pt>
                <c:pt idx="22">
                  <c:v>164.2326074511121</c:v>
                </c:pt>
                <c:pt idx="23">
                  <c:v>163.20807880481198</c:v>
                </c:pt>
                <c:pt idx="24">
                  <c:v>139.12708403650188</c:v>
                </c:pt>
                <c:pt idx="25">
                  <c:v>141.83064162154119</c:v>
                </c:pt>
                <c:pt idx="26">
                  <c:v>133.81512112509478</c:v>
                </c:pt>
                <c:pt idx="27">
                  <c:v>106.66165297410052</c:v>
                </c:pt>
                <c:pt idx="28">
                  <c:v>140.64368111356367</c:v>
                </c:pt>
                <c:pt idx="29">
                  <c:v>132.51787215964211</c:v>
                </c:pt>
                <c:pt idx="30">
                  <c:v>133.21471916752552</c:v>
                </c:pt>
                <c:pt idx="31">
                  <c:v>160.55576052646407</c:v>
                </c:pt>
                <c:pt idx="32">
                  <c:v>#N/A</c:v>
                </c:pt>
                <c:pt idx="33">
                  <c:v>132.51787215964211</c:v>
                </c:pt>
                <c:pt idx="34">
                  <c:v>128.07170992260362</c:v>
                </c:pt>
                <c:pt idx="35">
                  <c:v>100.78435541286747</c:v>
                </c:pt>
                <c:pt idx="36">
                  <c:v>100.4796315006849</c:v>
                </c:pt>
                <c:pt idx="37">
                  <c:v>134.09801601299415</c:v>
                </c:pt>
                <c:pt idx="38">
                  <c:v>154.49478261403425</c:v>
                </c:pt>
                <c:pt idx="39">
                  <c:v>128.94246662977548</c:v>
                </c:pt>
                <c:pt idx="40">
                  <c:v>133.64367584916721</c:v>
                </c:pt>
                <c:pt idx="41">
                  <c:v>#N/A</c:v>
                </c:pt>
                <c:pt idx="42">
                  <c:v>114.43455922227665</c:v>
                </c:pt>
                <c:pt idx="43">
                  <c:v>124.46150053332839</c:v>
                </c:pt>
                <c:pt idx="44">
                  <c:v>130.46105532275737</c:v>
                </c:pt>
                <c:pt idx="45">
                  <c:v>77.039295452069126</c:v>
                </c:pt>
                <c:pt idx="46">
                  <c:v>78.974467067086621</c:v>
                </c:pt>
                <c:pt idx="47">
                  <c:v>138.7308344812717</c:v>
                </c:pt>
                <c:pt idx="48">
                  <c:v>#N/A</c:v>
                </c:pt>
                <c:pt idx="49">
                  <c:v>124.70222447672158</c:v>
                </c:pt>
                <c:pt idx="50">
                  <c:v>110.49071387284506</c:v>
                </c:pt>
                <c:pt idx="51">
                  <c:v>147.93328369973588</c:v>
                </c:pt>
                <c:pt idx="52">
                  <c:v>110.72793418415294</c:v>
                </c:pt>
                <c:pt idx="53">
                  <c:v>123.30544471010373</c:v>
                </c:pt>
                <c:pt idx="54">
                  <c:v>135.50909530311614</c:v>
                </c:pt>
                <c:pt idx="55">
                  <c:v>115.56695260570278</c:v>
                </c:pt>
                <c:pt idx="56">
                  <c:v>114.50864091068806</c:v>
                </c:pt>
                <c:pt idx="57">
                  <c:v>118.11935828776366</c:v>
                </c:pt>
                <c:pt idx="58">
                  <c:v>94.320488853098709</c:v>
                </c:pt>
                <c:pt idx="59">
                  <c:v>111.74425078754807</c:v>
                </c:pt>
                <c:pt idx="60">
                  <c:v>119.61881898299147</c:v>
                </c:pt>
                <c:pt idx="61">
                  <c:v>107.10791682952231</c:v>
                </c:pt>
                <c:pt idx="62">
                  <c:v>126.51001719203325</c:v>
                </c:pt>
                <c:pt idx="63">
                  <c:v>101.06462360792489</c:v>
                </c:pt>
                <c:pt idx="64">
                  <c:v>#N/A</c:v>
                </c:pt>
                <c:pt idx="65">
                  <c:v>115.93134912455014</c:v>
                </c:pt>
                <c:pt idx="66">
                  <c:v>85.827763239709867</c:v>
                </c:pt>
                <c:pt idx="67">
                  <c:v>137.69097724320744</c:v>
                </c:pt>
                <c:pt idx="68">
                  <c:v>#N/A</c:v>
                </c:pt>
                <c:pt idx="69">
                  <c:v>108.14725440354329</c:v>
                </c:pt>
                <c:pt idx="70">
                  <c:v>#N/A</c:v>
                </c:pt>
                <c:pt idx="71">
                  <c:v>85.457491161148653</c:v>
                </c:pt>
                <c:pt idx="72">
                  <c:v>84.640567540000703</c:v>
                </c:pt>
                <c:pt idx="73">
                  <c:v>86.332885309072068</c:v>
                </c:pt>
                <c:pt idx="74">
                  <c:v>77.456188894838746</c:v>
                </c:pt>
                <c:pt idx="75">
                  <c:v>86.715123529504552</c:v>
                </c:pt>
                <c:pt idx="76">
                  <c:v>76.756972344597386</c:v>
                </c:pt>
                <c:pt idx="77">
                  <c:v>91.375792663152524</c:v>
                </c:pt>
                <c:pt idx="78">
                  <c:v>94.207180027618278</c:v>
                </c:pt>
                <c:pt idx="79">
                  <c:v>87.994188335344091</c:v>
                </c:pt>
                <c:pt idx="80">
                  <c:v>91.287669967063152</c:v>
                </c:pt>
                <c:pt idx="81">
                  <c:v>89.014281114293723</c:v>
                </c:pt>
                <c:pt idx="82">
                  <c:v>86.051279361527307</c:v>
                </c:pt>
                <c:pt idx="83">
                  <c:v>91.646623101480131</c:v>
                </c:pt>
                <c:pt idx="84">
                  <c:v>100.91375636786022</c:v>
                </c:pt>
                <c:pt idx="85">
                  <c:v>83.850645362473855</c:v>
                </c:pt>
                <c:pt idx="86">
                  <c:v>86.455760439164152</c:v>
                </c:pt>
                <c:pt idx="87">
                  <c:v>55.834031725989298</c:v>
                </c:pt>
                <c:pt idx="88">
                  <c:v>71.032712352680903</c:v>
                </c:pt>
                <c:pt idx="89">
                  <c:v>82.269906456320939</c:v>
                </c:pt>
                <c:pt idx="90">
                  <c:v>80.77785758242976</c:v>
                </c:pt>
                <c:pt idx="91">
                  <c:v>83.794134143939033</c:v>
                </c:pt>
                <c:pt idx="92">
                  <c:v>#N/A</c:v>
                </c:pt>
                <c:pt idx="93">
                  <c:v>80.469870516428358</c:v>
                </c:pt>
                <c:pt idx="94">
                  <c:v>86.879887243016526</c:v>
                </c:pt>
                <c:pt idx="95">
                  <c:v>85.54537932553805</c:v>
                </c:pt>
                <c:pt idx="96">
                  <c:v>75.769444740106138</c:v>
                </c:pt>
                <c:pt idx="97">
                  <c:v>85.057922213075969</c:v>
                </c:pt>
                <c:pt idx="98">
                  <c:v>62.489022441100744</c:v>
                </c:pt>
                <c:pt idx="99">
                  <c:v>58.951732971391216</c:v>
                </c:pt>
                <c:pt idx="100">
                  <c:v>66.357227023510106</c:v>
                </c:pt>
                <c:pt idx="101">
                  <c:v>67.24666182926795</c:v>
                </c:pt>
                <c:pt idx="102">
                  <c:v>#N/A</c:v>
                </c:pt>
                <c:pt idx="103">
                  <c:v>57.237838446182408</c:v>
                </c:pt>
                <c:pt idx="104">
                  <c:v>58.755227194819881</c:v>
                </c:pt>
                <c:pt idx="105">
                  <c:v>63.02709190289174</c:v>
                </c:pt>
                <c:pt idx="106">
                  <c:v>79.572679143973403</c:v>
                </c:pt>
                <c:pt idx="107">
                  <c:v>79.572679143973403</c:v>
                </c:pt>
                <c:pt idx="108">
                  <c:v>66.289364787988916</c:v>
                </c:pt>
                <c:pt idx="109">
                  <c:v>#N/A</c:v>
                </c:pt>
                <c:pt idx="110">
                  <c:v>63.68742869174033</c:v>
                </c:pt>
                <c:pt idx="111">
                  <c:v>65.826851632149584</c:v>
                </c:pt>
                <c:pt idx="112">
                  <c:v>63.919864562878068</c:v>
                </c:pt>
                <c:pt idx="113">
                  <c:v>81.536047201167648</c:v>
                </c:pt>
                <c:pt idx="114">
                  <c:v>#N/A</c:v>
                </c:pt>
                <c:pt idx="115">
                  <c:v>56.080659271407015</c:v>
                </c:pt>
                <c:pt idx="116">
                  <c:v>68.415203282089777</c:v>
                </c:pt>
                <c:pt idx="117">
                  <c:v>48.858917851208872</c:v>
                </c:pt>
                <c:pt idx="118">
                  <c:v>63.180457509835378</c:v>
                </c:pt>
                <c:pt idx="119">
                  <c:v>59.117106335814285</c:v>
                </c:pt>
                <c:pt idx="120">
                  <c:v>#N/A</c:v>
                </c:pt>
                <c:pt idx="121">
                  <c:v>#N/A</c:v>
                </c:pt>
                <c:pt idx="122">
                  <c:v>62.709645900907255</c:v>
                </c:pt>
                <c:pt idx="123">
                  <c:v>#N/A</c:v>
                </c:pt>
                <c:pt idx="124">
                  <c:v>56.862090410214812</c:v>
                </c:pt>
                <c:pt idx="125">
                  <c:v>54.488431930163024</c:v>
                </c:pt>
                <c:pt idx="126">
                  <c:v>57.445227719825162</c:v>
                </c:pt>
                <c:pt idx="127">
                  <c:v>57.237838446182408</c:v>
                </c:pt>
                <c:pt idx="128">
                  <c:v>57.801671239864994</c:v>
                </c:pt>
                <c:pt idx="129">
                  <c:v>60.435827572850741</c:v>
                </c:pt>
                <c:pt idx="130">
                  <c:v>60.413994299557807</c:v>
                </c:pt>
                <c:pt idx="131">
                  <c:v>50.300759013700436</c:v>
                </c:pt>
                <c:pt idx="132">
                  <c:v>55.602064898828651</c:v>
                </c:pt>
                <c:pt idx="133">
                  <c:v>46.394199879092604</c:v>
                </c:pt>
                <c:pt idx="134">
                  <c:v>59.119498661006418</c:v>
                </c:pt>
                <c:pt idx="135">
                  <c:v>#N/A</c:v>
                </c:pt>
                <c:pt idx="136">
                  <c:v>#N/A</c:v>
                </c:pt>
                <c:pt idx="137">
                  <c:v>#N/A</c:v>
                </c:pt>
                <c:pt idx="138">
                  <c:v>#N/A</c:v>
                </c:pt>
                <c:pt idx="139">
                  <c:v>#N/A</c:v>
                </c:pt>
                <c:pt idx="140">
                  <c:v>#N/A</c:v>
                </c:pt>
                <c:pt idx="141">
                  <c:v>56.493812622583903</c:v>
                </c:pt>
                <c:pt idx="142">
                  <c:v>61.907402122835911</c:v>
                </c:pt>
                <c:pt idx="143">
                  <c:v>56.284968605507231</c:v>
                </c:pt>
                <c:pt idx="144">
                  <c:v>56.284968605507231</c:v>
                </c:pt>
                <c:pt idx="145">
                  <c:v>56.284968605507231</c:v>
                </c:pt>
                <c:pt idx="146">
                  <c:v>49.75052347232684</c:v>
                </c:pt>
                <c:pt idx="147">
                  <c:v>64.205975300163885</c:v>
                </c:pt>
                <c:pt idx="148">
                  <c:v>64.221962843814296</c:v>
                </c:pt>
                <c:pt idx="149">
                  <c:v>56.284968605507231</c:v>
                </c:pt>
                <c:pt idx="150">
                  <c:v>66.204418256468799</c:v>
                </c:pt>
                <c:pt idx="151">
                  <c:v>#N/A</c:v>
                </c:pt>
                <c:pt idx="152">
                  <c:v>#N/A</c:v>
                </c:pt>
                <c:pt idx="153">
                  <c:v>#N/A</c:v>
                </c:pt>
                <c:pt idx="154">
                  <c:v>61.572303047617183</c:v>
                </c:pt>
                <c:pt idx="155">
                  <c:v>48.830035442316934</c:v>
                </c:pt>
                <c:pt idx="156">
                  <c:v>59.057242591198218</c:v>
                </c:pt>
                <c:pt idx="157">
                  <c:v>#N/A</c:v>
                </c:pt>
                <c:pt idx="158">
                  <c:v>#N/A</c:v>
                </c:pt>
                <c:pt idx="159">
                  <c:v>#N/A</c:v>
                </c:pt>
                <c:pt idx="160">
                  <c:v>#N/A</c:v>
                </c:pt>
                <c:pt idx="161">
                  <c:v>#N/A</c:v>
                </c:pt>
                <c:pt idx="162">
                  <c:v>#N/A</c:v>
                </c:pt>
                <c:pt idx="163">
                  <c:v>83.888269051173253</c:v>
                </c:pt>
                <c:pt idx="164">
                  <c:v>68.103525983807629</c:v>
                </c:pt>
                <c:pt idx="165">
                  <c:v>47.094906283521681</c:v>
                </c:pt>
                <c:pt idx="166">
                  <c:v>#N/A</c:v>
                </c:pt>
                <c:pt idx="167">
                  <c:v>45.326870679638063</c:v>
                </c:pt>
                <c:pt idx="168">
                  <c:v>63.489127014754814</c:v>
                </c:pt>
                <c:pt idx="169">
                  <c:v>52.965297415203587</c:v>
                </c:pt>
                <c:pt idx="170">
                  <c:v>#N/A</c:v>
                </c:pt>
                <c:pt idx="171">
                  <c:v>#N/A</c:v>
                </c:pt>
                <c:pt idx="172">
                  <c:v>#N/A</c:v>
                </c:pt>
                <c:pt idx="173">
                  <c:v>#N/A</c:v>
                </c:pt>
                <c:pt idx="174">
                  <c:v>41.944134525586627</c:v>
                </c:pt>
                <c:pt idx="175">
                  <c:v>#N/A</c:v>
                </c:pt>
                <c:pt idx="176">
                  <c:v>44.134615754345361</c:v>
                </c:pt>
                <c:pt idx="177">
                  <c:v>49.033058139570798</c:v>
                </c:pt>
                <c:pt idx="178">
                  <c:v>54.667308533996064</c:v>
                </c:pt>
                <c:pt idx="179">
                  <c:v>#N/A</c:v>
                </c:pt>
                <c:pt idx="180">
                  <c:v>#N/A</c:v>
                </c:pt>
                <c:pt idx="181">
                  <c:v>#N/A</c:v>
                </c:pt>
                <c:pt idx="182">
                  <c:v>#N/A</c:v>
                </c:pt>
                <c:pt idx="183">
                  <c:v>51.949427114259713</c:v>
                </c:pt>
                <c:pt idx="184">
                  <c:v>48.894875077160599</c:v>
                </c:pt>
                <c:pt idx="185">
                  <c:v>#N/A</c:v>
                </c:pt>
                <c:pt idx="186">
                  <c:v>45.015431742091714</c:v>
                </c:pt>
                <c:pt idx="187">
                  <c:v>41.037667287295541</c:v>
                </c:pt>
                <c:pt idx="188">
                  <c:v>50.141477338304576</c:v>
                </c:pt>
                <c:pt idx="189">
                  <c:v>50.141477338304576</c:v>
                </c:pt>
                <c:pt idx="190">
                  <c:v>51.021198302627944</c:v>
                </c:pt>
                <c:pt idx="191">
                  <c:v>74.94414326883394</c:v>
                </c:pt>
                <c:pt idx="192">
                  <c:v>#N/A</c:v>
                </c:pt>
                <c:pt idx="193">
                  <c:v>#N/A</c:v>
                </c:pt>
                <c:pt idx="194">
                  <c:v>41.174060435802566</c:v>
                </c:pt>
                <c:pt idx="195">
                  <c:v>19.778630902171695</c:v>
                </c:pt>
                <c:pt idx="196">
                  <c:v>19.778630902171695</c:v>
                </c:pt>
                <c:pt idx="197">
                  <c:v>#N/A</c:v>
                </c:pt>
                <c:pt idx="198">
                  <c:v>#N/A</c:v>
                </c:pt>
                <c:pt idx="199">
                  <c:v>#N/A</c:v>
                </c:pt>
                <c:pt idx="200">
                  <c:v>49.010809364136549</c:v>
                </c:pt>
                <c:pt idx="201">
                  <c:v>42.594166446248039</c:v>
                </c:pt>
                <c:pt idx="202">
                  <c:v>51.509220855443289</c:v>
                </c:pt>
                <c:pt idx="203">
                  <c:v>44.588438658721486</c:v>
                </c:pt>
                <c:pt idx="204">
                  <c:v>#N/A</c:v>
                </c:pt>
                <c:pt idx="205">
                  <c:v>#N/A</c:v>
                </c:pt>
                <c:pt idx="206">
                  <c:v>43.98172496666524</c:v>
                </c:pt>
                <c:pt idx="207">
                  <c:v>46.098955607192714</c:v>
                </c:pt>
                <c:pt idx="208">
                  <c:v>41.818229045460882</c:v>
                </c:pt>
                <c:pt idx="209">
                  <c:v>51.162849398788495</c:v>
                </c:pt>
                <c:pt idx="210">
                  <c:v>51.093216616311146</c:v>
                </c:pt>
                <c:pt idx="211">
                  <c:v>51.141886988856733</c:v>
                </c:pt>
                <c:pt idx="212">
                  <c:v>50.756371673595154</c:v>
                </c:pt>
                <c:pt idx="213">
                  <c:v>29.293350022390079</c:v>
                </c:pt>
                <c:pt idx="214">
                  <c:v>#N/A</c:v>
                </c:pt>
                <c:pt idx="215">
                  <c:v>#N/A</c:v>
                </c:pt>
                <c:pt idx="216">
                  <c:v>34.67772775209999</c:v>
                </c:pt>
                <c:pt idx="217">
                  <c:v>41.140252095784604</c:v>
                </c:pt>
                <c:pt idx="218">
                  <c:v>#N/A</c:v>
                </c:pt>
                <c:pt idx="219">
                  <c:v>#N/A</c:v>
                </c:pt>
                <c:pt idx="220">
                  <c:v>41.916756392770139</c:v>
                </c:pt>
                <c:pt idx="221">
                  <c:v>#N/A</c:v>
                </c:pt>
                <c:pt idx="222">
                  <c:v>#N/A</c:v>
                </c:pt>
                <c:pt idx="223">
                  <c:v>#N/A</c:v>
                </c:pt>
                <c:pt idx="224">
                  <c:v>34.527728451375609</c:v>
                </c:pt>
                <c:pt idx="225">
                  <c:v>41.030388206814315</c:v>
                </c:pt>
                <c:pt idx="226">
                  <c:v>31.780265356808343</c:v>
                </c:pt>
                <c:pt idx="227">
                  <c:v>#N/A</c:v>
                </c:pt>
                <c:pt idx="228">
                  <c:v>#N/A</c:v>
                </c:pt>
                <c:pt idx="229">
                  <c:v>#N/A</c:v>
                </c:pt>
                <c:pt idx="230">
                  <c:v>39.191137067944162</c:v>
                </c:pt>
                <c:pt idx="231">
                  <c:v>#N/A</c:v>
                </c:pt>
                <c:pt idx="232">
                  <c:v>32.883550906071989</c:v>
                </c:pt>
                <c:pt idx="233">
                  <c:v>#N/A</c:v>
                </c:pt>
                <c:pt idx="234">
                  <c:v>52.293536717959299</c:v>
                </c:pt>
                <c:pt idx="235">
                  <c:v>27.106106642536467</c:v>
                </c:pt>
                <c:pt idx="236">
                  <c:v>#N/A</c:v>
                </c:pt>
                <c:pt idx="237">
                  <c:v>#N/A</c:v>
                </c:pt>
                <c:pt idx="238">
                  <c:v>#N/A</c:v>
                </c:pt>
                <c:pt idx="239">
                  <c:v>#N/A</c:v>
                </c:pt>
                <c:pt idx="240">
                  <c:v>29.778494773970234</c:v>
                </c:pt>
                <c:pt idx="241">
                  <c:v>#N/A</c:v>
                </c:pt>
                <c:pt idx="242">
                  <c:v>#N/A</c:v>
                </c:pt>
                <c:pt idx="243">
                  <c:v>#N/A</c:v>
                </c:pt>
                <c:pt idx="244">
                  <c:v>#N/A</c:v>
                </c:pt>
                <c:pt idx="245">
                  <c:v>#N/A</c:v>
                </c:pt>
                <c:pt idx="246">
                  <c:v>#N/A</c:v>
                </c:pt>
                <c:pt idx="247">
                  <c:v>#N/A</c:v>
                </c:pt>
                <c:pt idx="248">
                  <c:v>#N/A</c:v>
                </c:pt>
                <c:pt idx="249">
                  <c:v>48.292314630589125</c:v>
                </c:pt>
                <c:pt idx="250">
                  <c:v>29.921601342795071</c:v>
                </c:pt>
                <c:pt idx="251">
                  <c:v>28.853208000148282</c:v>
                </c:pt>
                <c:pt idx="252">
                  <c:v>28.330443857538935</c:v>
                </c:pt>
                <c:pt idx="253">
                  <c:v>27.837441245399287</c:v>
                </c:pt>
                <c:pt idx="254">
                  <c:v>27.837441245399287</c:v>
                </c:pt>
                <c:pt idx="255">
                  <c:v>30.354217944465031</c:v>
                </c:pt>
                <c:pt idx="256">
                  <c:v>#N/A</c:v>
                </c:pt>
                <c:pt idx="257">
                  <c:v>#N/A</c:v>
                </c:pt>
                <c:pt idx="258">
                  <c:v>19.553065269533572</c:v>
                </c:pt>
                <c:pt idx="259">
                  <c:v>#N/A</c:v>
                </c:pt>
                <c:pt idx="260">
                  <c:v>#N/A</c:v>
                </c:pt>
                <c:pt idx="261">
                  <c:v>23.890496019348575</c:v>
                </c:pt>
                <c:pt idx="262">
                  <c:v>27.796971717218621</c:v>
                </c:pt>
                <c:pt idx="263">
                  <c:v>#N/A</c:v>
                </c:pt>
                <c:pt idx="264">
                  <c:v>#N/A</c:v>
                </c:pt>
                <c:pt idx="265">
                  <c:v>#N/A</c:v>
                </c:pt>
                <c:pt idx="266">
                  <c:v>45.705585928787485</c:v>
                </c:pt>
                <c:pt idx="267">
                  <c:v>#N/A</c:v>
                </c:pt>
                <c:pt idx="268">
                  <c:v>30.171215499609822</c:v>
                </c:pt>
                <c:pt idx="269">
                  <c:v>#N/A</c:v>
                </c:pt>
                <c:pt idx="270">
                  <c:v>#N/A</c:v>
                </c:pt>
                <c:pt idx="271">
                  <c:v>18.93389544428695</c:v>
                </c:pt>
                <c:pt idx="272">
                  <c:v>21.688107514517633</c:v>
                </c:pt>
                <c:pt idx="273">
                  <c:v>21.125318528116463</c:v>
                </c:pt>
                <c:pt idx="274">
                  <c:v>21.117349716902513</c:v>
                </c:pt>
                <c:pt idx="275">
                  <c:v>23.874558396920769</c:v>
                </c:pt>
                <c:pt idx="276">
                  <c:v>24.329272480262663</c:v>
                </c:pt>
                <c:pt idx="277">
                  <c:v>#N/A</c:v>
                </c:pt>
                <c:pt idx="278">
                  <c:v>24.63753916920032</c:v>
                </c:pt>
                <c:pt idx="279">
                  <c:v>21.498338798626406</c:v>
                </c:pt>
                <c:pt idx="280">
                  <c:v>23.230426115312707</c:v>
                </c:pt>
                <c:pt idx="281">
                  <c:v>19.657140528549462</c:v>
                </c:pt>
                <c:pt idx="282">
                  <c:v>#N/A</c:v>
                </c:pt>
                <c:pt idx="283">
                  <c:v>27.819560277691508</c:v>
                </c:pt>
                <c:pt idx="284">
                  <c:v>#N/A</c:v>
                </c:pt>
                <c:pt idx="285">
                  <c:v>25.128148653334357</c:v>
                </c:pt>
                <c:pt idx="286">
                  <c:v>25.128148653334357</c:v>
                </c:pt>
                <c:pt idx="287">
                  <c:v>#N/A</c:v>
                </c:pt>
                <c:pt idx="288">
                  <c:v>#N/A</c:v>
                </c:pt>
                <c:pt idx="289">
                  <c:v>21.553667958426082</c:v>
                </c:pt>
                <c:pt idx="290">
                  <c:v>#N/A</c:v>
                </c:pt>
                <c:pt idx="291">
                  <c:v>#N/A</c:v>
                </c:pt>
                <c:pt idx="292">
                  <c:v>#N/A</c:v>
                </c:pt>
                <c:pt idx="293">
                  <c:v>36.628212164999013</c:v>
                </c:pt>
                <c:pt idx="294">
                  <c:v>#N/A</c:v>
                </c:pt>
                <c:pt idx="295">
                  <c:v>#N/A</c:v>
                </c:pt>
                <c:pt idx="296">
                  <c:v>#N/A</c:v>
                </c:pt>
                <c:pt idx="297">
                  <c:v>25.042088766931741</c:v>
                </c:pt>
                <c:pt idx="298">
                  <c:v>26.984775407987811</c:v>
                </c:pt>
                <c:pt idx="299">
                  <c:v>19.70752477461863</c:v>
                </c:pt>
                <c:pt idx="300">
                  <c:v>19.071621426276664</c:v>
                </c:pt>
                <c:pt idx="301">
                  <c:v>15.06666150942635</c:v>
                </c:pt>
                <c:pt idx="302">
                  <c:v>16.290640482574158</c:v>
                </c:pt>
                <c:pt idx="303">
                  <c:v>15.214713375484605</c:v>
                </c:pt>
                <c:pt idx="304">
                  <c:v>#N/A</c:v>
                </c:pt>
                <c:pt idx="305">
                  <c:v>21.942745109630554</c:v>
                </c:pt>
                <c:pt idx="306">
                  <c:v>#N/A</c:v>
                </c:pt>
                <c:pt idx="307">
                  <c:v>#N/A</c:v>
                </c:pt>
                <c:pt idx="308">
                  <c:v>#N/A</c:v>
                </c:pt>
                <c:pt idx="309">
                  <c:v>#N/A</c:v>
                </c:pt>
                <c:pt idx="310">
                  <c:v>#N/A</c:v>
                </c:pt>
                <c:pt idx="311">
                  <c:v>12.10987967969443</c:v>
                </c:pt>
                <c:pt idx="312">
                  <c:v>16.957063007123832</c:v>
                </c:pt>
                <c:pt idx="313">
                  <c:v>#N/A</c:v>
                </c:pt>
                <c:pt idx="314">
                  <c:v>#N/A</c:v>
                </c:pt>
                <c:pt idx="315">
                  <c:v>23.636449894044457</c:v>
                </c:pt>
                <c:pt idx="316">
                  <c:v>#N/A</c:v>
                </c:pt>
                <c:pt idx="317">
                  <c:v>18.172685515422035</c:v>
                </c:pt>
                <c:pt idx="318">
                  <c:v>18.951401844782342</c:v>
                </c:pt>
                <c:pt idx="319">
                  <c:v>24.24390911915167</c:v>
                </c:pt>
                <c:pt idx="320">
                  <c:v>#N/A</c:v>
                </c:pt>
                <c:pt idx="321">
                  <c:v>22.095077334198983</c:v>
                </c:pt>
                <c:pt idx="322">
                  <c:v>21.254898890777891</c:v>
                </c:pt>
                <c:pt idx="323">
                  <c:v>#N/A</c:v>
                </c:pt>
                <c:pt idx="324">
                  <c:v>#N/A</c:v>
                </c:pt>
                <c:pt idx="325">
                  <c:v>#N/A</c:v>
                </c:pt>
                <c:pt idx="326">
                  <c:v>16.301957158396895</c:v>
                </c:pt>
                <c:pt idx="327">
                  <c:v>16.368885781181255</c:v>
                </c:pt>
                <c:pt idx="328">
                  <c:v>20.535411149143354</c:v>
                </c:pt>
                <c:pt idx="329">
                  <c:v>18.816870408402647</c:v>
                </c:pt>
                <c:pt idx="330">
                  <c:v>18.598115371486017</c:v>
                </c:pt>
                <c:pt idx="331">
                  <c:v>19.702177660993065</c:v>
                </c:pt>
                <c:pt idx="332">
                  <c:v>17.37611712619826</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1-2E99-472E-A88C-8A117671DEB8}"/>
            </c:ext>
          </c:extLst>
        </c:ser>
        <c:ser>
          <c:idx val="3"/>
          <c:order val="2"/>
          <c:tx>
            <c:v> Central</c:v>
          </c:tx>
          <c:spPr>
            <a:solidFill>
              <a:srgbClr val="D7E4BD"/>
            </a:solidFill>
            <a:ln w="6350">
              <a:solidFill>
                <a:schemeClr val="accent3">
                  <a:lumMod val="75000"/>
                </a:schemeClr>
              </a:solidFill>
              <a:prstDash val="solid"/>
            </a:ln>
          </c:spPr>
          <c:invertIfNegative val="1"/>
          <c:dPt>
            <c:idx val="205"/>
            <c:invertIfNegative val="1"/>
            <c:bubble3D val="0"/>
            <c:spPr>
              <a:solidFill>
                <a:schemeClr val="accent3">
                  <a:lumMod val="40000"/>
                  <a:lumOff val="60000"/>
                </a:schemeClr>
              </a:solidFill>
              <a:ln w="6350">
                <a:solidFill>
                  <a:schemeClr val="accent3">
                    <a:lumMod val="75000"/>
                  </a:schemeClr>
                </a:solidFill>
                <a:prstDash val="solid"/>
              </a:ln>
            </c:spPr>
            <c:extLst>
              <c:ext xmlns:c16="http://schemas.microsoft.com/office/drawing/2014/chart" uri="{C3380CC4-5D6E-409C-BE32-E72D297353CC}">
                <c16:uniqueId val="{00000003-2E99-472E-A88C-8A117671DEB8}"/>
              </c:ext>
            </c:extLst>
          </c:dPt>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only)'!$P$25:$P$459</c:f>
              <c:numCache>
                <c:formatCode>0.00</c:formatCode>
                <c:ptCount val="435"/>
                <c:pt idx="0">
                  <c:v>#N/A</c:v>
                </c:pt>
                <c:pt idx="1">
                  <c:v>#N/A</c:v>
                </c:pt>
                <c:pt idx="2">
                  <c:v>#N/A</c:v>
                </c:pt>
                <c:pt idx="3">
                  <c:v>#N/A</c:v>
                </c:pt>
                <c:pt idx="4">
                  <c:v>#N/A</c:v>
                </c:pt>
                <c:pt idx="5">
                  <c:v>#N/A</c:v>
                </c:pt>
                <c:pt idx="6">
                  <c:v>159.50239793933142</c:v>
                </c:pt>
                <c:pt idx="7">
                  <c:v>#N/A</c:v>
                </c:pt>
                <c:pt idx="8">
                  <c:v>#N/A</c:v>
                </c:pt>
                <c:pt idx="9">
                  <c:v>#N/A</c:v>
                </c:pt>
                <c:pt idx="10">
                  <c:v>#N/A</c:v>
                </c:pt>
                <c:pt idx="11">
                  <c:v>201.87617941448411</c:v>
                </c:pt>
                <c:pt idx="12">
                  <c:v>#N/A</c:v>
                </c:pt>
                <c:pt idx="13">
                  <c:v>#N/A</c:v>
                </c:pt>
                <c:pt idx="14">
                  <c:v>#N/A</c:v>
                </c:pt>
                <c:pt idx="15">
                  <c:v>#N/A</c:v>
                </c:pt>
                <c:pt idx="16">
                  <c:v>#N/A</c:v>
                </c:pt>
                <c:pt idx="17">
                  <c:v>133.1772693211324</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99.910575839389338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43.767792548438244</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66.358400650790671</c:v>
                </c:pt>
                <c:pt idx="152">
                  <c:v>#N/A</c:v>
                </c:pt>
                <c:pt idx="153">
                  <c:v>#N/A</c:v>
                </c:pt>
                <c:pt idx="154">
                  <c:v>#N/A</c:v>
                </c:pt>
                <c:pt idx="155">
                  <c:v>#N/A</c:v>
                </c:pt>
                <c:pt idx="156">
                  <c:v>#N/A</c:v>
                </c:pt>
                <c:pt idx="157">
                  <c:v>#N/A</c:v>
                </c:pt>
                <c:pt idx="158">
                  <c:v>42.28745952619294</c:v>
                </c:pt>
                <c:pt idx="159">
                  <c:v>#N/A</c:v>
                </c:pt>
                <c:pt idx="160">
                  <c:v>62.332700687839001</c:v>
                </c:pt>
                <c:pt idx="161">
                  <c:v>37.458763505044814</c:v>
                </c:pt>
                <c:pt idx="162">
                  <c:v>37.935103326056911</c:v>
                </c:pt>
                <c:pt idx="163">
                  <c:v>#N/A</c:v>
                </c:pt>
                <c:pt idx="164">
                  <c:v>#N/A</c:v>
                </c:pt>
                <c:pt idx="165">
                  <c:v>#N/A</c:v>
                </c:pt>
                <c:pt idx="166">
                  <c:v>47.40774316126852</c:v>
                </c:pt>
                <c:pt idx="167">
                  <c:v>#N/A</c:v>
                </c:pt>
                <c:pt idx="168">
                  <c:v>#N/A</c:v>
                </c:pt>
                <c:pt idx="169">
                  <c:v>#N/A</c:v>
                </c:pt>
                <c:pt idx="170">
                  <c:v>#N/A</c:v>
                </c:pt>
                <c:pt idx="171">
                  <c:v>#N/A</c:v>
                </c:pt>
                <c:pt idx="172">
                  <c:v>#N/A</c:v>
                </c:pt>
                <c:pt idx="173">
                  <c:v>74.008822429787401</c:v>
                </c:pt>
                <c:pt idx="174">
                  <c:v>#N/A</c:v>
                </c:pt>
                <c:pt idx="175">
                  <c:v>#N/A</c:v>
                </c:pt>
                <c:pt idx="176">
                  <c:v>#N/A</c:v>
                </c:pt>
                <c:pt idx="177">
                  <c:v>#N/A</c:v>
                </c:pt>
                <c:pt idx="178">
                  <c:v>#N/A</c:v>
                </c:pt>
                <c:pt idx="179">
                  <c:v>#N/A</c:v>
                </c:pt>
                <c:pt idx="180">
                  <c:v>#N/A</c:v>
                </c:pt>
                <c:pt idx="181">
                  <c:v>65.787773692141485</c:v>
                </c:pt>
                <c:pt idx="182">
                  <c:v>#N/A</c:v>
                </c:pt>
                <c:pt idx="183">
                  <c:v>#N/A</c:v>
                </c:pt>
                <c:pt idx="184">
                  <c:v>#N/A</c:v>
                </c:pt>
                <c:pt idx="185">
                  <c:v>#N/A</c:v>
                </c:pt>
                <c:pt idx="186">
                  <c:v>#N/A</c:v>
                </c:pt>
                <c:pt idx="187">
                  <c:v>#N/A</c:v>
                </c:pt>
                <c:pt idx="188">
                  <c:v>#N/A</c:v>
                </c:pt>
                <c:pt idx="189">
                  <c:v>#N/A</c:v>
                </c:pt>
                <c:pt idx="190">
                  <c:v>#N/A</c:v>
                </c:pt>
                <c:pt idx="191">
                  <c:v>#N/A</c:v>
                </c:pt>
                <c:pt idx="192">
                  <c:v>43.262990790301664</c:v>
                </c:pt>
                <c:pt idx="193">
                  <c:v>#N/A</c:v>
                </c:pt>
                <c:pt idx="194">
                  <c:v>#N/A</c:v>
                </c:pt>
                <c:pt idx="195">
                  <c:v>#N/A</c:v>
                </c:pt>
                <c:pt idx="196">
                  <c:v>#N/A</c:v>
                </c:pt>
                <c:pt idx="197">
                  <c:v>33.477572124902736</c:v>
                </c:pt>
                <c:pt idx="198">
                  <c:v>#N/A</c:v>
                </c:pt>
                <c:pt idx="199">
                  <c:v>36.023112379555428</c:v>
                </c:pt>
                <c:pt idx="200">
                  <c:v>#N/A</c:v>
                </c:pt>
                <c:pt idx="201">
                  <c:v>#N/A</c:v>
                </c:pt>
                <c:pt idx="202">
                  <c:v>#N/A</c:v>
                </c:pt>
                <c:pt idx="203">
                  <c:v>#N/A</c:v>
                </c:pt>
                <c:pt idx="204">
                  <c:v>#N/A</c:v>
                </c:pt>
                <c:pt idx="205">
                  <c:v>43.767792548438244</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34.215656101061867</c:v>
                </c:pt>
                <c:pt idx="224">
                  <c:v>#N/A</c:v>
                </c:pt>
                <c:pt idx="225">
                  <c:v>#N/A</c:v>
                </c:pt>
                <c:pt idx="226">
                  <c:v>#N/A</c:v>
                </c:pt>
                <c:pt idx="227">
                  <c:v>#N/A</c:v>
                </c:pt>
                <c:pt idx="228">
                  <c:v>#N/A</c:v>
                </c:pt>
                <c:pt idx="229">
                  <c:v>#N/A</c:v>
                </c:pt>
                <c:pt idx="230">
                  <c:v>#N/A</c:v>
                </c:pt>
                <c:pt idx="231">
                  <c:v>36.45492387680337</c:v>
                </c:pt>
                <c:pt idx="232">
                  <c:v>#N/A</c:v>
                </c:pt>
                <c:pt idx="233">
                  <c:v>#N/A</c:v>
                </c:pt>
                <c:pt idx="234">
                  <c:v>#N/A</c:v>
                </c:pt>
                <c:pt idx="235">
                  <c:v>#N/A</c:v>
                </c:pt>
                <c:pt idx="236">
                  <c:v>#N/A</c:v>
                </c:pt>
                <c:pt idx="237">
                  <c:v>#N/A</c:v>
                </c:pt>
                <c:pt idx="238">
                  <c:v>#N/A</c:v>
                </c:pt>
                <c:pt idx="239">
                  <c:v>#N/A</c:v>
                </c:pt>
                <c:pt idx="240">
                  <c:v>#N/A</c:v>
                </c:pt>
                <c:pt idx="241">
                  <c:v>28.197735863712953</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20.186253695552864</c:v>
                </c:pt>
                <c:pt idx="260">
                  <c:v>#N/A</c:v>
                </c:pt>
                <c:pt idx="261">
                  <c:v>#N/A</c:v>
                </c:pt>
                <c:pt idx="262">
                  <c:v>#N/A</c:v>
                </c:pt>
                <c:pt idx="263">
                  <c:v>#N/A</c:v>
                </c:pt>
                <c:pt idx="264">
                  <c:v>#N/A</c:v>
                </c:pt>
                <c:pt idx="265">
                  <c:v>36.788433526466406</c:v>
                </c:pt>
                <c:pt idx="266">
                  <c:v>#N/A</c:v>
                </c:pt>
                <c:pt idx="267">
                  <c:v>#N/A</c:v>
                </c:pt>
                <c:pt idx="268">
                  <c:v>#N/A</c:v>
                </c:pt>
                <c:pt idx="269">
                  <c:v>#N/A</c:v>
                </c:pt>
                <c:pt idx="270">
                  <c:v>#N/A</c:v>
                </c:pt>
                <c:pt idx="271">
                  <c:v>#N/A</c:v>
                </c:pt>
                <c:pt idx="272">
                  <c:v>#N/A</c:v>
                </c:pt>
                <c:pt idx="273">
                  <c:v>#N/A</c:v>
                </c:pt>
                <c:pt idx="274">
                  <c:v>#N/A</c:v>
                </c:pt>
                <c:pt idx="275">
                  <c:v>#N/A</c:v>
                </c:pt>
                <c:pt idx="276">
                  <c:v>#N/A</c:v>
                </c:pt>
                <c:pt idx="277">
                  <c:v>59.320469530373586</c:v>
                </c:pt>
                <c:pt idx="278">
                  <c:v>#N/A</c:v>
                </c:pt>
                <c:pt idx="279">
                  <c:v>#N/A</c:v>
                </c:pt>
                <c:pt idx="280">
                  <c:v>#N/A</c:v>
                </c:pt>
                <c:pt idx="281">
                  <c:v>#N/A</c:v>
                </c:pt>
                <c:pt idx="282">
                  <c:v>#N/A</c:v>
                </c:pt>
                <c:pt idx="283">
                  <c:v>#N/A</c:v>
                </c:pt>
                <c:pt idx="284">
                  <c:v>42.869422304828973</c:v>
                </c:pt>
                <c:pt idx="285">
                  <c:v>#N/A</c:v>
                </c:pt>
                <c:pt idx="286">
                  <c:v>#N/A</c:v>
                </c:pt>
                <c:pt idx="287">
                  <c:v>#N/A</c:v>
                </c:pt>
                <c:pt idx="288">
                  <c:v>#N/A</c:v>
                </c:pt>
                <c:pt idx="289">
                  <c:v>#N/A</c:v>
                </c:pt>
                <c:pt idx="290">
                  <c:v>#N/A</c:v>
                </c:pt>
                <c:pt idx="291">
                  <c:v>42.852437401430905</c:v>
                </c:pt>
                <c:pt idx="292">
                  <c:v>30.718212145406518</c:v>
                </c:pt>
                <c:pt idx="293">
                  <c:v>#N/A</c:v>
                </c:pt>
                <c:pt idx="294">
                  <c:v>#N/A</c:v>
                </c:pt>
                <c:pt idx="295">
                  <c:v>#N/A</c:v>
                </c:pt>
                <c:pt idx="296">
                  <c:v>43.112426945720763</c:v>
                </c:pt>
                <c:pt idx="297">
                  <c:v>#N/A</c:v>
                </c:pt>
                <c:pt idx="298">
                  <c:v>#N/A</c:v>
                </c:pt>
                <c:pt idx="299">
                  <c:v>#N/A</c:v>
                </c:pt>
                <c:pt idx="300">
                  <c:v>#N/A</c:v>
                </c:pt>
                <c:pt idx="301">
                  <c:v>#N/A</c:v>
                </c:pt>
                <c:pt idx="302">
                  <c:v>#N/A</c:v>
                </c:pt>
                <c:pt idx="303">
                  <c:v>#N/A</c:v>
                </c:pt>
                <c:pt idx="304">
                  <c:v>#N/A</c:v>
                </c:pt>
                <c:pt idx="305">
                  <c:v>#N/A</c:v>
                </c:pt>
                <c:pt idx="306">
                  <c:v>37.39622146341349</c:v>
                </c:pt>
                <c:pt idx="307">
                  <c:v>38.777295030006421</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lumMod val="75000"/>
                      </a:schemeClr>
                    </a:solidFill>
                    <a:prstDash val="solid"/>
                  </a:ln>
                </c14:spPr>
              </c14:invertSolidFillFmt>
            </c:ext>
            <c:ext xmlns:c16="http://schemas.microsoft.com/office/drawing/2014/chart" uri="{C3380CC4-5D6E-409C-BE32-E72D297353CC}">
              <c16:uniqueId val="{00000004-2E99-472E-A88C-8A117671DEB8}"/>
            </c:ext>
          </c:extLst>
        </c:ser>
        <c:ser>
          <c:idx val="1"/>
          <c:order val="3"/>
          <c:tx>
            <c:v> Southeast</c:v>
          </c:tx>
          <c:spPr>
            <a:noFill/>
            <a:ln w="9525">
              <a:solidFill>
                <a:schemeClr val="accent6"/>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only)'!$R$25:$R$459</c:f>
              <c:numCache>
                <c:formatCode>0.00</c:formatCode>
                <c:ptCount val="435"/>
                <c:pt idx="0">
                  <c:v>#N/A</c:v>
                </c:pt>
                <c:pt idx="1">
                  <c:v>#N/A</c:v>
                </c:pt>
                <c:pt idx="2">
                  <c:v>#N/A</c:v>
                </c:pt>
                <c:pt idx="3">
                  <c:v>#N/A</c:v>
                </c:pt>
                <c:pt idx="4">
                  <c:v>#N/A</c:v>
                </c:pt>
                <c:pt idx="5">
                  <c:v>#N/A</c:v>
                </c:pt>
                <c:pt idx="6">
                  <c:v>#N/A</c:v>
                </c:pt>
                <c:pt idx="7">
                  <c:v>#N/A</c:v>
                </c:pt>
                <c:pt idx="8">
                  <c:v>210.07052991375707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193.81673462055173</c:v>
                </c:pt>
                <c:pt idx="42">
                  <c:v>#N/A</c:v>
                </c:pt>
                <c:pt idx="43">
                  <c:v>#N/A</c:v>
                </c:pt>
                <c:pt idx="44">
                  <c:v>#N/A</c:v>
                </c:pt>
                <c:pt idx="45">
                  <c:v>#N/A</c:v>
                </c:pt>
                <c:pt idx="46">
                  <c:v>#N/A</c:v>
                </c:pt>
                <c:pt idx="47">
                  <c:v>#N/A</c:v>
                </c:pt>
                <c:pt idx="48">
                  <c:v>149.39254830023049</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114.93490899607748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67.086289608558801</c:v>
                </c:pt>
                <c:pt idx="115">
                  <c:v>#N/A</c:v>
                </c:pt>
                <c:pt idx="116">
                  <c:v>#N/A</c:v>
                </c:pt>
                <c:pt idx="117">
                  <c:v>#N/A</c:v>
                </c:pt>
                <c:pt idx="118">
                  <c:v>#N/A</c:v>
                </c:pt>
                <c:pt idx="119">
                  <c:v>#N/A</c:v>
                </c:pt>
                <c:pt idx="120">
                  <c:v>#N/A</c:v>
                </c:pt>
                <c:pt idx="121">
                  <c:v>#N/A</c:v>
                </c:pt>
                <c:pt idx="122">
                  <c:v>#N/A</c:v>
                </c:pt>
                <c:pt idx="123">
                  <c:v>65.584586687195227</c:v>
                </c:pt>
                <c:pt idx="124">
                  <c:v>#N/A</c:v>
                </c:pt>
                <c:pt idx="125">
                  <c:v>#N/A</c:v>
                </c:pt>
                <c:pt idx="126">
                  <c:v>#N/A</c:v>
                </c:pt>
                <c:pt idx="127">
                  <c:v>#N/A</c:v>
                </c:pt>
                <c:pt idx="128">
                  <c:v>#N/A</c:v>
                </c:pt>
                <c:pt idx="129">
                  <c:v>#N/A</c:v>
                </c:pt>
                <c:pt idx="130">
                  <c:v>#N/A</c:v>
                </c:pt>
                <c:pt idx="131">
                  <c:v>#N/A</c:v>
                </c:pt>
                <c:pt idx="132">
                  <c:v>#N/A</c:v>
                </c:pt>
                <c:pt idx="133">
                  <c:v>#N/A</c:v>
                </c:pt>
                <c:pt idx="134">
                  <c:v>#N/A</c:v>
                </c:pt>
                <c:pt idx="135">
                  <c:v>57.739825309035687</c:v>
                </c:pt>
                <c:pt idx="136">
                  <c:v>52.771120878494436</c:v>
                </c:pt>
                <c:pt idx="137">
                  <c:v>59.677318061680054</c:v>
                </c:pt>
                <c:pt idx="138">
                  <c:v>53.480099150466707</c:v>
                </c:pt>
                <c:pt idx="139">
                  <c:v>53.536803141567646</c:v>
                </c:pt>
                <c:pt idx="140">
                  <c:v>57.161714082591537</c:v>
                </c:pt>
                <c:pt idx="141">
                  <c:v>#N/A</c:v>
                </c:pt>
                <c:pt idx="142">
                  <c:v>#N/A</c:v>
                </c:pt>
                <c:pt idx="143">
                  <c:v>#N/A</c:v>
                </c:pt>
                <c:pt idx="144">
                  <c:v>#N/A</c:v>
                </c:pt>
                <c:pt idx="145">
                  <c:v>#N/A</c:v>
                </c:pt>
                <c:pt idx="146">
                  <c:v>#N/A</c:v>
                </c:pt>
                <c:pt idx="147">
                  <c:v>#N/A</c:v>
                </c:pt>
                <c:pt idx="148">
                  <c:v>#N/A</c:v>
                </c:pt>
                <c:pt idx="149">
                  <c:v>#N/A</c:v>
                </c:pt>
                <c:pt idx="150">
                  <c:v>#N/A</c:v>
                </c:pt>
                <c:pt idx="151">
                  <c:v>#N/A</c:v>
                </c:pt>
                <c:pt idx="152">
                  <c:v>70.538122536140165</c:v>
                </c:pt>
                <c:pt idx="153">
                  <c:v>70.538122536140165</c:v>
                </c:pt>
                <c:pt idx="154">
                  <c:v>#N/A</c:v>
                </c:pt>
                <c:pt idx="155">
                  <c:v>#N/A</c:v>
                </c:pt>
                <c:pt idx="156">
                  <c:v>#N/A</c:v>
                </c:pt>
                <c:pt idx="157">
                  <c:v>57.600630794613295</c:v>
                </c:pt>
                <c:pt idx="158">
                  <c:v>#N/A</c:v>
                </c:pt>
                <c:pt idx="159">
                  <c:v>101.09010539785217</c:v>
                </c:pt>
                <c:pt idx="160">
                  <c:v>#N/A</c:v>
                </c:pt>
                <c:pt idx="161">
                  <c:v>#N/A</c:v>
                </c:pt>
                <c:pt idx="162">
                  <c:v>#N/A</c:v>
                </c:pt>
                <c:pt idx="163">
                  <c:v>#N/A</c:v>
                </c:pt>
                <c:pt idx="164">
                  <c:v>#N/A</c:v>
                </c:pt>
                <c:pt idx="165">
                  <c:v>#N/A</c:v>
                </c:pt>
                <c:pt idx="166">
                  <c:v>#N/A</c:v>
                </c:pt>
                <c:pt idx="167">
                  <c:v>#N/A</c:v>
                </c:pt>
                <c:pt idx="168">
                  <c:v>#N/A</c:v>
                </c:pt>
                <c:pt idx="169">
                  <c:v>#N/A</c:v>
                </c:pt>
                <c:pt idx="170">
                  <c:v>59.722529013623841</c:v>
                </c:pt>
                <c:pt idx="171">
                  <c:v>44.735214561102765</c:v>
                </c:pt>
                <c:pt idx="172">
                  <c:v>66.610994609562795</c:v>
                </c:pt>
                <c:pt idx="173">
                  <c:v>#N/A</c:v>
                </c:pt>
                <c:pt idx="174">
                  <c:v>#N/A</c:v>
                </c:pt>
                <c:pt idx="175">
                  <c:v>#N/A</c:v>
                </c:pt>
                <c:pt idx="176">
                  <c:v>#N/A</c:v>
                </c:pt>
                <c:pt idx="177">
                  <c:v>#N/A</c:v>
                </c:pt>
                <c:pt idx="178">
                  <c:v>#N/A</c:v>
                </c:pt>
                <c:pt idx="179">
                  <c:v>61.052519690941047</c:v>
                </c:pt>
                <c:pt idx="180">
                  <c:v>#N/A</c:v>
                </c:pt>
                <c:pt idx="181">
                  <c:v>#N/A</c:v>
                </c:pt>
                <c:pt idx="182">
                  <c:v>63.828030799805845</c:v>
                </c:pt>
                <c:pt idx="183">
                  <c:v>#N/A</c:v>
                </c:pt>
                <c:pt idx="184">
                  <c:v>#N/A</c:v>
                </c:pt>
                <c:pt idx="185">
                  <c:v>46.301790704643444</c:v>
                </c:pt>
                <c:pt idx="186">
                  <c:v>#N/A</c:v>
                </c:pt>
                <c:pt idx="187">
                  <c:v>#N/A</c:v>
                </c:pt>
                <c:pt idx="188">
                  <c:v>#N/A</c:v>
                </c:pt>
                <c:pt idx="189">
                  <c:v>#N/A</c:v>
                </c:pt>
                <c:pt idx="190">
                  <c:v>#N/A</c:v>
                </c:pt>
                <c:pt idx="191">
                  <c:v>#N/A</c:v>
                </c:pt>
                <c:pt idx="192">
                  <c:v>#N/A</c:v>
                </c:pt>
                <c:pt idx="193">
                  <c:v>46.990511788790016</c:v>
                </c:pt>
                <c:pt idx="194">
                  <c:v>#N/A</c:v>
                </c:pt>
                <c:pt idx="195">
                  <c:v>#N/A</c:v>
                </c:pt>
                <c:pt idx="196">
                  <c:v>#N/A</c:v>
                </c:pt>
                <c:pt idx="197">
                  <c:v>#N/A</c:v>
                </c:pt>
                <c:pt idx="198">
                  <c:v>57.924836416673124</c:v>
                </c:pt>
                <c:pt idx="199">
                  <c:v>#N/A</c:v>
                </c:pt>
                <c:pt idx="200">
                  <c:v>#N/A</c:v>
                </c:pt>
                <c:pt idx="201">
                  <c:v>#N/A</c:v>
                </c:pt>
                <c:pt idx="202">
                  <c:v>#N/A</c:v>
                </c:pt>
                <c:pt idx="203">
                  <c:v>#N/A</c:v>
                </c:pt>
                <c:pt idx="204">
                  <c:v>38.427662113827445</c:v>
                </c:pt>
                <c:pt idx="205">
                  <c:v>#N/A</c:v>
                </c:pt>
                <c:pt idx="206">
                  <c:v>#N/A</c:v>
                </c:pt>
                <c:pt idx="207">
                  <c:v>#N/A</c:v>
                </c:pt>
                <c:pt idx="208">
                  <c:v>#N/A</c:v>
                </c:pt>
                <c:pt idx="209">
                  <c:v>#N/A</c:v>
                </c:pt>
                <c:pt idx="210">
                  <c:v>#N/A</c:v>
                </c:pt>
                <c:pt idx="211">
                  <c:v>#N/A</c:v>
                </c:pt>
                <c:pt idx="212">
                  <c:v>#N/A</c:v>
                </c:pt>
                <c:pt idx="213">
                  <c:v>#N/A</c:v>
                </c:pt>
                <c:pt idx="214">
                  <c:v>45.569536485595599</c:v>
                </c:pt>
                <c:pt idx="215">
                  <c:v>48.359508107162696</c:v>
                </c:pt>
                <c:pt idx="216">
                  <c:v>#N/A</c:v>
                </c:pt>
                <c:pt idx="217">
                  <c:v>#N/A</c:v>
                </c:pt>
                <c:pt idx="218">
                  <c:v>#N/A</c:v>
                </c:pt>
                <c:pt idx="219">
                  <c:v>#N/A</c:v>
                </c:pt>
                <c:pt idx="220">
                  <c:v>#N/A</c:v>
                </c:pt>
                <c:pt idx="221">
                  <c:v>#N/A</c:v>
                </c:pt>
                <c:pt idx="222">
                  <c:v>#N/A</c:v>
                </c:pt>
                <c:pt idx="223">
                  <c:v>#N/A</c:v>
                </c:pt>
                <c:pt idx="224">
                  <c:v>#N/A</c:v>
                </c:pt>
                <c:pt idx="225">
                  <c:v>#N/A</c:v>
                </c:pt>
                <c:pt idx="226">
                  <c:v>#N/A</c:v>
                </c:pt>
                <c:pt idx="227">
                  <c:v>51.827858787554909</c:v>
                </c:pt>
                <c:pt idx="228">
                  <c:v>#N/A</c:v>
                </c:pt>
                <c:pt idx="229">
                  <c:v>#N/A</c:v>
                </c:pt>
                <c:pt idx="230">
                  <c:v>#N/A</c:v>
                </c:pt>
                <c:pt idx="231">
                  <c:v>#N/A</c:v>
                </c:pt>
                <c:pt idx="232">
                  <c:v>#N/A</c:v>
                </c:pt>
                <c:pt idx="233">
                  <c:v>#N/A</c:v>
                </c:pt>
                <c:pt idx="234">
                  <c:v>#N/A</c:v>
                </c:pt>
                <c:pt idx="235">
                  <c:v>#N/A</c:v>
                </c:pt>
                <c:pt idx="236">
                  <c:v>#N/A</c:v>
                </c:pt>
                <c:pt idx="237">
                  <c:v>#N/A</c:v>
                </c:pt>
                <c:pt idx="238">
                  <c:v>37.796058305015308</c:v>
                </c:pt>
                <c:pt idx="239">
                  <c:v>28.163132895730779</c:v>
                </c:pt>
                <c:pt idx="240">
                  <c:v>#N/A</c:v>
                </c:pt>
                <c:pt idx="241">
                  <c:v>#N/A</c:v>
                </c:pt>
                <c:pt idx="242">
                  <c:v>#N/A</c:v>
                </c:pt>
                <c:pt idx="243">
                  <c:v>#N/A</c:v>
                </c:pt>
                <c:pt idx="244">
                  <c:v>#N/A</c:v>
                </c:pt>
                <c:pt idx="245">
                  <c:v>#N/A</c:v>
                </c:pt>
                <c:pt idx="246">
                  <c:v>48.571262294455771</c:v>
                </c:pt>
                <c:pt idx="247">
                  <c:v>#N/A</c:v>
                </c:pt>
                <c:pt idx="248">
                  <c:v>#N/A</c:v>
                </c:pt>
                <c:pt idx="249">
                  <c:v>#N/A</c:v>
                </c:pt>
                <c:pt idx="250">
                  <c:v>#N/A</c:v>
                </c:pt>
                <c:pt idx="251">
                  <c:v>#N/A</c:v>
                </c:pt>
                <c:pt idx="252">
                  <c:v>#N/A</c:v>
                </c:pt>
                <c:pt idx="253">
                  <c:v>#N/A</c:v>
                </c:pt>
                <c:pt idx="254">
                  <c:v>#N/A</c:v>
                </c:pt>
                <c:pt idx="255">
                  <c:v>#N/A</c:v>
                </c:pt>
                <c:pt idx="256">
                  <c:v>25.195773066395212</c:v>
                </c:pt>
                <c:pt idx="257">
                  <c:v>26.472002052703704</c:v>
                </c:pt>
                <c:pt idx="258">
                  <c:v>#N/A</c:v>
                </c:pt>
                <c:pt idx="259">
                  <c:v>#N/A</c:v>
                </c:pt>
                <c:pt idx="260">
                  <c:v>34.794246771244183</c:v>
                </c:pt>
                <c:pt idx="261">
                  <c:v>#N/A</c:v>
                </c:pt>
                <c:pt idx="262">
                  <c:v>#N/A</c:v>
                </c:pt>
                <c:pt idx="263">
                  <c:v>26.339422380337645</c:v>
                </c:pt>
                <c:pt idx="264">
                  <c:v>23.842103648585827</c:v>
                </c:pt>
                <c:pt idx="265">
                  <c:v>#N/A</c:v>
                </c:pt>
                <c:pt idx="266">
                  <c:v>#N/A</c:v>
                </c:pt>
                <c:pt idx="267">
                  <c:v>#N/A</c:v>
                </c:pt>
                <c:pt idx="268">
                  <c:v>#N/A</c:v>
                </c:pt>
                <c:pt idx="269">
                  <c:v>29.722613228308674</c:v>
                </c:pt>
                <c:pt idx="270">
                  <c:v>29.722613228308674</c:v>
                </c:pt>
                <c:pt idx="271">
                  <c:v>#N/A</c:v>
                </c:pt>
                <c:pt idx="272">
                  <c:v>#N/A</c:v>
                </c:pt>
                <c:pt idx="273">
                  <c:v>#N/A</c:v>
                </c:pt>
                <c:pt idx="274">
                  <c:v>#N/A</c:v>
                </c:pt>
                <c:pt idx="275">
                  <c:v>#N/A</c:v>
                </c:pt>
                <c:pt idx="276">
                  <c:v>#N/A</c:v>
                </c:pt>
                <c:pt idx="277">
                  <c:v>#N/A</c:v>
                </c:pt>
                <c:pt idx="278">
                  <c:v>#N/A</c:v>
                </c:pt>
                <c:pt idx="279">
                  <c:v>#N/A</c:v>
                </c:pt>
                <c:pt idx="280">
                  <c:v>#N/A</c:v>
                </c:pt>
                <c:pt idx="281">
                  <c:v>#N/A</c:v>
                </c:pt>
                <c:pt idx="282">
                  <c:v>40.449710166509554</c:v>
                </c:pt>
                <c:pt idx="283">
                  <c:v>#N/A</c:v>
                </c:pt>
                <c:pt idx="284">
                  <c:v>#N/A</c:v>
                </c:pt>
                <c:pt idx="285">
                  <c:v>#N/A</c:v>
                </c:pt>
                <c:pt idx="286">
                  <c:v>#N/A</c:v>
                </c:pt>
                <c:pt idx="287">
                  <c:v>#N/A</c:v>
                </c:pt>
                <c:pt idx="288">
                  <c:v>22.639206198491404</c:v>
                </c:pt>
                <c:pt idx="289">
                  <c:v>#N/A</c:v>
                </c:pt>
                <c:pt idx="290">
                  <c:v>21.502748501784545</c:v>
                </c:pt>
                <c:pt idx="291">
                  <c:v>#N/A</c:v>
                </c:pt>
                <c:pt idx="292">
                  <c:v>#N/A</c:v>
                </c:pt>
                <c:pt idx="293">
                  <c:v>#N/A</c:v>
                </c:pt>
                <c:pt idx="294">
                  <c:v>#N/A</c:v>
                </c:pt>
                <c:pt idx="295">
                  <c:v>25.898636445257807</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21.502748501784545</c:v>
                </c:pt>
                <c:pt idx="314">
                  <c:v>22.970381055510039</c:v>
                </c:pt>
                <c:pt idx="315">
                  <c:v>#N/A</c:v>
                </c:pt>
                <c:pt idx="316">
                  <c:v>#N/A</c:v>
                </c:pt>
                <c:pt idx="317">
                  <c:v>#N/A</c:v>
                </c:pt>
                <c:pt idx="318">
                  <c:v>#N/A</c:v>
                </c:pt>
                <c:pt idx="319">
                  <c:v>#N/A</c:v>
                </c:pt>
                <c:pt idx="320">
                  <c:v>#N/A</c:v>
                </c:pt>
                <c:pt idx="321">
                  <c:v>#N/A</c:v>
                </c:pt>
                <c:pt idx="322">
                  <c:v>#N/A</c:v>
                </c:pt>
                <c:pt idx="323">
                  <c:v>36.656531584057248</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5-2E99-472E-A88C-8A117671DEB8}"/>
            </c:ext>
          </c:extLst>
        </c:ser>
        <c:ser>
          <c:idx val="4"/>
          <c:order val="4"/>
          <c:tx>
            <c:v> Northeast</c:v>
          </c:tx>
          <c:spPr>
            <a:noFill/>
            <a:ln w="9525">
              <a:solidFill>
                <a:schemeClr val="bg2">
                  <a:lumMod val="25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only)'!$Q$25:$Q$459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227.74991288053741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323.5796626050128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225.77118960531632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100.71927867926507</c:v>
                </c:pt>
                <c:pt idx="110">
                  <c:v>#N/A</c:v>
                </c:pt>
                <c:pt idx="111">
                  <c:v>#N/A</c:v>
                </c:pt>
                <c:pt idx="112">
                  <c:v>#N/A</c:v>
                </c:pt>
                <c:pt idx="113">
                  <c:v>#N/A</c:v>
                </c:pt>
                <c:pt idx="114">
                  <c:v>#N/A</c:v>
                </c:pt>
                <c:pt idx="115">
                  <c:v>#N/A</c:v>
                </c:pt>
                <c:pt idx="116">
                  <c:v>#N/A</c:v>
                </c:pt>
                <c:pt idx="117">
                  <c:v>#N/A</c:v>
                </c:pt>
                <c:pt idx="118">
                  <c:v>#N/A</c:v>
                </c:pt>
                <c:pt idx="119">
                  <c:v>#N/A</c:v>
                </c:pt>
                <c:pt idx="120">
                  <c:v>64.795620429104886</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67.583307312300008</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51.742532229059023</c:v>
                </c:pt>
                <c:pt idx="219">
                  <c:v>43.121074921820487</c:v>
                </c:pt>
                <c:pt idx="220">
                  <c:v>#N/A</c:v>
                </c:pt>
                <c:pt idx="221">
                  <c:v>42.229509925432794</c:v>
                </c:pt>
                <c:pt idx="222">
                  <c:v>148.59216507300721</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72.994559706420489</c:v>
                </c:pt>
                <c:pt idx="237">
                  <c:v>67.918921494659983</c:v>
                </c:pt>
                <c:pt idx="238">
                  <c:v>#N/A</c:v>
                </c:pt>
                <c:pt idx="239">
                  <c:v>#N/A</c:v>
                </c:pt>
                <c:pt idx="240">
                  <c:v>#N/A</c:v>
                </c:pt>
                <c:pt idx="241">
                  <c:v>#N/A</c:v>
                </c:pt>
                <c:pt idx="242">
                  <c:v>83.372449066471816</c:v>
                </c:pt>
                <c:pt idx="243">
                  <c:v>89.379340720694074</c:v>
                </c:pt>
                <c:pt idx="244">
                  <c:v>82.199530700630405</c:v>
                </c:pt>
                <c:pt idx="245">
                  <c:v>81.657555772933861</c:v>
                </c:pt>
                <c:pt idx="246">
                  <c:v>#N/A</c:v>
                </c:pt>
                <c:pt idx="247">
                  <c:v>82.810125854171091</c:v>
                </c:pt>
                <c:pt idx="248">
                  <c:v>82.179381069773541</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158.18619819742358</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28.234842882276205</c:v>
                </c:pt>
                <c:pt idx="288">
                  <c:v>#N/A</c:v>
                </c:pt>
                <c:pt idx="289">
                  <c:v>#N/A</c:v>
                </c:pt>
                <c:pt idx="290">
                  <c:v>#N/A</c:v>
                </c:pt>
                <c:pt idx="291">
                  <c:v>#N/A</c:v>
                </c:pt>
                <c:pt idx="292">
                  <c:v>#N/A</c:v>
                </c:pt>
                <c:pt idx="293">
                  <c:v>#N/A</c:v>
                </c:pt>
                <c:pt idx="294">
                  <c:v>37.52097475180009</c:v>
                </c:pt>
                <c:pt idx="295">
                  <c:v>#N/A</c:v>
                </c:pt>
                <c:pt idx="296">
                  <c:v>#N/A</c:v>
                </c:pt>
                <c:pt idx="297">
                  <c:v>#N/A</c:v>
                </c:pt>
                <c:pt idx="298">
                  <c:v>#N/A</c:v>
                </c:pt>
                <c:pt idx="299">
                  <c:v>#N/A</c:v>
                </c:pt>
                <c:pt idx="300">
                  <c:v>#N/A</c:v>
                </c:pt>
                <c:pt idx="301">
                  <c:v>#N/A</c:v>
                </c:pt>
                <c:pt idx="302">
                  <c:v>#N/A</c:v>
                </c:pt>
                <c:pt idx="303">
                  <c:v>#N/A</c:v>
                </c:pt>
                <c:pt idx="304">
                  <c:v>24.156762396383648</c:v>
                </c:pt>
                <c:pt idx="305">
                  <c:v>#N/A</c:v>
                </c:pt>
                <c:pt idx="306">
                  <c:v>#N/A</c:v>
                </c:pt>
                <c:pt idx="307">
                  <c:v>#N/A</c:v>
                </c:pt>
                <c:pt idx="308">
                  <c:v>31.610056714493975</c:v>
                </c:pt>
                <c:pt idx="309">
                  <c:v>32.285061716365227</c:v>
                </c:pt>
                <c:pt idx="310">
                  <c:v>31.610056714493975</c:v>
                </c:pt>
                <c:pt idx="311">
                  <c:v>#N/A</c:v>
                </c:pt>
                <c:pt idx="312">
                  <c:v>#N/A</c:v>
                </c:pt>
                <c:pt idx="313">
                  <c:v>#N/A</c:v>
                </c:pt>
                <c:pt idx="314">
                  <c:v>#N/A</c:v>
                </c:pt>
                <c:pt idx="315">
                  <c:v>#N/A</c:v>
                </c:pt>
                <c:pt idx="316">
                  <c:v>42.776392864564386</c:v>
                </c:pt>
                <c:pt idx="317">
                  <c:v>#N/A</c:v>
                </c:pt>
                <c:pt idx="318">
                  <c:v>#N/A</c:v>
                </c:pt>
                <c:pt idx="319">
                  <c:v>#N/A</c:v>
                </c:pt>
                <c:pt idx="320">
                  <c:v>42.374031082751635</c:v>
                </c:pt>
                <c:pt idx="321">
                  <c:v>#N/A</c:v>
                </c:pt>
                <c:pt idx="322">
                  <c:v>#N/A</c:v>
                </c:pt>
                <c:pt idx="323">
                  <c:v>#N/A</c:v>
                </c:pt>
                <c:pt idx="324">
                  <c:v>39.504067517681932</c:v>
                </c:pt>
                <c:pt idx="325">
                  <c:v>47.357817403947593</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6-2E99-472E-A88C-8A117671DEB8}"/>
            </c:ext>
          </c:extLst>
        </c:ser>
        <c:dLbls>
          <c:showLegendKey val="0"/>
          <c:showVal val="0"/>
          <c:showCatName val="0"/>
          <c:showSerName val="0"/>
          <c:showPercent val="0"/>
          <c:showBubbleSize val="0"/>
        </c:dLbls>
        <c:bubbleScale val="80"/>
        <c:showNegBubbles val="0"/>
        <c:axId val="358385920"/>
        <c:axId val="358531456"/>
      </c:bubbleChart>
      <c:valAx>
        <c:axId val="358385920"/>
        <c:scaling>
          <c:orientation val="minMax"/>
          <c:max val="44561"/>
          <c:min val="42005"/>
        </c:scaling>
        <c:delete val="0"/>
        <c:axPos val="b"/>
        <c:title>
          <c:tx>
            <c:rich>
              <a:bodyPr/>
              <a:lstStyle/>
              <a:p>
                <a:pPr>
                  <a:defRPr b="1"/>
                </a:pPr>
                <a:r>
                  <a:rPr lang="en-US" b="1"/>
                  <a:t>PPA Execution Date</a:t>
                </a:r>
              </a:p>
            </c:rich>
          </c:tx>
          <c:layout>
            <c:manualLayout>
              <c:xMode val="edge"/>
              <c:yMode val="edge"/>
              <c:x val="0.39832362761583157"/>
              <c:y val="0.9308453984445284"/>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solidFill>
                  <a:sysClr val="windowText" lastClr="000000"/>
                </a:solidFill>
              </a:defRPr>
            </a:pPr>
            <a:endParaRPr lang="en-US"/>
          </a:p>
        </c:txPr>
        <c:crossAx val="358531456"/>
        <c:crosses val="autoZero"/>
        <c:crossBetween val="midCat"/>
        <c:majorUnit val="366"/>
        <c:minorUnit val="366"/>
      </c:valAx>
      <c:valAx>
        <c:axId val="358531456"/>
        <c:scaling>
          <c:orientation val="minMax"/>
          <c:max val="103"/>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58385920"/>
        <c:crosses val="autoZero"/>
        <c:crossBetween val="midCat"/>
      </c:valAx>
      <c:spPr>
        <a:noFill/>
        <a:ln w="25400">
          <a:noFill/>
        </a:ln>
      </c:spPr>
    </c:plotArea>
    <c:legend>
      <c:legendPos val="r"/>
      <c:layout>
        <c:manualLayout>
          <c:xMode val="edge"/>
          <c:yMode val="edge"/>
          <c:x val="0.73197209189861667"/>
          <c:y val="6.0585356919085349E-2"/>
          <c:w val="0.14041978033000652"/>
          <c:h val="0.26037402458508857"/>
        </c:manualLayout>
      </c:layout>
      <c:overlay val="0"/>
      <c:spPr>
        <a:solidFill>
          <a:srgbClr val="FFFFFF"/>
        </a:solidFill>
        <a:ln w="3175">
          <a:solidFill>
            <a:schemeClr val="bg1">
              <a:lumMod val="75000"/>
            </a:schemeClr>
          </a:solidFill>
          <a:prstDash val="solid"/>
        </a:ln>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489063867016625E-2"/>
          <c:y val="8.3756859937962294E-2"/>
          <c:w val="0.90854268216472944"/>
          <c:h val="0.76335765794427213"/>
        </c:manualLayout>
      </c:layout>
      <c:bubbleChart>
        <c:varyColors val="0"/>
        <c:ser>
          <c:idx val="3"/>
          <c:order val="0"/>
          <c:tx>
            <c:v> CAISO</c:v>
          </c:tx>
          <c:spPr>
            <a:solidFill>
              <a:srgbClr val="DBEEF4"/>
            </a:solidFill>
            <a:ln w="6350">
              <a:solidFill>
                <a:schemeClr val="accent5"/>
              </a:solidFill>
              <a:prstDash val="solid"/>
            </a:ln>
          </c:spPr>
          <c:invertIfNegative val="1"/>
          <c:dPt>
            <c:idx val="205"/>
            <c:invertIfNegative val="1"/>
            <c:bubble3D val="0"/>
            <c:extLst>
              <c:ext xmlns:c16="http://schemas.microsoft.com/office/drawing/2014/chart" uri="{C3380CC4-5D6E-409C-BE32-E72D297353CC}">
                <c16:uniqueId val="{00000000-392C-4089-945C-BD99FB116450}"/>
              </c:ext>
            </c:extLst>
          </c:dPt>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only)'!$C$25:$C$459</c:f>
              <c:numCache>
                <c:formatCode>0.00</c:formatCode>
                <c:ptCount val="435"/>
                <c:pt idx="0">
                  <c:v>#N/A</c:v>
                </c:pt>
                <c:pt idx="1">
                  <c:v>220.63141435781111</c:v>
                </c:pt>
                <c:pt idx="2">
                  <c:v>150.73040524305304</c:v>
                </c:pt>
                <c:pt idx="3">
                  <c:v>131.7706901652578</c:v>
                </c:pt>
                <c:pt idx="4">
                  <c:v>168.7879318708772</c:v>
                </c:pt>
                <c:pt idx="5">
                  <c:v>#N/A</c:v>
                </c:pt>
                <c:pt idx="6">
                  <c:v>#N/A</c:v>
                </c:pt>
                <c:pt idx="7">
                  <c:v>#N/A</c:v>
                </c:pt>
                <c:pt idx="8">
                  <c:v>#N/A</c:v>
                </c:pt>
                <c:pt idx="9">
                  <c:v>142.78340860236398</c:v>
                </c:pt>
                <c:pt idx="10">
                  <c:v>#N/A</c:v>
                </c:pt>
                <c:pt idx="11">
                  <c:v>#N/A</c:v>
                </c:pt>
                <c:pt idx="12">
                  <c:v>#N/A</c:v>
                </c:pt>
                <c:pt idx="13">
                  <c:v>166.37159677334844</c:v>
                </c:pt>
                <c:pt idx="14">
                  <c:v>145.58888183815037</c:v>
                </c:pt>
                <c:pt idx="15">
                  <c:v>194.79262084030665</c:v>
                </c:pt>
                <c:pt idx="16">
                  <c:v>117.45124673431536</c:v>
                </c:pt>
                <c:pt idx="17">
                  <c:v>#N/A</c:v>
                </c:pt>
                <c:pt idx="18">
                  <c:v>240.08263936563256</c:v>
                </c:pt>
                <c:pt idx="19">
                  <c:v>240.08263936563256</c:v>
                </c:pt>
                <c:pt idx="20">
                  <c:v>240.08263936563256</c:v>
                </c:pt>
                <c:pt idx="21">
                  <c:v>164.2326074511121</c:v>
                </c:pt>
                <c:pt idx="22">
                  <c:v>164.2326074511121</c:v>
                </c:pt>
                <c:pt idx="23">
                  <c:v>163.20807880481198</c:v>
                </c:pt>
                <c:pt idx="24">
                  <c:v>#N/A</c:v>
                </c:pt>
                <c:pt idx="25">
                  <c:v>141.83064162154119</c:v>
                </c:pt>
                <c:pt idx="26">
                  <c:v>133.81512112509478</c:v>
                </c:pt>
                <c:pt idx="27">
                  <c:v>#N/A</c:v>
                </c:pt>
                <c:pt idx="28">
                  <c:v>140.64368111356367</c:v>
                </c:pt>
                <c:pt idx="29">
                  <c:v>#N/A</c:v>
                </c:pt>
                <c:pt idx="30">
                  <c:v>133.21471916752552</c:v>
                </c:pt>
                <c:pt idx="31">
                  <c:v>160.55576052646407</c:v>
                </c:pt>
                <c:pt idx="32">
                  <c:v>#N/A</c:v>
                </c:pt>
                <c:pt idx="33">
                  <c:v>#N/A</c:v>
                </c:pt>
                <c:pt idx="34">
                  <c:v>#N/A</c:v>
                </c:pt>
                <c:pt idx="35">
                  <c:v>#N/A</c:v>
                </c:pt>
                <c:pt idx="36">
                  <c:v>#N/A</c:v>
                </c:pt>
                <c:pt idx="37">
                  <c:v>#N/A</c:v>
                </c:pt>
                <c:pt idx="38">
                  <c:v>154.49478261403425</c:v>
                </c:pt>
                <c:pt idx="39">
                  <c:v>128.94246662977548</c:v>
                </c:pt>
                <c:pt idx="40">
                  <c:v>#N/A</c:v>
                </c:pt>
                <c:pt idx="41">
                  <c:v>#N/A</c:v>
                </c:pt>
                <c:pt idx="42">
                  <c:v>#N/A</c:v>
                </c:pt>
                <c:pt idx="43">
                  <c:v>124.46150053332839</c:v>
                </c:pt>
                <c:pt idx="44">
                  <c:v>130.46105532275737</c:v>
                </c:pt>
                <c:pt idx="45">
                  <c:v>77.039295452069126</c:v>
                </c:pt>
                <c:pt idx="46">
                  <c:v>78.974467067086621</c:v>
                </c:pt>
                <c:pt idx="47">
                  <c:v>#N/A</c:v>
                </c:pt>
                <c:pt idx="48">
                  <c:v>#N/A</c:v>
                </c:pt>
                <c:pt idx="49">
                  <c:v>124.70222447672158</c:v>
                </c:pt>
                <c:pt idx="50">
                  <c:v>110.49071387284506</c:v>
                </c:pt>
                <c:pt idx="51">
                  <c:v>147.93328369973588</c:v>
                </c:pt>
                <c:pt idx="52">
                  <c:v>110.72793418415294</c:v>
                </c:pt>
                <c:pt idx="53">
                  <c:v>123.30544471010373</c:v>
                </c:pt>
                <c:pt idx="54">
                  <c:v>135.50909530311614</c:v>
                </c:pt>
                <c:pt idx="55">
                  <c:v>#N/A</c:v>
                </c:pt>
                <c:pt idx="56">
                  <c:v>#N/A</c:v>
                </c:pt>
                <c:pt idx="57">
                  <c:v>#N/A</c:v>
                </c:pt>
                <c:pt idx="58">
                  <c:v>94.320488853098709</c:v>
                </c:pt>
                <c:pt idx="59">
                  <c:v>#N/A</c:v>
                </c:pt>
                <c:pt idx="60">
                  <c:v>119.61881898299147</c:v>
                </c:pt>
                <c:pt idx="61">
                  <c:v>107.10791682952231</c:v>
                </c:pt>
                <c:pt idx="62">
                  <c:v>126.51001719203325</c:v>
                </c:pt>
                <c:pt idx="63">
                  <c:v>101.06462360792489</c:v>
                </c:pt>
                <c:pt idx="64">
                  <c:v>#N/A</c:v>
                </c:pt>
                <c:pt idx="65">
                  <c:v>115.93134912455014</c:v>
                </c:pt>
                <c:pt idx="66">
                  <c:v>85.827763239709867</c:v>
                </c:pt>
                <c:pt idx="67">
                  <c:v>#N/A</c:v>
                </c:pt>
                <c:pt idx="68">
                  <c:v>#N/A</c:v>
                </c:pt>
                <c:pt idx="69">
                  <c:v>#N/A</c:v>
                </c:pt>
                <c:pt idx="70">
                  <c:v>#N/A</c:v>
                </c:pt>
                <c:pt idx="71">
                  <c:v>#N/A</c:v>
                </c:pt>
                <c:pt idx="72">
                  <c:v>#N/A</c:v>
                </c:pt>
                <c:pt idx="73">
                  <c:v>#N/A</c:v>
                </c:pt>
                <c:pt idx="74">
                  <c:v>#N/A</c:v>
                </c:pt>
                <c:pt idx="75">
                  <c:v>86.715123529504552</c:v>
                </c:pt>
                <c:pt idx="76">
                  <c:v>76.756972344597386</c:v>
                </c:pt>
                <c:pt idx="77">
                  <c:v>91.375792663152524</c:v>
                </c:pt>
                <c:pt idx="78">
                  <c:v>94.207180027618278</c:v>
                </c:pt>
                <c:pt idx="79">
                  <c:v>87.994188335344091</c:v>
                </c:pt>
                <c:pt idx="80">
                  <c:v>91.287669967063152</c:v>
                </c:pt>
                <c:pt idx="81">
                  <c:v>89.014281114293723</c:v>
                </c:pt>
                <c:pt idx="82">
                  <c:v>86.051279361527307</c:v>
                </c:pt>
                <c:pt idx="83">
                  <c:v>#N/A</c:v>
                </c:pt>
                <c:pt idx="84">
                  <c:v>100.91375636786022</c:v>
                </c:pt>
                <c:pt idx="85">
                  <c:v>83.850645362473855</c:v>
                </c:pt>
                <c:pt idx="86">
                  <c:v>86.455760439164152</c:v>
                </c:pt>
                <c:pt idx="87">
                  <c:v>#N/A</c:v>
                </c:pt>
                <c:pt idx="88">
                  <c:v>71.032712352680903</c:v>
                </c:pt>
                <c:pt idx="89">
                  <c:v>82.269906456320939</c:v>
                </c:pt>
                <c:pt idx="90">
                  <c:v>#N/A</c:v>
                </c:pt>
                <c:pt idx="91">
                  <c:v>#N/A</c:v>
                </c:pt>
                <c:pt idx="92">
                  <c:v>#N/A</c:v>
                </c:pt>
                <c:pt idx="93">
                  <c:v>80.469870516428358</c:v>
                </c:pt>
                <c:pt idx="94">
                  <c:v>86.879887243016526</c:v>
                </c:pt>
                <c:pt idx="95">
                  <c:v>85.54537932553805</c:v>
                </c:pt>
                <c:pt idx="96">
                  <c:v>75.769444740106138</c:v>
                </c:pt>
                <c:pt idx="97">
                  <c:v>85.057922213075969</c:v>
                </c:pt>
                <c:pt idx="98">
                  <c:v>62.489022441100744</c:v>
                </c:pt>
                <c:pt idx="99">
                  <c:v>58.951732971391216</c:v>
                </c:pt>
                <c:pt idx="100">
                  <c:v>#N/A</c:v>
                </c:pt>
                <c:pt idx="101">
                  <c:v>#N/A</c:v>
                </c:pt>
                <c:pt idx="102">
                  <c:v>#N/A</c:v>
                </c:pt>
                <c:pt idx="103">
                  <c:v>#N/A</c:v>
                </c:pt>
                <c:pt idx="104">
                  <c:v>58.755227194819881</c:v>
                </c:pt>
                <c:pt idx="105">
                  <c:v>63.02709190289174</c:v>
                </c:pt>
                <c:pt idx="106">
                  <c:v>79.572679143973403</c:v>
                </c:pt>
                <c:pt idx="107">
                  <c:v>79.572679143973403</c:v>
                </c:pt>
                <c:pt idx="108">
                  <c:v>66.289364787988916</c:v>
                </c:pt>
                <c:pt idx="109">
                  <c:v>#N/A</c:v>
                </c:pt>
                <c:pt idx="110">
                  <c:v>63.68742869174033</c:v>
                </c:pt>
                <c:pt idx="111">
                  <c:v>65.826851632149584</c:v>
                </c:pt>
                <c:pt idx="112">
                  <c:v>63.919864562878068</c:v>
                </c:pt>
                <c:pt idx="113">
                  <c:v>81.536047201167648</c:v>
                </c:pt>
                <c:pt idx="114">
                  <c:v>#N/A</c:v>
                </c:pt>
                <c:pt idx="115">
                  <c:v>56.080659271407015</c:v>
                </c:pt>
                <c:pt idx="116">
                  <c:v>68.415203282089777</c:v>
                </c:pt>
                <c:pt idx="117">
                  <c:v>#N/A</c:v>
                </c:pt>
                <c:pt idx="118">
                  <c:v>63.180457509835378</c:v>
                </c:pt>
                <c:pt idx="119">
                  <c:v>59.117106335814285</c:v>
                </c:pt>
                <c:pt idx="120">
                  <c:v>#N/A</c:v>
                </c:pt>
                <c:pt idx="121">
                  <c:v>#N/A</c:v>
                </c:pt>
                <c:pt idx="122">
                  <c:v>#N/A</c:v>
                </c:pt>
                <c:pt idx="123">
                  <c:v>#N/A</c:v>
                </c:pt>
                <c:pt idx="124">
                  <c:v>56.862090410214812</c:v>
                </c:pt>
                <c:pt idx="125">
                  <c:v>54.488431930163024</c:v>
                </c:pt>
                <c:pt idx="126">
                  <c:v>57.445227719825162</c:v>
                </c:pt>
                <c:pt idx="127">
                  <c:v>#N/A</c:v>
                </c:pt>
                <c:pt idx="128">
                  <c:v>#N/A</c:v>
                </c:pt>
                <c:pt idx="129">
                  <c:v>#N/A</c:v>
                </c:pt>
                <c:pt idx="130">
                  <c:v>#N/A</c:v>
                </c:pt>
                <c:pt idx="131">
                  <c:v>50.300759013700436</c:v>
                </c:pt>
                <c:pt idx="132">
                  <c:v>#N/A</c:v>
                </c:pt>
                <c:pt idx="133">
                  <c:v>#N/A</c:v>
                </c:pt>
                <c:pt idx="134">
                  <c:v>59.119498661006418</c:v>
                </c:pt>
                <c:pt idx="135">
                  <c:v>#N/A</c:v>
                </c:pt>
                <c:pt idx="136">
                  <c:v>#N/A</c:v>
                </c:pt>
                <c:pt idx="137">
                  <c:v>#N/A</c:v>
                </c:pt>
                <c:pt idx="138">
                  <c:v>#N/A</c:v>
                </c:pt>
                <c:pt idx="139">
                  <c:v>#N/A</c:v>
                </c:pt>
                <c:pt idx="140">
                  <c:v>#N/A</c:v>
                </c:pt>
                <c:pt idx="141">
                  <c:v>56.493812622583903</c:v>
                </c:pt>
                <c:pt idx="142">
                  <c:v>61.907402122835911</c:v>
                </c:pt>
                <c:pt idx="143">
                  <c:v>56.284968605507231</c:v>
                </c:pt>
                <c:pt idx="144">
                  <c:v>56.284968605507231</c:v>
                </c:pt>
                <c:pt idx="145">
                  <c:v>56.284968605507231</c:v>
                </c:pt>
                <c:pt idx="146">
                  <c:v>49.75052347232684</c:v>
                </c:pt>
                <c:pt idx="147">
                  <c:v>64.205975300163885</c:v>
                </c:pt>
                <c:pt idx="148">
                  <c:v>64.221962843814296</c:v>
                </c:pt>
                <c:pt idx="149">
                  <c:v>56.284968605507231</c:v>
                </c:pt>
                <c:pt idx="150">
                  <c:v>66.204418256468799</c:v>
                </c:pt>
                <c:pt idx="151">
                  <c:v>#N/A</c:v>
                </c:pt>
                <c:pt idx="152">
                  <c:v>#N/A</c:v>
                </c:pt>
                <c:pt idx="153">
                  <c:v>#N/A</c:v>
                </c:pt>
                <c:pt idx="154">
                  <c:v>#N/A</c:v>
                </c:pt>
                <c:pt idx="155">
                  <c:v>#N/A</c:v>
                </c:pt>
                <c:pt idx="156">
                  <c:v>59.057242591198218</c:v>
                </c:pt>
                <c:pt idx="157">
                  <c:v>#N/A</c:v>
                </c:pt>
                <c:pt idx="158">
                  <c:v>#N/A</c:v>
                </c:pt>
                <c:pt idx="159">
                  <c:v>#N/A</c:v>
                </c:pt>
                <c:pt idx="160">
                  <c:v>#N/A</c:v>
                </c:pt>
                <c:pt idx="161">
                  <c:v>#N/A</c:v>
                </c:pt>
                <c:pt idx="162">
                  <c:v>#N/A</c:v>
                </c:pt>
                <c:pt idx="163">
                  <c:v>83.888269051173253</c:v>
                </c:pt>
                <c:pt idx="164">
                  <c:v>68.103525983807629</c:v>
                </c:pt>
                <c:pt idx="165">
                  <c:v>#N/A</c:v>
                </c:pt>
                <c:pt idx="166">
                  <c:v>#N/A</c:v>
                </c:pt>
                <c:pt idx="167">
                  <c:v>45.326870679638063</c:v>
                </c:pt>
                <c:pt idx="168">
                  <c:v>63.489127014754814</c:v>
                </c:pt>
                <c:pt idx="169">
                  <c:v>52.965297415203587</c:v>
                </c:pt>
                <c:pt idx="170">
                  <c:v>#N/A</c:v>
                </c:pt>
                <c:pt idx="171">
                  <c:v>#N/A</c:v>
                </c:pt>
                <c:pt idx="172">
                  <c:v>#N/A</c:v>
                </c:pt>
                <c:pt idx="173">
                  <c:v>#N/A</c:v>
                </c:pt>
                <c:pt idx="174">
                  <c:v>#N/A</c:v>
                </c:pt>
                <c:pt idx="175">
                  <c:v>#N/A</c:v>
                </c:pt>
                <c:pt idx="176">
                  <c:v>#N/A</c:v>
                </c:pt>
                <c:pt idx="177">
                  <c:v>#N/A</c:v>
                </c:pt>
                <c:pt idx="178">
                  <c:v>54.667308533996064</c:v>
                </c:pt>
                <c:pt idx="179">
                  <c:v>#N/A</c:v>
                </c:pt>
                <c:pt idx="180">
                  <c:v>#N/A</c:v>
                </c:pt>
                <c:pt idx="181">
                  <c:v>#N/A</c:v>
                </c:pt>
                <c:pt idx="182">
                  <c:v>#N/A</c:v>
                </c:pt>
                <c:pt idx="183">
                  <c:v>51.949427114259713</c:v>
                </c:pt>
                <c:pt idx="184">
                  <c:v>48.894875077160599</c:v>
                </c:pt>
                <c:pt idx="185">
                  <c:v>#N/A</c:v>
                </c:pt>
                <c:pt idx="186">
                  <c:v>#N/A</c:v>
                </c:pt>
                <c:pt idx="187">
                  <c:v>#N/A</c:v>
                </c:pt>
                <c:pt idx="188">
                  <c:v>50.141477338304576</c:v>
                </c:pt>
                <c:pt idx="189">
                  <c:v>50.141477338304576</c:v>
                </c:pt>
                <c:pt idx="190">
                  <c:v>#N/A</c:v>
                </c:pt>
                <c:pt idx="191">
                  <c:v>#N/A</c:v>
                </c:pt>
                <c:pt idx="192">
                  <c:v>#N/A</c:v>
                </c:pt>
                <c:pt idx="193">
                  <c:v>#N/A</c:v>
                </c:pt>
                <c:pt idx="194">
                  <c:v>#N/A</c:v>
                </c:pt>
                <c:pt idx="195">
                  <c:v>#N/A</c:v>
                </c:pt>
                <c:pt idx="196">
                  <c:v>#N/A</c:v>
                </c:pt>
                <c:pt idx="197">
                  <c:v>#N/A</c:v>
                </c:pt>
                <c:pt idx="198">
                  <c:v>#N/A</c:v>
                </c:pt>
                <c:pt idx="199">
                  <c:v>#N/A</c:v>
                </c:pt>
                <c:pt idx="200">
                  <c:v>49.010809364136549</c:v>
                </c:pt>
                <c:pt idx="201">
                  <c:v>42.594166446248039</c:v>
                </c:pt>
                <c:pt idx="202">
                  <c:v>51.509220855443289</c:v>
                </c:pt>
                <c:pt idx="203">
                  <c:v>44.588438658721486</c:v>
                </c:pt>
                <c:pt idx="204">
                  <c:v>#N/A</c:v>
                </c:pt>
                <c:pt idx="205">
                  <c:v>#N/A</c:v>
                </c:pt>
                <c:pt idx="206">
                  <c:v>#N/A</c:v>
                </c:pt>
                <c:pt idx="207">
                  <c:v>#N/A</c:v>
                </c:pt>
                <c:pt idx="208">
                  <c:v>#N/A</c:v>
                </c:pt>
                <c:pt idx="209">
                  <c:v>51.162849398788495</c:v>
                </c:pt>
                <c:pt idx="210">
                  <c:v>51.093216616311146</c:v>
                </c:pt>
                <c:pt idx="211">
                  <c:v>51.141886988856733</c:v>
                </c:pt>
                <c:pt idx="212">
                  <c:v>50.756371673595154</c:v>
                </c:pt>
                <c:pt idx="213">
                  <c:v>29.293350022390079</c:v>
                </c:pt>
                <c:pt idx="214">
                  <c:v>#N/A</c:v>
                </c:pt>
                <c:pt idx="215">
                  <c:v>#N/A</c:v>
                </c:pt>
                <c:pt idx="216">
                  <c:v>#N/A</c:v>
                </c:pt>
                <c:pt idx="217">
                  <c:v>41.140252095784604</c:v>
                </c:pt>
                <c:pt idx="218">
                  <c:v>#N/A</c:v>
                </c:pt>
                <c:pt idx="219">
                  <c:v>#N/A</c:v>
                </c:pt>
                <c:pt idx="220">
                  <c:v>41.916756392770139</c:v>
                </c:pt>
                <c:pt idx="221">
                  <c:v>#N/A</c:v>
                </c:pt>
                <c:pt idx="222">
                  <c:v>#N/A</c:v>
                </c:pt>
                <c:pt idx="223">
                  <c:v>#N/A</c:v>
                </c:pt>
                <c:pt idx="224">
                  <c:v>34.527728451375609</c:v>
                </c:pt>
                <c:pt idx="225">
                  <c:v>#N/A</c:v>
                </c:pt>
                <c:pt idx="226">
                  <c:v>#N/A</c:v>
                </c:pt>
                <c:pt idx="227">
                  <c:v>#N/A</c:v>
                </c:pt>
                <c:pt idx="228">
                  <c:v>#N/A</c:v>
                </c:pt>
                <c:pt idx="229">
                  <c:v>#N/A</c:v>
                </c:pt>
                <c:pt idx="230">
                  <c:v>39.191137067944162</c:v>
                </c:pt>
                <c:pt idx="231">
                  <c:v>#N/A</c:v>
                </c:pt>
                <c:pt idx="232">
                  <c:v>32.883550906071989</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48.292314630589125</c:v>
                </c:pt>
                <c:pt idx="250">
                  <c:v>29.921601342795071</c:v>
                </c:pt>
                <c:pt idx="251">
                  <c:v>28.853208000148282</c:v>
                </c:pt>
                <c:pt idx="252">
                  <c:v>28.330443857538935</c:v>
                </c:pt>
                <c:pt idx="253">
                  <c:v>#N/A</c:v>
                </c:pt>
                <c:pt idx="254">
                  <c:v>#N/A</c:v>
                </c:pt>
                <c:pt idx="255">
                  <c:v>#N/A</c:v>
                </c:pt>
                <c:pt idx="256">
                  <c:v>#N/A</c:v>
                </c:pt>
                <c:pt idx="257">
                  <c:v>#N/A</c:v>
                </c:pt>
                <c:pt idx="258">
                  <c:v>19.553065269533572</c:v>
                </c:pt>
                <c:pt idx="259">
                  <c:v>#N/A</c:v>
                </c:pt>
                <c:pt idx="260">
                  <c:v>#N/A</c:v>
                </c:pt>
                <c:pt idx="261">
                  <c:v>#N/A</c:v>
                </c:pt>
                <c:pt idx="262">
                  <c:v>#N/A</c:v>
                </c:pt>
                <c:pt idx="263">
                  <c:v>#N/A</c:v>
                </c:pt>
                <c:pt idx="264">
                  <c:v>#N/A</c:v>
                </c:pt>
                <c:pt idx="265">
                  <c:v>#N/A</c:v>
                </c:pt>
                <c:pt idx="266">
                  <c:v>45.705585928787485</c:v>
                </c:pt>
                <c:pt idx="267">
                  <c:v>#N/A</c:v>
                </c:pt>
                <c:pt idx="268">
                  <c:v>30.171215499609822</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15.214713375484605</c:v>
                </c:pt>
                <c:pt idx="304">
                  <c:v>#N/A</c:v>
                </c:pt>
                <c:pt idx="305">
                  <c:v>#N/A</c:v>
                </c:pt>
                <c:pt idx="306">
                  <c:v>#N/A</c:v>
                </c:pt>
                <c:pt idx="307">
                  <c:v>#N/A</c:v>
                </c:pt>
                <c:pt idx="308">
                  <c:v>#N/A</c:v>
                </c:pt>
                <c:pt idx="309">
                  <c:v>#N/A</c:v>
                </c:pt>
                <c:pt idx="310">
                  <c:v>#N/A</c:v>
                </c:pt>
                <c:pt idx="311">
                  <c:v>#N/A</c:v>
                </c:pt>
                <c:pt idx="312">
                  <c:v>#N/A</c:v>
                </c:pt>
                <c:pt idx="313">
                  <c:v>#N/A</c:v>
                </c:pt>
                <c:pt idx="314">
                  <c:v>#N/A</c:v>
                </c:pt>
                <c:pt idx="315">
                  <c:v>23.636449894044457</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20.535411149143354</c:v>
                </c:pt>
                <c:pt idx="329">
                  <c:v>#N/A</c:v>
                </c:pt>
                <c:pt idx="330">
                  <c:v>#N/A</c:v>
                </c:pt>
                <c:pt idx="331">
                  <c:v>#N/A</c:v>
                </c:pt>
                <c:pt idx="332">
                  <c:v>17.37611712619826</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5"/>
                    </a:solidFill>
                    <a:prstDash val="solid"/>
                  </a:ln>
                </c14:spPr>
              </c14:invertSolidFillFmt>
            </c:ext>
            <c:ext xmlns:c16="http://schemas.microsoft.com/office/drawing/2014/chart" uri="{C3380CC4-5D6E-409C-BE32-E72D297353CC}">
              <c16:uniqueId val="{00000001-392C-4089-945C-BD99FB116450}"/>
            </c:ext>
          </c:extLst>
        </c:ser>
        <c:ser>
          <c:idx val="0"/>
          <c:order val="1"/>
          <c:tx>
            <c:v> West (non-ISO)</c:v>
          </c:tx>
          <c:spPr>
            <a:noFill/>
            <a:ln w="6350">
              <a:solidFill>
                <a:schemeClr val="accent2"/>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only)'!$D$25:$D$459</c:f>
              <c:numCache>
                <c:formatCode>0.00</c:formatCode>
                <c:ptCount val="435"/>
                <c:pt idx="0">
                  <c:v>239.87343023202581</c:v>
                </c:pt>
                <c:pt idx="1">
                  <c:v>#N/A</c:v>
                </c:pt>
                <c:pt idx="2">
                  <c:v>#N/A</c:v>
                </c:pt>
                <c:pt idx="3">
                  <c:v>#N/A</c:v>
                </c:pt>
                <c:pt idx="4">
                  <c:v>#N/A</c:v>
                </c:pt>
                <c:pt idx="5">
                  <c:v>132.09678867228317</c:v>
                </c:pt>
                <c:pt idx="6">
                  <c:v>#N/A</c:v>
                </c:pt>
                <c:pt idx="7">
                  <c:v>150.76036112897177</c:v>
                </c:pt>
                <c:pt idx="8">
                  <c:v>#N/A</c:v>
                </c:pt>
                <c:pt idx="9">
                  <c:v>#N/A</c:v>
                </c:pt>
                <c:pt idx="10">
                  <c:v>131.35468811484361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139.12708403650188</c:v>
                </c:pt>
                <c:pt idx="25">
                  <c:v>#N/A</c:v>
                </c:pt>
                <c:pt idx="26">
                  <c:v>#N/A</c:v>
                </c:pt>
                <c:pt idx="27">
                  <c:v>106.66165297410052</c:v>
                </c:pt>
                <c:pt idx="28">
                  <c:v>#N/A</c:v>
                </c:pt>
                <c:pt idx="29">
                  <c:v>132.51787215964211</c:v>
                </c:pt>
                <c:pt idx="30">
                  <c:v>#N/A</c:v>
                </c:pt>
                <c:pt idx="31">
                  <c:v>#N/A</c:v>
                </c:pt>
                <c:pt idx="32">
                  <c:v>#N/A</c:v>
                </c:pt>
                <c:pt idx="33">
                  <c:v>132.51787215964211</c:v>
                </c:pt>
                <c:pt idx="34">
                  <c:v>128.07170992260362</c:v>
                </c:pt>
                <c:pt idx="35">
                  <c:v>100.78435541286747</c:v>
                </c:pt>
                <c:pt idx="36">
                  <c:v>100.4796315006849</c:v>
                </c:pt>
                <c:pt idx="37">
                  <c:v>134.09801601299415</c:v>
                </c:pt>
                <c:pt idx="38">
                  <c:v>#N/A</c:v>
                </c:pt>
                <c:pt idx="39">
                  <c:v>#N/A</c:v>
                </c:pt>
                <c:pt idx="40">
                  <c:v>133.64367584916721</c:v>
                </c:pt>
                <c:pt idx="41">
                  <c:v>#N/A</c:v>
                </c:pt>
                <c:pt idx="42">
                  <c:v>114.43455922227665</c:v>
                </c:pt>
                <c:pt idx="43">
                  <c:v>#N/A</c:v>
                </c:pt>
                <c:pt idx="44">
                  <c:v>#N/A</c:v>
                </c:pt>
                <c:pt idx="45">
                  <c:v>#N/A</c:v>
                </c:pt>
                <c:pt idx="46">
                  <c:v>#N/A</c:v>
                </c:pt>
                <c:pt idx="47">
                  <c:v>138.7308344812717</c:v>
                </c:pt>
                <c:pt idx="48">
                  <c:v>#N/A</c:v>
                </c:pt>
                <c:pt idx="49">
                  <c:v>#N/A</c:v>
                </c:pt>
                <c:pt idx="50">
                  <c:v>#N/A</c:v>
                </c:pt>
                <c:pt idx="51">
                  <c:v>#N/A</c:v>
                </c:pt>
                <c:pt idx="52">
                  <c:v>#N/A</c:v>
                </c:pt>
                <c:pt idx="53">
                  <c:v>#N/A</c:v>
                </c:pt>
                <c:pt idx="54">
                  <c:v>#N/A</c:v>
                </c:pt>
                <c:pt idx="55">
                  <c:v>115.56695260570278</c:v>
                </c:pt>
                <c:pt idx="56">
                  <c:v>114.50864091068806</c:v>
                </c:pt>
                <c:pt idx="57">
                  <c:v>118.11935828776366</c:v>
                </c:pt>
                <c:pt idx="58">
                  <c:v>#N/A</c:v>
                </c:pt>
                <c:pt idx="59">
                  <c:v>111.74425078754807</c:v>
                </c:pt>
                <c:pt idx="60">
                  <c:v>#N/A</c:v>
                </c:pt>
                <c:pt idx="61">
                  <c:v>#N/A</c:v>
                </c:pt>
                <c:pt idx="62">
                  <c:v>#N/A</c:v>
                </c:pt>
                <c:pt idx="63">
                  <c:v>#N/A</c:v>
                </c:pt>
                <c:pt idx="64">
                  <c:v>#N/A</c:v>
                </c:pt>
                <c:pt idx="65">
                  <c:v>#N/A</c:v>
                </c:pt>
                <c:pt idx="66">
                  <c:v>#N/A</c:v>
                </c:pt>
                <c:pt idx="67">
                  <c:v>137.69097724320744</c:v>
                </c:pt>
                <c:pt idx="68">
                  <c:v>#N/A</c:v>
                </c:pt>
                <c:pt idx="69">
                  <c:v>108.14725440354329</c:v>
                </c:pt>
                <c:pt idx="70">
                  <c:v>#N/A</c:v>
                </c:pt>
                <c:pt idx="71">
                  <c:v>85.457491161148653</c:v>
                </c:pt>
                <c:pt idx="72">
                  <c:v>84.640567540000703</c:v>
                </c:pt>
                <c:pt idx="73">
                  <c:v>86.332885309072068</c:v>
                </c:pt>
                <c:pt idx="74">
                  <c:v>77.456188894838746</c:v>
                </c:pt>
                <c:pt idx="75">
                  <c:v>#N/A</c:v>
                </c:pt>
                <c:pt idx="76">
                  <c:v>#N/A</c:v>
                </c:pt>
                <c:pt idx="77">
                  <c:v>#N/A</c:v>
                </c:pt>
                <c:pt idx="78">
                  <c:v>#N/A</c:v>
                </c:pt>
                <c:pt idx="79">
                  <c:v>#N/A</c:v>
                </c:pt>
                <c:pt idx="80">
                  <c:v>#N/A</c:v>
                </c:pt>
                <c:pt idx="81">
                  <c:v>#N/A</c:v>
                </c:pt>
                <c:pt idx="82">
                  <c:v>#N/A</c:v>
                </c:pt>
                <c:pt idx="83">
                  <c:v>91.646623101480131</c:v>
                </c:pt>
                <c:pt idx="84">
                  <c:v>#N/A</c:v>
                </c:pt>
                <c:pt idx="85">
                  <c:v>#N/A</c:v>
                </c:pt>
                <c:pt idx="86">
                  <c:v>#N/A</c:v>
                </c:pt>
                <c:pt idx="87">
                  <c:v>55.834031725989298</c:v>
                </c:pt>
                <c:pt idx="88">
                  <c:v>#N/A</c:v>
                </c:pt>
                <c:pt idx="89">
                  <c:v>#N/A</c:v>
                </c:pt>
                <c:pt idx="90">
                  <c:v>80.77785758242976</c:v>
                </c:pt>
                <c:pt idx="91">
                  <c:v>83.794134143939033</c:v>
                </c:pt>
                <c:pt idx="92">
                  <c:v>#N/A</c:v>
                </c:pt>
                <c:pt idx="93">
                  <c:v>#N/A</c:v>
                </c:pt>
                <c:pt idx="94">
                  <c:v>#N/A</c:v>
                </c:pt>
                <c:pt idx="95">
                  <c:v>#N/A</c:v>
                </c:pt>
                <c:pt idx="96">
                  <c:v>#N/A</c:v>
                </c:pt>
                <c:pt idx="97">
                  <c:v>#N/A</c:v>
                </c:pt>
                <c:pt idx="98">
                  <c:v>#N/A</c:v>
                </c:pt>
                <c:pt idx="99">
                  <c:v>#N/A</c:v>
                </c:pt>
                <c:pt idx="100">
                  <c:v>66.357227023510106</c:v>
                </c:pt>
                <c:pt idx="101">
                  <c:v>67.24666182926795</c:v>
                </c:pt>
                <c:pt idx="102">
                  <c:v>#N/A</c:v>
                </c:pt>
                <c:pt idx="103">
                  <c:v>57.237838446182408</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48.858917851208872</c:v>
                </c:pt>
                <c:pt idx="118">
                  <c:v>#N/A</c:v>
                </c:pt>
                <c:pt idx="119">
                  <c:v>#N/A</c:v>
                </c:pt>
                <c:pt idx="120">
                  <c:v>#N/A</c:v>
                </c:pt>
                <c:pt idx="121">
                  <c:v>#N/A</c:v>
                </c:pt>
                <c:pt idx="122">
                  <c:v>62.709645900907255</c:v>
                </c:pt>
                <c:pt idx="123">
                  <c:v>#N/A</c:v>
                </c:pt>
                <c:pt idx="124">
                  <c:v>#N/A</c:v>
                </c:pt>
                <c:pt idx="125">
                  <c:v>#N/A</c:v>
                </c:pt>
                <c:pt idx="126">
                  <c:v>#N/A</c:v>
                </c:pt>
                <c:pt idx="127">
                  <c:v>57.237838446182408</c:v>
                </c:pt>
                <c:pt idx="128">
                  <c:v>57.801671239864994</c:v>
                </c:pt>
                <c:pt idx="129">
                  <c:v>60.435827572850741</c:v>
                </c:pt>
                <c:pt idx="130">
                  <c:v>60.413994299557807</c:v>
                </c:pt>
                <c:pt idx="131">
                  <c:v>#N/A</c:v>
                </c:pt>
                <c:pt idx="132">
                  <c:v>55.602064898828651</c:v>
                </c:pt>
                <c:pt idx="133">
                  <c:v>46.394199879092604</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61.572303047617183</c:v>
                </c:pt>
                <c:pt idx="155">
                  <c:v>48.830035442316934</c:v>
                </c:pt>
                <c:pt idx="156">
                  <c:v>#N/A</c:v>
                </c:pt>
                <c:pt idx="157">
                  <c:v>#N/A</c:v>
                </c:pt>
                <c:pt idx="158">
                  <c:v>#N/A</c:v>
                </c:pt>
                <c:pt idx="159">
                  <c:v>#N/A</c:v>
                </c:pt>
                <c:pt idx="160">
                  <c:v>#N/A</c:v>
                </c:pt>
                <c:pt idx="161">
                  <c:v>#N/A</c:v>
                </c:pt>
                <c:pt idx="162">
                  <c:v>#N/A</c:v>
                </c:pt>
                <c:pt idx="163">
                  <c:v>#N/A</c:v>
                </c:pt>
                <c:pt idx="164">
                  <c:v>#N/A</c:v>
                </c:pt>
                <c:pt idx="165">
                  <c:v>47.094906283521681</c:v>
                </c:pt>
                <c:pt idx="166">
                  <c:v>#N/A</c:v>
                </c:pt>
                <c:pt idx="167">
                  <c:v>#N/A</c:v>
                </c:pt>
                <c:pt idx="168">
                  <c:v>#N/A</c:v>
                </c:pt>
                <c:pt idx="169">
                  <c:v>#N/A</c:v>
                </c:pt>
                <c:pt idx="170">
                  <c:v>#N/A</c:v>
                </c:pt>
                <c:pt idx="171">
                  <c:v>#N/A</c:v>
                </c:pt>
                <c:pt idx="172">
                  <c:v>#N/A</c:v>
                </c:pt>
                <c:pt idx="173">
                  <c:v>#N/A</c:v>
                </c:pt>
                <c:pt idx="174">
                  <c:v>41.944134525586627</c:v>
                </c:pt>
                <c:pt idx="175">
                  <c:v>#N/A</c:v>
                </c:pt>
                <c:pt idx="176">
                  <c:v>44.134615754345361</c:v>
                </c:pt>
                <c:pt idx="177">
                  <c:v>49.033058139570798</c:v>
                </c:pt>
                <c:pt idx="178">
                  <c:v>#N/A</c:v>
                </c:pt>
                <c:pt idx="179">
                  <c:v>#N/A</c:v>
                </c:pt>
                <c:pt idx="180">
                  <c:v>#N/A</c:v>
                </c:pt>
                <c:pt idx="181">
                  <c:v>#N/A</c:v>
                </c:pt>
                <c:pt idx="182">
                  <c:v>#N/A</c:v>
                </c:pt>
                <c:pt idx="183">
                  <c:v>#N/A</c:v>
                </c:pt>
                <c:pt idx="184">
                  <c:v>#N/A</c:v>
                </c:pt>
                <c:pt idx="185">
                  <c:v>#N/A</c:v>
                </c:pt>
                <c:pt idx="186">
                  <c:v>45.015431742091714</c:v>
                </c:pt>
                <c:pt idx="187">
                  <c:v>41.037667287295541</c:v>
                </c:pt>
                <c:pt idx="188">
                  <c:v>#N/A</c:v>
                </c:pt>
                <c:pt idx="189">
                  <c:v>#N/A</c:v>
                </c:pt>
                <c:pt idx="190">
                  <c:v>51.021198302627944</c:v>
                </c:pt>
                <c:pt idx="191">
                  <c:v>74.94414326883394</c:v>
                </c:pt>
                <c:pt idx="192">
                  <c:v>#N/A</c:v>
                </c:pt>
                <c:pt idx="193">
                  <c:v>#N/A</c:v>
                </c:pt>
                <c:pt idx="194">
                  <c:v>41.174060435802566</c:v>
                </c:pt>
                <c:pt idx="195">
                  <c:v>19.778630902171695</c:v>
                </c:pt>
                <c:pt idx="196">
                  <c:v>19.778630902171695</c:v>
                </c:pt>
                <c:pt idx="197">
                  <c:v>#N/A</c:v>
                </c:pt>
                <c:pt idx="198">
                  <c:v>#N/A</c:v>
                </c:pt>
                <c:pt idx="199">
                  <c:v>#N/A</c:v>
                </c:pt>
                <c:pt idx="200">
                  <c:v>#N/A</c:v>
                </c:pt>
                <c:pt idx="201">
                  <c:v>#N/A</c:v>
                </c:pt>
                <c:pt idx="202">
                  <c:v>#N/A</c:v>
                </c:pt>
                <c:pt idx="203">
                  <c:v>#N/A</c:v>
                </c:pt>
                <c:pt idx="204">
                  <c:v>#N/A</c:v>
                </c:pt>
                <c:pt idx="205">
                  <c:v>#N/A</c:v>
                </c:pt>
                <c:pt idx="206">
                  <c:v>43.98172496666524</c:v>
                </c:pt>
                <c:pt idx="207">
                  <c:v>46.098955607192714</c:v>
                </c:pt>
                <c:pt idx="208">
                  <c:v>41.818229045460882</c:v>
                </c:pt>
                <c:pt idx="209">
                  <c:v>#N/A</c:v>
                </c:pt>
                <c:pt idx="210">
                  <c:v>#N/A</c:v>
                </c:pt>
                <c:pt idx="211">
                  <c:v>#N/A</c:v>
                </c:pt>
                <c:pt idx="212">
                  <c:v>#N/A</c:v>
                </c:pt>
                <c:pt idx="213">
                  <c:v>#N/A</c:v>
                </c:pt>
                <c:pt idx="214">
                  <c:v>#N/A</c:v>
                </c:pt>
                <c:pt idx="215">
                  <c:v>#N/A</c:v>
                </c:pt>
                <c:pt idx="216">
                  <c:v>34.67772775209999</c:v>
                </c:pt>
                <c:pt idx="217">
                  <c:v>#N/A</c:v>
                </c:pt>
                <c:pt idx="218">
                  <c:v>#N/A</c:v>
                </c:pt>
                <c:pt idx="219">
                  <c:v>#N/A</c:v>
                </c:pt>
                <c:pt idx="220">
                  <c:v>#N/A</c:v>
                </c:pt>
                <c:pt idx="221">
                  <c:v>#N/A</c:v>
                </c:pt>
                <c:pt idx="222">
                  <c:v>#N/A</c:v>
                </c:pt>
                <c:pt idx="223">
                  <c:v>#N/A</c:v>
                </c:pt>
                <c:pt idx="224">
                  <c:v>#N/A</c:v>
                </c:pt>
                <c:pt idx="225">
                  <c:v>41.030388206814315</c:v>
                </c:pt>
                <c:pt idx="226">
                  <c:v>31.780265356808343</c:v>
                </c:pt>
                <c:pt idx="227">
                  <c:v>#N/A</c:v>
                </c:pt>
                <c:pt idx="228">
                  <c:v>#N/A</c:v>
                </c:pt>
                <c:pt idx="229">
                  <c:v>#N/A</c:v>
                </c:pt>
                <c:pt idx="230">
                  <c:v>#N/A</c:v>
                </c:pt>
                <c:pt idx="231">
                  <c:v>#N/A</c:v>
                </c:pt>
                <c:pt idx="232">
                  <c:v>#N/A</c:v>
                </c:pt>
                <c:pt idx="233">
                  <c:v>#N/A</c:v>
                </c:pt>
                <c:pt idx="234">
                  <c:v>52.293536717959299</c:v>
                </c:pt>
                <c:pt idx="235">
                  <c:v>27.106106642536467</c:v>
                </c:pt>
                <c:pt idx="236">
                  <c:v>#N/A</c:v>
                </c:pt>
                <c:pt idx="237">
                  <c:v>#N/A</c:v>
                </c:pt>
                <c:pt idx="238">
                  <c:v>#N/A</c:v>
                </c:pt>
                <c:pt idx="239">
                  <c:v>#N/A</c:v>
                </c:pt>
                <c:pt idx="240">
                  <c:v>29.778494773970234</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27.837441245399287</c:v>
                </c:pt>
                <c:pt idx="254">
                  <c:v>27.837441245399287</c:v>
                </c:pt>
                <c:pt idx="255">
                  <c:v>30.354217944465031</c:v>
                </c:pt>
                <c:pt idx="256">
                  <c:v>#N/A</c:v>
                </c:pt>
                <c:pt idx="257">
                  <c:v>#N/A</c:v>
                </c:pt>
                <c:pt idx="258">
                  <c:v>#N/A</c:v>
                </c:pt>
                <c:pt idx="259">
                  <c:v>#N/A</c:v>
                </c:pt>
                <c:pt idx="260">
                  <c:v>#N/A</c:v>
                </c:pt>
                <c:pt idx="261">
                  <c:v>23.890496019348575</c:v>
                </c:pt>
                <c:pt idx="262">
                  <c:v>27.796971717218621</c:v>
                </c:pt>
                <c:pt idx="263">
                  <c:v>#N/A</c:v>
                </c:pt>
                <c:pt idx="264">
                  <c:v>#N/A</c:v>
                </c:pt>
                <c:pt idx="265">
                  <c:v>#N/A</c:v>
                </c:pt>
                <c:pt idx="266">
                  <c:v>#N/A</c:v>
                </c:pt>
                <c:pt idx="267">
                  <c:v>#N/A</c:v>
                </c:pt>
                <c:pt idx="268">
                  <c:v>#N/A</c:v>
                </c:pt>
                <c:pt idx="269">
                  <c:v>#N/A</c:v>
                </c:pt>
                <c:pt idx="270">
                  <c:v>#N/A</c:v>
                </c:pt>
                <c:pt idx="271">
                  <c:v>18.93389544428695</c:v>
                </c:pt>
                <c:pt idx="272">
                  <c:v>21.688107514517633</c:v>
                </c:pt>
                <c:pt idx="273">
                  <c:v>21.125318528116463</c:v>
                </c:pt>
                <c:pt idx="274">
                  <c:v>21.117349716902513</c:v>
                </c:pt>
                <c:pt idx="275">
                  <c:v>23.874558396920769</c:v>
                </c:pt>
                <c:pt idx="276">
                  <c:v>24.329272480262663</c:v>
                </c:pt>
                <c:pt idx="277">
                  <c:v>#N/A</c:v>
                </c:pt>
                <c:pt idx="278">
                  <c:v>24.63753916920032</c:v>
                </c:pt>
                <c:pt idx="279">
                  <c:v>21.498338798626406</c:v>
                </c:pt>
                <c:pt idx="280">
                  <c:v>23.230426115312707</c:v>
                </c:pt>
                <c:pt idx="281">
                  <c:v>19.657140528549462</c:v>
                </c:pt>
                <c:pt idx="282">
                  <c:v>#N/A</c:v>
                </c:pt>
                <c:pt idx="283">
                  <c:v>27.819560277691508</c:v>
                </c:pt>
                <c:pt idx="284">
                  <c:v>#N/A</c:v>
                </c:pt>
                <c:pt idx="285">
                  <c:v>25.128148653334357</c:v>
                </c:pt>
                <c:pt idx="286">
                  <c:v>25.128148653334357</c:v>
                </c:pt>
                <c:pt idx="287">
                  <c:v>#N/A</c:v>
                </c:pt>
                <c:pt idx="288">
                  <c:v>#N/A</c:v>
                </c:pt>
                <c:pt idx="289">
                  <c:v>21.553667958426082</c:v>
                </c:pt>
                <c:pt idx="290">
                  <c:v>#N/A</c:v>
                </c:pt>
                <c:pt idx="291">
                  <c:v>#N/A</c:v>
                </c:pt>
                <c:pt idx="292">
                  <c:v>#N/A</c:v>
                </c:pt>
                <c:pt idx="293">
                  <c:v>36.628212164999013</c:v>
                </c:pt>
                <c:pt idx="294">
                  <c:v>#N/A</c:v>
                </c:pt>
                <c:pt idx="295">
                  <c:v>#N/A</c:v>
                </c:pt>
                <c:pt idx="296">
                  <c:v>#N/A</c:v>
                </c:pt>
                <c:pt idx="297">
                  <c:v>25.042088766931741</c:v>
                </c:pt>
                <c:pt idx="298">
                  <c:v>26.984775407987811</c:v>
                </c:pt>
                <c:pt idx="299">
                  <c:v>19.70752477461863</c:v>
                </c:pt>
                <c:pt idx="300">
                  <c:v>19.071621426276664</c:v>
                </c:pt>
                <c:pt idx="301">
                  <c:v>15.06666150942635</c:v>
                </c:pt>
                <c:pt idx="302">
                  <c:v>16.290640482574158</c:v>
                </c:pt>
                <c:pt idx="303">
                  <c:v>#N/A</c:v>
                </c:pt>
                <c:pt idx="304">
                  <c:v>#N/A</c:v>
                </c:pt>
                <c:pt idx="305">
                  <c:v>21.942745109630554</c:v>
                </c:pt>
                <c:pt idx="306">
                  <c:v>#N/A</c:v>
                </c:pt>
                <c:pt idx="307">
                  <c:v>#N/A</c:v>
                </c:pt>
                <c:pt idx="308">
                  <c:v>#N/A</c:v>
                </c:pt>
                <c:pt idx="309">
                  <c:v>#N/A</c:v>
                </c:pt>
                <c:pt idx="310">
                  <c:v>#N/A</c:v>
                </c:pt>
                <c:pt idx="311">
                  <c:v>12.10987967969443</c:v>
                </c:pt>
                <c:pt idx="312">
                  <c:v>16.957063007123832</c:v>
                </c:pt>
                <c:pt idx="313">
                  <c:v>#N/A</c:v>
                </c:pt>
                <c:pt idx="314">
                  <c:v>#N/A</c:v>
                </c:pt>
                <c:pt idx="315">
                  <c:v>#N/A</c:v>
                </c:pt>
                <c:pt idx="316">
                  <c:v>#N/A</c:v>
                </c:pt>
                <c:pt idx="317">
                  <c:v>18.172685515422035</c:v>
                </c:pt>
                <c:pt idx="318">
                  <c:v>18.951401844782342</c:v>
                </c:pt>
                <c:pt idx="319">
                  <c:v>24.24390911915167</c:v>
                </c:pt>
                <c:pt idx="320">
                  <c:v>#N/A</c:v>
                </c:pt>
                <c:pt idx="321">
                  <c:v>22.095077334198983</c:v>
                </c:pt>
                <c:pt idx="322">
                  <c:v>21.254898890777891</c:v>
                </c:pt>
                <c:pt idx="323">
                  <c:v>#N/A</c:v>
                </c:pt>
                <c:pt idx="324">
                  <c:v>#N/A</c:v>
                </c:pt>
                <c:pt idx="325">
                  <c:v>#N/A</c:v>
                </c:pt>
                <c:pt idx="326">
                  <c:v>16.301957158396895</c:v>
                </c:pt>
                <c:pt idx="327">
                  <c:v>16.368885781181255</c:v>
                </c:pt>
                <c:pt idx="328">
                  <c:v>#N/A</c:v>
                </c:pt>
                <c:pt idx="329">
                  <c:v>18.816870408402647</c:v>
                </c:pt>
                <c:pt idx="330">
                  <c:v>18.598115371486017</c:v>
                </c:pt>
                <c:pt idx="331">
                  <c:v>19.702177660993065</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2-392C-4089-945C-BD99FB116450}"/>
            </c:ext>
          </c:extLst>
        </c:ser>
        <c:ser>
          <c:idx val="2"/>
          <c:order val="2"/>
          <c:tx>
            <c:v> MISO</c:v>
          </c:tx>
          <c:spPr>
            <a:solidFill>
              <a:srgbClr val="C3D69B"/>
            </a:solidFill>
            <a:ln w="6350">
              <a:solidFill>
                <a:schemeClr val="accent3"/>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only)'!$E$25:$E$459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99.910575839389338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66.358400650790671</c:v>
                </c:pt>
                <c:pt idx="152">
                  <c:v>#N/A</c:v>
                </c:pt>
                <c:pt idx="153">
                  <c:v>#N/A</c:v>
                </c:pt>
                <c:pt idx="154">
                  <c:v>#N/A</c:v>
                </c:pt>
                <c:pt idx="155">
                  <c:v>#N/A</c:v>
                </c:pt>
                <c:pt idx="156">
                  <c:v>#N/A</c:v>
                </c:pt>
                <c:pt idx="157">
                  <c:v>#N/A</c:v>
                </c:pt>
                <c:pt idx="158">
                  <c:v>#N/A</c:v>
                </c:pt>
                <c:pt idx="159">
                  <c:v>#N/A</c:v>
                </c:pt>
                <c:pt idx="160">
                  <c:v>62.332700687839001</c:v>
                </c:pt>
                <c:pt idx="161">
                  <c:v>#N/A</c:v>
                </c:pt>
                <c:pt idx="162">
                  <c:v>#N/A</c:v>
                </c:pt>
                <c:pt idx="163">
                  <c:v>#N/A</c:v>
                </c:pt>
                <c:pt idx="164">
                  <c:v>#N/A</c:v>
                </c:pt>
                <c:pt idx="165">
                  <c:v>#N/A</c:v>
                </c:pt>
                <c:pt idx="166">
                  <c:v>47.40774316126852</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65.787773692141485</c:v>
                </c:pt>
                <c:pt idx="182">
                  <c:v>#N/A</c:v>
                </c:pt>
                <c:pt idx="183">
                  <c:v>#N/A</c:v>
                </c:pt>
                <c:pt idx="184">
                  <c:v>#N/A</c:v>
                </c:pt>
                <c:pt idx="185">
                  <c:v>#N/A</c:v>
                </c:pt>
                <c:pt idx="186">
                  <c:v>#N/A</c:v>
                </c:pt>
                <c:pt idx="187">
                  <c:v>#N/A</c:v>
                </c:pt>
                <c:pt idx="188">
                  <c:v>#N/A</c:v>
                </c:pt>
                <c:pt idx="189">
                  <c:v>#N/A</c:v>
                </c:pt>
                <c:pt idx="190">
                  <c:v>#N/A</c:v>
                </c:pt>
                <c:pt idx="191">
                  <c:v>#N/A</c:v>
                </c:pt>
                <c:pt idx="192">
                  <c:v>43.262990790301664</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28.197735863712953</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36.788433526466406</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42.869422304828973</c:v>
                </c:pt>
                <c:pt idx="285">
                  <c:v>#N/A</c:v>
                </c:pt>
                <c:pt idx="286">
                  <c:v>#N/A</c:v>
                </c:pt>
                <c:pt idx="287">
                  <c:v>#N/A</c:v>
                </c:pt>
                <c:pt idx="288">
                  <c:v>#N/A</c:v>
                </c:pt>
                <c:pt idx="289">
                  <c:v>#N/A</c:v>
                </c:pt>
                <c:pt idx="290">
                  <c:v>#N/A</c:v>
                </c:pt>
                <c:pt idx="291">
                  <c:v>42.852437401430905</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37.39622146341349</c:v>
                </c:pt>
                <c:pt idx="307">
                  <c:v>38.777295030006421</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solidFill>
                    <a:prstDash val="solid"/>
                  </a:ln>
                </c14:spPr>
              </c14:invertSolidFillFmt>
            </c:ext>
            <c:ext xmlns:c16="http://schemas.microsoft.com/office/drawing/2014/chart" uri="{C3380CC4-5D6E-409C-BE32-E72D297353CC}">
              <c16:uniqueId val="{00000003-392C-4089-945C-BD99FB116450}"/>
            </c:ext>
          </c:extLst>
        </c:ser>
        <c:ser>
          <c:idx val="5"/>
          <c:order val="3"/>
          <c:tx>
            <c:v> SPP</c:v>
          </c:tx>
          <c:spPr>
            <a:solidFill>
              <a:schemeClr val="bg2">
                <a:lumMod val="75000"/>
              </a:schemeClr>
            </a:solidFill>
            <a:ln w="6350">
              <a:solidFill>
                <a:schemeClr val="bg2">
                  <a:lumMod val="50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only)'!$F$25:$F$459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133.1772693211324</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42.28745952619294</c:v>
                </c:pt>
                <c:pt idx="159">
                  <c:v>#N/A</c:v>
                </c:pt>
                <c:pt idx="160">
                  <c:v>#N/A</c:v>
                </c:pt>
                <c:pt idx="161">
                  <c:v>37.458763505044814</c:v>
                </c:pt>
                <c:pt idx="162">
                  <c:v>37.935103326056911</c:v>
                </c:pt>
                <c:pt idx="163">
                  <c:v>#N/A</c:v>
                </c:pt>
                <c:pt idx="164">
                  <c:v>#N/A</c:v>
                </c:pt>
                <c:pt idx="165">
                  <c:v>#N/A</c:v>
                </c:pt>
                <c:pt idx="166">
                  <c:v>#N/A</c:v>
                </c:pt>
                <c:pt idx="167">
                  <c:v>#N/A</c:v>
                </c:pt>
                <c:pt idx="168">
                  <c:v>#N/A</c:v>
                </c:pt>
                <c:pt idx="169">
                  <c:v>#N/A</c:v>
                </c:pt>
                <c:pt idx="170">
                  <c:v>#N/A</c:v>
                </c:pt>
                <c:pt idx="171">
                  <c:v>#N/A</c:v>
                </c:pt>
                <c:pt idx="172">
                  <c:v>#N/A</c:v>
                </c:pt>
                <c:pt idx="173">
                  <c:v>74.008822429787401</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59.320469530373586</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43.112426945720763</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4-392C-4089-945C-BD99FB116450}"/>
            </c:ext>
          </c:extLst>
        </c:ser>
        <c:ser>
          <c:idx val="4"/>
          <c:order val="4"/>
          <c:tx>
            <c:v> ERCOT</c:v>
          </c:tx>
          <c:spPr>
            <a:noFill/>
            <a:ln w="9525">
              <a:solidFill>
                <a:schemeClr val="tx1">
                  <a:lumMod val="85000"/>
                  <a:lumOff val="15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only)'!$G$25:$G$459</c:f>
              <c:numCache>
                <c:formatCode>0.00</c:formatCode>
                <c:ptCount val="435"/>
                <c:pt idx="0">
                  <c:v>#N/A</c:v>
                </c:pt>
                <c:pt idx="1">
                  <c:v>#N/A</c:v>
                </c:pt>
                <c:pt idx="2">
                  <c:v>#N/A</c:v>
                </c:pt>
                <c:pt idx="3">
                  <c:v>#N/A</c:v>
                </c:pt>
                <c:pt idx="4">
                  <c:v>#N/A</c:v>
                </c:pt>
                <c:pt idx="5">
                  <c:v>#N/A</c:v>
                </c:pt>
                <c:pt idx="6">
                  <c:v>159.50239793933142</c:v>
                </c:pt>
                <c:pt idx="7">
                  <c:v>#N/A</c:v>
                </c:pt>
                <c:pt idx="8">
                  <c:v>#N/A</c:v>
                </c:pt>
                <c:pt idx="9">
                  <c:v>#N/A</c:v>
                </c:pt>
                <c:pt idx="10">
                  <c:v>#N/A</c:v>
                </c:pt>
                <c:pt idx="11">
                  <c:v>201.87617941448411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43.767792548438244</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33.477572124902736</c:v>
                </c:pt>
                <c:pt idx="198">
                  <c:v>#N/A</c:v>
                </c:pt>
                <c:pt idx="199">
                  <c:v>36.023112379555428</c:v>
                </c:pt>
                <c:pt idx="200">
                  <c:v>#N/A</c:v>
                </c:pt>
                <c:pt idx="201">
                  <c:v>#N/A</c:v>
                </c:pt>
                <c:pt idx="202">
                  <c:v>#N/A</c:v>
                </c:pt>
                <c:pt idx="203">
                  <c:v>#N/A</c:v>
                </c:pt>
                <c:pt idx="204">
                  <c:v>#N/A</c:v>
                </c:pt>
                <c:pt idx="205">
                  <c:v>43.767792548438244</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34.215656101061867</c:v>
                </c:pt>
                <c:pt idx="224">
                  <c:v>#N/A</c:v>
                </c:pt>
                <c:pt idx="225">
                  <c:v>#N/A</c:v>
                </c:pt>
                <c:pt idx="226">
                  <c:v>#N/A</c:v>
                </c:pt>
                <c:pt idx="227">
                  <c:v>#N/A</c:v>
                </c:pt>
                <c:pt idx="228">
                  <c:v>#N/A</c:v>
                </c:pt>
                <c:pt idx="229">
                  <c:v>#N/A</c:v>
                </c:pt>
                <c:pt idx="230">
                  <c:v>#N/A</c:v>
                </c:pt>
                <c:pt idx="231">
                  <c:v>36.45492387680337</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20.186253695552864</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30.718212145406518</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5-392C-4089-945C-BD99FB116450}"/>
            </c:ext>
          </c:extLst>
        </c:ser>
        <c:ser>
          <c:idx val="1"/>
          <c:order val="5"/>
          <c:tx>
            <c:v> PJM</c:v>
          </c:tx>
          <c:spPr>
            <a:noFill/>
            <a:ln w="12700">
              <a:solidFill>
                <a:schemeClr val="accent6"/>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only)'!$H$25:$H$459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227.74991288053741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225.77118960531632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64.795620429104886</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67.583307312300008</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51.742532229059023</c:v>
                </c:pt>
                <c:pt idx="219">
                  <c:v>43.121074921820487</c:v>
                </c:pt>
                <c:pt idx="220">
                  <c:v>#N/A</c:v>
                </c:pt>
                <c:pt idx="221">
                  <c:v>42.229509925432794</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82.810125854171091</c:v>
                </c:pt>
                <c:pt idx="248">
                  <c:v>82.179381069773541</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28.234842882276205</c:v>
                </c:pt>
                <c:pt idx="288">
                  <c:v>#N/A</c:v>
                </c:pt>
                <c:pt idx="289">
                  <c:v>#N/A</c:v>
                </c:pt>
                <c:pt idx="290">
                  <c:v>#N/A</c:v>
                </c:pt>
                <c:pt idx="291">
                  <c:v>#N/A</c:v>
                </c:pt>
                <c:pt idx="292">
                  <c:v>#N/A</c:v>
                </c:pt>
                <c:pt idx="293">
                  <c:v>#N/A</c:v>
                </c:pt>
                <c:pt idx="294">
                  <c:v>37.52097475180009</c:v>
                </c:pt>
                <c:pt idx="295">
                  <c:v>#N/A</c:v>
                </c:pt>
                <c:pt idx="296">
                  <c:v>#N/A</c:v>
                </c:pt>
                <c:pt idx="297">
                  <c:v>#N/A</c:v>
                </c:pt>
                <c:pt idx="298">
                  <c:v>#N/A</c:v>
                </c:pt>
                <c:pt idx="299">
                  <c:v>#N/A</c:v>
                </c:pt>
                <c:pt idx="300">
                  <c:v>#N/A</c:v>
                </c:pt>
                <c:pt idx="301">
                  <c:v>#N/A</c:v>
                </c:pt>
                <c:pt idx="302">
                  <c:v>#N/A</c:v>
                </c:pt>
                <c:pt idx="303">
                  <c:v>#N/A</c:v>
                </c:pt>
                <c:pt idx="304">
                  <c:v>24.156762396383648</c:v>
                </c:pt>
                <c:pt idx="305">
                  <c:v>#N/A</c:v>
                </c:pt>
                <c:pt idx="306">
                  <c:v>#N/A</c:v>
                </c:pt>
                <c:pt idx="307">
                  <c:v>#N/A</c:v>
                </c:pt>
                <c:pt idx="308">
                  <c:v>31.610056714493975</c:v>
                </c:pt>
                <c:pt idx="309">
                  <c:v>32.285061716365227</c:v>
                </c:pt>
                <c:pt idx="310">
                  <c:v>31.610056714493975</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6-392C-4089-945C-BD99FB116450}"/>
            </c:ext>
          </c:extLst>
        </c:ser>
        <c:ser>
          <c:idx val="6"/>
          <c:order val="6"/>
          <c:tx>
            <c:v> NYISO</c:v>
          </c:tx>
          <c:spPr>
            <a:solidFill>
              <a:schemeClr val="accent4">
                <a:lumMod val="60000"/>
                <a:lumOff val="40000"/>
              </a:schemeClr>
            </a:solidFill>
            <a:ln w="6350">
              <a:solidFill>
                <a:schemeClr val="accent4"/>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only)'!$I$25:$I$459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323.5796626050128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148.59216507300721</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158.18619819742358</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39.504067517681932</c:v>
                </c:pt>
                <c:pt idx="325">
                  <c:v>47.357817403947593</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7-392C-4089-945C-BD99FB116450}"/>
            </c:ext>
          </c:extLst>
        </c:ser>
        <c:ser>
          <c:idx val="8"/>
          <c:order val="7"/>
          <c:tx>
            <c:v> Southeast (non-ISO)</c:v>
          </c:tx>
          <c:spPr>
            <a:noFill/>
            <a:ln w="12700">
              <a:solidFill>
                <a:schemeClr val="bg1">
                  <a:lumMod val="50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only)'!$K$25:$K$459</c:f>
              <c:numCache>
                <c:formatCode>0.00</c:formatCode>
                <c:ptCount val="435"/>
                <c:pt idx="0">
                  <c:v>#N/A</c:v>
                </c:pt>
                <c:pt idx="1">
                  <c:v>#N/A</c:v>
                </c:pt>
                <c:pt idx="2">
                  <c:v>#N/A</c:v>
                </c:pt>
                <c:pt idx="3">
                  <c:v>#N/A</c:v>
                </c:pt>
                <c:pt idx="4">
                  <c:v>#N/A</c:v>
                </c:pt>
                <c:pt idx="5">
                  <c:v>#N/A</c:v>
                </c:pt>
                <c:pt idx="6">
                  <c:v>#N/A</c:v>
                </c:pt>
                <c:pt idx="7">
                  <c:v>#N/A</c:v>
                </c:pt>
                <c:pt idx="8">
                  <c:v>210.07052991375707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193.81673462055173</c:v>
                </c:pt>
                <c:pt idx="42">
                  <c:v>#N/A</c:v>
                </c:pt>
                <c:pt idx="43">
                  <c:v>#N/A</c:v>
                </c:pt>
                <c:pt idx="44">
                  <c:v>#N/A</c:v>
                </c:pt>
                <c:pt idx="45">
                  <c:v>#N/A</c:v>
                </c:pt>
                <c:pt idx="46">
                  <c:v>#N/A</c:v>
                </c:pt>
                <c:pt idx="47">
                  <c:v>#N/A</c:v>
                </c:pt>
                <c:pt idx="48">
                  <c:v>149.39254830023049</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114.93490899607748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67.086289608558801</c:v>
                </c:pt>
                <c:pt idx="115">
                  <c:v>#N/A</c:v>
                </c:pt>
                <c:pt idx="116">
                  <c:v>#N/A</c:v>
                </c:pt>
                <c:pt idx="117">
                  <c:v>#N/A</c:v>
                </c:pt>
                <c:pt idx="118">
                  <c:v>#N/A</c:v>
                </c:pt>
                <c:pt idx="119">
                  <c:v>#N/A</c:v>
                </c:pt>
                <c:pt idx="120">
                  <c:v>#N/A</c:v>
                </c:pt>
                <c:pt idx="121">
                  <c:v>#N/A</c:v>
                </c:pt>
                <c:pt idx="122">
                  <c:v>#N/A</c:v>
                </c:pt>
                <c:pt idx="123">
                  <c:v>65.584586687195227</c:v>
                </c:pt>
                <c:pt idx="124">
                  <c:v>#N/A</c:v>
                </c:pt>
                <c:pt idx="125">
                  <c:v>#N/A</c:v>
                </c:pt>
                <c:pt idx="126">
                  <c:v>#N/A</c:v>
                </c:pt>
                <c:pt idx="127">
                  <c:v>#N/A</c:v>
                </c:pt>
                <c:pt idx="128">
                  <c:v>#N/A</c:v>
                </c:pt>
                <c:pt idx="129">
                  <c:v>#N/A</c:v>
                </c:pt>
                <c:pt idx="130">
                  <c:v>#N/A</c:v>
                </c:pt>
                <c:pt idx="131">
                  <c:v>#N/A</c:v>
                </c:pt>
                <c:pt idx="132">
                  <c:v>#N/A</c:v>
                </c:pt>
                <c:pt idx="133">
                  <c:v>#N/A</c:v>
                </c:pt>
                <c:pt idx="134">
                  <c:v>#N/A</c:v>
                </c:pt>
                <c:pt idx="135">
                  <c:v>57.739825309035687</c:v>
                </c:pt>
                <c:pt idx="136">
                  <c:v>52.771120878494436</c:v>
                </c:pt>
                <c:pt idx="137">
                  <c:v>59.677318061680054</c:v>
                </c:pt>
                <c:pt idx="138">
                  <c:v>53.480099150466707</c:v>
                </c:pt>
                <c:pt idx="139">
                  <c:v>53.536803141567646</c:v>
                </c:pt>
                <c:pt idx="140">
                  <c:v>57.161714082591537</c:v>
                </c:pt>
                <c:pt idx="141">
                  <c:v>#N/A</c:v>
                </c:pt>
                <c:pt idx="142">
                  <c:v>#N/A</c:v>
                </c:pt>
                <c:pt idx="143">
                  <c:v>#N/A</c:v>
                </c:pt>
                <c:pt idx="144">
                  <c:v>#N/A</c:v>
                </c:pt>
                <c:pt idx="145">
                  <c:v>#N/A</c:v>
                </c:pt>
                <c:pt idx="146">
                  <c:v>#N/A</c:v>
                </c:pt>
                <c:pt idx="147">
                  <c:v>#N/A</c:v>
                </c:pt>
                <c:pt idx="148">
                  <c:v>#N/A</c:v>
                </c:pt>
                <c:pt idx="149">
                  <c:v>#N/A</c:v>
                </c:pt>
                <c:pt idx="150">
                  <c:v>#N/A</c:v>
                </c:pt>
                <c:pt idx="151">
                  <c:v>#N/A</c:v>
                </c:pt>
                <c:pt idx="152">
                  <c:v>70.538122536140165</c:v>
                </c:pt>
                <c:pt idx="153">
                  <c:v>70.538122536140165</c:v>
                </c:pt>
                <c:pt idx="154">
                  <c:v>#N/A</c:v>
                </c:pt>
                <c:pt idx="155">
                  <c:v>#N/A</c:v>
                </c:pt>
                <c:pt idx="156">
                  <c:v>#N/A</c:v>
                </c:pt>
                <c:pt idx="157">
                  <c:v>57.600630794613295</c:v>
                </c:pt>
                <c:pt idx="158">
                  <c:v>#N/A</c:v>
                </c:pt>
                <c:pt idx="159">
                  <c:v>101.09010539785217</c:v>
                </c:pt>
                <c:pt idx="160">
                  <c:v>#N/A</c:v>
                </c:pt>
                <c:pt idx="161">
                  <c:v>#N/A</c:v>
                </c:pt>
                <c:pt idx="162">
                  <c:v>#N/A</c:v>
                </c:pt>
                <c:pt idx="163">
                  <c:v>#N/A</c:v>
                </c:pt>
                <c:pt idx="164">
                  <c:v>#N/A</c:v>
                </c:pt>
                <c:pt idx="165">
                  <c:v>#N/A</c:v>
                </c:pt>
                <c:pt idx="166">
                  <c:v>#N/A</c:v>
                </c:pt>
                <c:pt idx="167">
                  <c:v>#N/A</c:v>
                </c:pt>
                <c:pt idx="168">
                  <c:v>#N/A</c:v>
                </c:pt>
                <c:pt idx="169">
                  <c:v>#N/A</c:v>
                </c:pt>
                <c:pt idx="170">
                  <c:v>59.722529013623841</c:v>
                </c:pt>
                <c:pt idx="171">
                  <c:v>44.735214561102765</c:v>
                </c:pt>
                <c:pt idx="172">
                  <c:v>66.610994609562795</c:v>
                </c:pt>
                <c:pt idx="173">
                  <c:v>#N/A</c:v>
                </c:pt>
                <c:pt idx="174">
                  <c:v>#N/A</c:v>
                </c:pt>
                <c:pt idx="175">
                  <c:v>#N/A</c:v>
                </c:pt>
                <c:pt idx="176">
                  <c:v>#N/A</c:v>
                </c:pt>
                <c:pt idx="177">
                  <c:v>#N/A</c:v>
                </c:pt>
                <c:pt idx="178">
                  <c:v>#N/A</c:v>
                </c:pt>
                <c:pt idx="179">
                  <c:v>61.052519690941047</c:v>
                </c:pt>
                <c:pt idx="180">
                  <c:v>#N/A</c:v>
                </c:pt>
                <c:pt idx="181">
                  <c:v>#N/A</c:v>
                </c:pt>
                <c:pt idx="182">
                  <c:v>63.828030799805845</c:v>
                </c:pt>
                <c:pt idx="183">
                  <c:v>#N/A</c:v>
                </c:pt>
                <c:pt idx="184">
                  <c:v>#N/A</c:v>
                </c:pt>
                <c:pt idx="185">
                  <c:v>46.301790704643444</c:v>
                </c:pt>
                <c:pt idx="186">
                  <c:v>#N/A</c:v>
                </c:pt>
                <c:pt idx="187">
                  <c:v>#N/A</c:v>
                </c:pt>
                <c:pt idx="188">
                  <c:v>#N/A</c:v>
                </c:pt>
                <c:pt idx="189">
                  <c:v>#N/A</c:v>
                </c:pt>
                <c:pt idx="190">
                  <c:v>#N/A</c:v>
                </c:pt>
                <c:pt idx="191">
                  <c:v>#N/A</c:v>
                </c:pt>
                <c:pt idx="192">
                  <c:v>#N/A</c:v>
                </c:pt>
                <c:pt idx="193">
                  <c:v>46.990511788790016</c:v>
                </c:pt>
                <c:pt idx="194">
                  <c:v>#N/A</c:v>
                </c:pt>
                <c:pt idx="195">
                  <c:v>#N/A</c:v>
                </c:pt>
                <c:pt idx="196">
                  <c:v>#N/A</c:v>
                </c:pt>
                <c:pt idx="197">
                  <c:v>#N/A</c:v>
                </c:pt>
                <c:pt idx="198">
                  <c:v>57.924836416673124</c:v>
                </c:pt>
                <c:pt idx="199">
                  <c:v>#N/A</c:v>
                </c:pt>
                <c:pt idx="200">
                  <c:v>#N/A</c:v>
                </c:pt>
                <c:pt idx="201">
                  <c:v>#N/A</c:v>
                </c:pt>
                <c:pt idx="202">
                  <c:v>#N/A</c:v>
                </c:pt>
                <c:pt idx="203">
                  <c:v>#N/A</c:v>
                </c:pt>
                <c:pt idx="204">
                  <c:v>38.427662113827445</c:v>
                </c:pt>
                <c:pt idx="205">
                  <c:v>#N/A</c:v>
                </c:pt>
                <c:pt idx="206">
                  <c:v>#N/A</c:v>
                </c:pt>
                <c:pt idx="207">
                  <c:v>#N/A</c:v>
                </c:pt>
                <c:pt idx="208">
                  <c:v>#N/A</c:v>
                </c:pt>
                <c:pt idx="209">
                  <c:v>#N/A</c:v>
                </c:pt>
                <c:pt idx="210">
                  <c:v>#N/A</c:v>
                </c:pt>
                <c:pt idx="211">
                  <c:v>#N/A</c:v>
                </c:pt>
                <c:pt idx="212">
                  <c:v>#N/A</c:v>
                </c:pt>
                <c:pt idx="213">
                  <c:v>#N/A</c:v>
                </c:pt>
                <c:pt idx="214">
                  <c:v>45.569536485595599</c:v>
                </c:pt>
                <c:pt idx="215">
                  <c:v>48.359508107162696</c:v>
                </c:pt>
                <c:pt idx="216">
                  <c:v>#N/A</c:v>
                </c:pt>
                <c:pt idx="217">
                  <c:v>#N/A</c:v>
                </c:pt>
                <c:pt idx="218">
                  <c:v>#N/A</c:v>
                </c:pt>
                <c:pt idx="219">
                  <c:v>#N/A</c:v>
                </c:pt>
                <c:pt idx="220">
                  <c:v>#N/A</c:v>
                </c:pt>
                <c:pt idx="221">
                  <c:v>#N/A</c:v>
                </c:pt>
                <c:pt idx="222">
                  <c:v>#N/A</c:v>
                </c:pt>
                <c:pt idx="223">
                  <c:v>#N/A</c:v>
                </c:pt>
                <c:pt idx="224">
                  <c:v>#N/A</c:v>
                </c:pt>
                <c:pt idx="225">
                  <c:v>#N/A</c:v>
                </c:pt>
                <c:pt idx="226">
                  <c:v>#N/A</c:v>
                </c:pt>
                <c:pt idx="227">
                  <c:v>51.827858787554909</c:v>
                </c:pt>
                <c:pt idx="228">
                  <c:v>#N/A</c:v>
                </c:pt>
                <c:pt idx="229">
                  <c:v>#N/A</c:v>
                </c:pt>
                <c:pt idx="230">
                  <c:v>#N/A</c:v>
                </c:pt>
                <c:pt idx="231">
                  <c:v>#N/A</c:v>
                </c:pt>
                <c:pt idx="232">
                  <c:v>#N/A</c:v>
                </c:pt>
                <c:pt idx="233">
                  <c:v>#N/A</c:v>
                </c:pt>
                <c:pt idx="234">
                  <c:v>#N/A</c:v>
                </c:pt>
                <c:pt idx="235">
                  <c:v>#N/A</c:v>
                </c:pt>
                <c:pt idx="236">
                  <c:v>#N/A</c:v>
                </c:pt>
                <c:pt idx="237">
                  <c:v>#N/A</c:v>
                </c:pt>
                <c:pt idx="238">
                  <c:v>37.796058305015308</c:v>
                </c:pt>
                <c:pt idx="239">
                  <c:v>28.163132895730779</c:v>
                </c:pt>
                <c:pt idx="240">
                  <c:v>#N/A</c:v>
                </c:pt>
                <c:pt idx="241">
                  <c:v>#N/A</c:v>
                </c:pt>
                <c:pt idx="242">
                  <c:v>#N/A</c:v>
                </c:pt>
                <c:pt idx="243">
                  <c:v>#N/A</c:v>
                </c:pt>
                <c:pt idx="244">
                  <c:v>#N/A</c:v>
                </c:pt>
                <c:pt idx="245">
                  <c:v>#N/A</c:v>
                </c:pt>
                <c:pt idx="246">
                  <c:v>48.571262294455771</c:v>
                </c:pt>
                <c:pt idx="247">
                  <c:v>#N/A</c:v>
                </c:pt>
                <c:pt idx="248">
                  <c:v>#N/A</c:v>
                </c:pt>
                <c:pt idx="249">
                  <c:v>#N/A</c:v>
                </c:pt>
                <c:pt idx="250">
                  <c:v>#N/A</c:v>
                </c:pt>
                <c:pt idx="251">
                  <c:v>#N/A</c:v>
                </c:pt>
                <c:pt idx="252">
                  <c:v>#N/A</c:v>
                </c:pt>
                <c:pt idx="253">
                  <c:v>#N/A</c:v>
                </c:pt>
                <c:pt idx="254">
                  <c:v>#N/A</c:v>
                </c:pt>
                <c:pt idx="255">
                  <c:v>#N/A</c:v>
                </c:pt>
                <c:pt idx="256">
                  <c:v>25.195773066395212</c:v>
                </c:pt>
                <c:pt idx="257">
                  <c:v>26.472002052703704</c:v>
                </c:pt>
                <c:pt idx="258">
                  <c:v>#N/A</c:v>
                </c:pt>
                <c:pt idx="259">
                  <c:v>#N/A</c:v>
                </c:pt>
                <c:pt idx="260">
                  <c:v>34.794246771244183</c:v>
                </c:pt>
                <c:pt idx="261">
                  <c:v>#N/A</c:v>
                </c:pt>
                <c:pt idx="262">
                  <c:v>#N/A</c:v>
                </c:pt>
                <c:pt idx="263">
                  <c:v>26.339422380337645</c:v>
                </c:pt>
                <c:pt idx="264">
                  <c:v>23.842103648585827</c:v>
                </c:pt>
                <c:pt idx="265">
                  <c:v>#N/A</c:v>
                </c:pt>
                <c:pt idx="266">
                  <c:v>#N/A</c:v>
                </c:pt>
                <c:pt idx="267">
                  <c:v>#N/A</c:v>
                </c:pt>
                <c:pt idx="268">
                  <c:v>#N/A</c:v>
                </c:pt>
                <c:pt idx="269">
                  <c:v>29.722613228308674</c:v>
                </c:pt>
                <c:pt idx="270">
                  <c:v>29.722613228308674</c:v>
                </c:pt>
                <c:pt idx="271">
                  <c:v>#N/A</c:v>
                </c:pt>
                <c:pt idx="272">
                  <c:v>#N/A</c:v>
                </c:pt>
                <c:pt idx="273">
                  <c:v>#N/A</c:v>
                </c:pt>
                <c:pt idx="274">
                  <c:v>#N/A</c:v>
                </c:pt>
                <c:pt idx="275">
                  <c:v>#N/A</c:v>
                </c:pt>
                <c:pt idx="276">
                  <c:v>#N/A</c:v>
                </c:pt>
                <c:pt idx="277">
                  <c:v>#N/A</c:v>
                </c:pt>
                <c:pt idx="278">
                  <c:v>#N/A</c:v>
                </c:pt>
                <c:pt idx="279">
                  <c:v>#N/A</c:v>
                </c:pt>
                <c:pt idx="280">
                  <c:v>#N/A</c:v>
                </c:pt>
                <c:pt idx="281">
                  <c:v>#N/A</c:v>
                </c:pt>
                <c:pt idx="282">
                  <c:v>40.449710166509554</c:v>
                </c:pt>
                <c:pt idx="283">
                  <c:v>#N/A</c:v>
                </c:pt>
                <c:pt idx="284">
                  <c:v>#N/A</c:v>
                </c:pt>
                <c:pt idx="285">
                  <c:v>#N/A</c:v>
                </c:pt>
                <c:pt idx="286">
                  <c:v>#N/A</c:v>
                </c:pt>
                <c:pt idx="287">
                  <c:v>#N/A</c:v>
                </c:pt>
                <c:pt idx="288">
                  <c:v>22.639206198491404</c:v>
                </c:pt>
                <c:pt idx="289">
                  <c:v>#N/A</c:v>
                </c:pt>
                <c:pt idx="290">
                  <c:v>21.502748501784545</c:v>
                </c:pt>
                <c:pt idx="291">
                  <c:v>#N/A</c:v>
                </c:pt>
                <c:pt idx="292">
                  <c:v>#N/A</c:v>
                </c:pt>
                <c:pt idx="293">
                  <c:v>#N/A</c:v>
                </c:pt>
                <c:pt idx="294">
                  <c:v>#N/A</c:v>
                </c:pt>
                <c:pt idx="295">
                  <c:v>25.898636445257807</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21.502748501784545</c:v>
                </c:pt>
                <c:pt idx="314">
                  <c:v>22.970381055510039</c:v>
                </c:pt>
                <c:pt idx="315">
                  <c:v>#N/A</c:v>
                </c:pt>
                <c:pt idx="316">
                  <c:v>#N/A</c:v>
                </c:pt>
                <c:pt idx="317">
                  <c:v>#N/A</c:v>
                </c:pt>
                <c:pt idx="318">
                  <c:v>#N/A</c:v>
                </c:pt>
                <c:pt idx="319">
                  <c:v>#N/A</c:v>
                </c:pt>
                <c:pt idx="320">
                  <c:v>#N/A</c:v>
                </c:pt>
                <c:pt idx="321">
                  <c:v>#N/A</c:v>
                </c:pt>
                <c:pt idx="322">
                  <c:v>#N/A</c:v>
                </c:pt>
                <c:pt idx="323">
                  <c:v>36.656531584057248</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8-392C-4089-945C-BD99FB116450}"/>
            </c:ext>
          </c:extLst>
        </c:ser>
        <c:ser>
          <c:idx val="7"/>
          <c:order val="8"/>
          <c:tx>
            <c:v> ISO-NE</c:v>
          </c:tx>
          <c:spPr>
            <a:pattFill prst="dkUpDiag">
              <a:fgClr>
                <a:schemeClr val="accent3">
                  <a:lumMod val="75000"/>
                </a:schemeClr>
              </a:fgClr>
              <a:bgClr>
                <a:schemeClr val="bg1"/>
              </a:bgClr>
            </a:pattFill>
            <a:ln w="6350">
              <a:solidFill>
                <a:schemeClr val="accent3">
                  <a:lumMod val="75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only)'!$J$25:$J$459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100.71927867926507</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72.994559706420489</c:v>
                </c:pt>
                <c:pt idx="237">
                  <c:v>67.918921494659983</c:v>
                </c:pt>
                <c:pt idx="238">
                  <c:v>#N/A</c:v>
                </c:pt>
                <c:pt idx="239">
                  <c:v>#N/A</c:v>
                </c:pt>
                <c:pt idx="240">
                  <c:v>#N/A</c:v>
                </c:pt>
                <c:pt idx="241">
                  <c:v>#N/A</c:v>
                </c:pt>
                <c:pt idx="242">
                  <c:v>83.372449066471816</c:v>
                </c:pt>
                <c:pt idx="243">
                  <c:v>89.379340720694074</c:v>
                </c:pt>
                <c:pt idx="244">
                  <c:v>82.199530700630405</c:v>
                </c:pt>
                <c:pt idx="245">
                  <c:v>81.657555772933861</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42.776392864564386</c:v>
                </c:pt>
                <c:pt idx="317">
                  <c:v>#N/A</c:v>
                </c:pt>
                <c:pt idx="318">
                  <c:v>#N/A</c:v>
                </c:pt>
                <c:pt idx="319">
                  <c:v>#N/A</c:v>
                </c:pt>
                <c:pt idx="320">
                  <c:v>42.374031082751635</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9-392C-4089-945C-BD99FB116450}"/>
            </c:ext>
          </c:extLst>
        </c:ser>
        <c:ser>
          <c:idx val="9"/>
          <c:order val="9"/>
          <c:tx>
            <c:v> Hawaii</c:v>
          </c:tx>
          <c:spPr>
            <a:noFill/>
            <a:ln w="6350">
              <a:solidFill>
                <a:schemeClr val="tx1"/>
              </a:solidFill>
              <a:prstDash val="dash"/>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only)'!$L$25:$L$459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196.32277356984014</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152.21295504145908</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130.3379195325974</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90.244295980974869</c:v>
                </c:pt>
                <c:pt idx="229">
                  <c:v>98.622023783768952</c:v>
                </c:pt>
                <c:pt idx="230">
                  <c:v>#N/A</c:v>
                </c:pt>
                <c:pt idx="231">
                  <c:v>#N/A</c:v>
                </c:pt>
                <c:pt idx="232">
                  <c:v>#N/A</c:v>
                </c:pt>
                <c:pt idx="233">
                  <c:v>95.016747732411872</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A-392C-4089-945C-BD99FB116450}"/>
            </c:ext>
          </c:extLst>
        </c:ser>
        <c:dLbls>
          <c:showLegendKey val="0"/>
          <c:showVal val="0"/>
          <c:showCatName val="0"/>
          <c:showSerName val="0"/>
          <c:showPercent val="0"/>
          <c:showBubbleSize val="0"/>
        </c:dLbls>
        <c:bubbleScale val="80"/>
        <c:showNegBubbles val="0"/>
        <c:axId val="358385920"/>
        <c:axId val="358531456"/>
      </c:bubbleChart>
      <c:valAx>
        <c:axId val="358385920"/>
        <c:scaling>
          <c:orientation val="minMax"/>
          <c:max val="44561"/>
          <c:min val="42005"/>
        </c:scaling>
        <c:delete val="0"/>
        <c:axPos val="b"/>
        <c:title>
          <c:tx>
            <c:rich>
              <a:bodyPr/>
              <a:lstStyle/>
              <a:p>
                <a:pPr>
                  <a:defRPr b="1"/>
                </a:pPr>
                <a:r>
                  <a:rPr lang="en-US" b="1"/>
                  <a:t>PPA Execution Date</a:t>
                </a:r>
              </a:p>
            </c:rich>
          </c:tx>
          <c:layout>
            <c:manualLayout>
              <c:xMode val="edge"/>
              <c:yMode val="edge"/>
              <c:x val="0.39832362761583157"/>
              <c:y val="0.9308453984445284"/>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solidFill>
                  <a:sysClr val="windowText" lastClr="000000"/>
                </a:solidFill>
              </a:defRPr>
            </a:pPr>
            <a:endParaRPr lang="en-US"/>
          </a:p>
        </c:txPr>
        <c:crossAx val="358531456"/>
        <c:crosses val="autoZero"/>
        <c:crossBetween val="midCat"/>
        <c:majorUnit val="366"/>
        <c:minorUnit val="366"/>
      </c:valAx>
      <c:valAx>
        <c:axId val="358531456"/>
        <c:scaling>
          <c:orientation val="minMax"/>
          <c:max val="103"/>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58385920"/>
        <c:crosses val="autoZero"/>
        <c:crossBetween val="midCat"/>
      </c:valAx>
      <c:spPr>
        <a:noFill/>
        <a:ln w="25400">
          <a:noFill/>
        </a:ln>
      </c:spPr>
    </c:plotArea>
    <c:legend>
      <c:legendPos val="r"/>
      <c:layout>
        <c:manualLayout>
          <c:xMode val="edge"/>
          <c:yMode val="edge"/>
          <c:x val="0.52519296291127104"/>
          <c:y val="7.8754076195021061E-2"/>
          <c:w val="0.43675414273067276"/>
          <c:h val="0.26399858161669187"/>
        </c:manualLayout>
      </c:layout>
      <c:overlay val="0"/>
      <c:spPr>
        <a:solidFill>
          <a:schemeClr val="bg1"/>
        </a:solidFill>
        <a:ln w="3175">
          <a:solidFill>
            <a:schemeClr val="bg1">
              <a:lumMod val="75000"/>
            </a:schemeClr>
          </a:solidFill>
          <a:prstDash val="solid"/>
        </a:ln>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489063867016625E-2"/>
          <c:y val="0.1132180352455943"/>
          <c:w val="0.90854268216472944"/>
          <c:h val="0.73389638795150602"/>
        </c:manualLayout>
      </c:layout>
      <c:bubbleChart>
        <c:varyColors val="0"/>
        <c:ser>
          <c:idx val="3"/>
          <c:order val="0"/>
          <c:tx>
            <c:v> CAISO</c:v>
          </c:tx>
          <c:spPr>
            <a:solidFill>
              <a:srgbClr val="DBEEF4"/>
            </a:solidFill>
            <a:ln w="6350">
              <a:solidFill>
                <a:schemeClr val="accent5"/>
              </a:solidFill>
              <a:prstDash val="solid"/>
            </a:ln>
          </c:spPr>
          <c:invertIfNegative val="1"/>
          <c:dPt>
            <c:idx val="205"/>
            <c:invertIfNegative val="1"/>
            <c:bubble3D val="0"/>
            <c:extLst>
              <c:ext xmlns:c16="http://schemas.microsoft.com/office/drawing/2014/chart" uri="{C3380CC4-5D6E-409C-BE32-E72D297353CC}">
                <c16:uniqueId val="{00000000-66E8-4EA1-96FD-89D2FE3F38EA}"/>
              </c:ext>
            </c:extLst>
          </c:dPt>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only)'!$C$25:$C$459</c:f>
              <c:numCache>
                <c:formatCode>0.00</c:formatCode>
                <c:ptCount val="435"/>
                <c:pt idx="0">
                  <c:v>#N/A</c:v>
                </c:pt>
                <c:pt idx="1">
                  <c:v>220.63141435781111</c:v>
                </c:pt>
                <c:pt idx="2">
                  <c:v>150.73040524305304</c:v>
                </c:pt>
                <c:pt idx="3">
                  <c:v>131.7706901652578</c:v>
                </c:pt>
                <c:pt idx="4">
                  <c:v>168.7879318708772</c:v>
                </c:pt>
                <c:pt idx="5">
                  <c:v>#N/A</c:v>
                </c:pt>
                <c:pt idx="6">
                  <c:v>#N/A</c:v>
                </c:pt>
                <c:pt idx="7">
                  <c:v>#N/A</c:v>
                </c:pt>
                <c:pt idx="8">
                  <c:v>#N/A</c:v>
                </c:pt>
                <c:pt idx="9">
                  <c:v>142.78340860236398</c:v>
                </c:pt>
                <c:pt idx="10">
                  <c:v>#N/A</c:v>
                </c:pt>
                <c:pt idx="11">
                  <c:v>#N/A</c:v>
                </c:pt>
                <c:pt idx="12">
                  <c:v>#N/A</c:v>
                </c:pt>
                <c:pt idx="13">
                  <c:v>166.37159677334844</c:v>
                </c:pt>
                <c:pt idx="14">
                  <c:v>145.58888183815037</c:v>
                </c:pt>
                <c:pt idx="15">
                  <c:v>194.79262084030665</c:v>
                </c:pt>
                <c:pt idx="16">
                  <c:v>117.45124673431536</c:v>
                </c:pt>
                <c:pt idx="17">
                  <c:v>#N/A</c:v>
                </c:pt>
                <c:pt idx="18">
                  <c:v>240.08263936563256</c:v>
                </c:pt>
                <c:pt idx="19">
                  <c:v>240.08263936563256</c:v>
                </c:pt>
                <c:pt idx="20">
                  <c:v>240.08263936563256</c:v>
                </c:pt>
                <c:pt idx="21">
                  <c:v>164.2326074511121</c:v>
                </c:pt>
                <c:pt idx="22">
                  <c:v>164.2326074511121</c:v>
                </c:pt>
                <c:pt idx="23">
                  <c:v>163.20807880481198</c:v>
                </c:pt>
                <c:pt idx="24">
                  <c:v>#N/A</c:v>
                </c:pt>
                <c:pt idx="25">
                  <c:v>141.83064162154119</c:v>
                </c:pt>
                <c:pt idx="26">
                  <c:v>133.81512112509478</c:v>
                </c:pt>
                <c:pt idx="27">
                  <c:v>#N/A</c:v>
                </c:pt>
                <c:pt idx="28">
                  <c:v>140.64368111356367</c:v>
                </c:pt>
                <c:pt idx="29">
                  <c:v>#N/A</c:v>
                </c:pt>
                <c:pt idx="30">
                  <c:v>133.21471916752552</c:v>
                </c:pt>
                <c:pt idx="31">
                  <c:v>160.55576052646407</c:v>
                </c:pt>
                <c:pt idx="32">
                  <c:v>#N/A</c:v>
                </c:pt>
                <c:pt idx="33">
                  <c:v>#N/A</c:v>
                </c:pt>
                <c:pt idx="34">
                  <c:v>#N/A</c:v>
                </c:pt>
                <c:pt idx="35">
                  <c:v>#N/A</c:v>
                </c:pt>
                <c:pt idx="36">
                  <c:v>#N/A</c:v>
                </c:pt>
                <c:pt idx="37">
                  <c:v>#N/A</c:v>
                </c:pt>
                <c:pt idx="38">
                  <c:v>154.49478261403425</c:v>
                </c:pt>
                <c:pt idx="39">
                  <c:v>128.94246662977548</c:v>
                </c:pt>
                <c:pt idx="40">
                  <c:v>#N/A</c:v>
                </c:pt>
                <c:pt idx="41">
                  <c:v>#N/A</c:v>
                </c:pt>
                <c:pt idx="42">
                  <c:v>#N/A</c:v>
                </c:pt>
                <c:pt idx="43">
                  <c:v>124.46150053332839</c:v>
                </c:pt>
                <c:pt idx="44">
                  <c:v>130.46105532275737</c:v>
                </c:pt>
                <c:pt idx="45">
                  <c:v>77.039295452069126</c:v>
                </c:pt>
                <c:pt idx="46">
                  <c:v>78.974467067086621</c:v>
                </c:pt>
                <c:pt idx="47">
                  <c:v>#N/A</c:v>
                </c:pt>
                <c:pt idx="48">
                  <c:v>#N/A</c:v>
                </c:pt>
                <c:pt idx="49">
                  <c:v>124.70222447672158</c:v>
                </c:pt>
                <c:pt idx="50">
                  <c:v>110.49071387284506</c:v>
                </c:pt>
                <c:pt idx="51">
                  <c:v>147.93328369973588</c:v>
                </c:pt>
                <c:pt idx="52">
                  <c:v>110.72793418415294</c:v>
                </c:pt>
                <c:pt idx="53">
                  <c:v>123.30544471010373</c:v>
                </c:pt>
                <c:pt idx="54">
                  <c:v>135.50909530311614</c:v>
                </c:pt>
                <c:pt idx="55">
                  <c:v>#N/A</c:v>
                </c:pt>
                <c:pt idx="56">
                  <c:v>#N/A</c:v>
                </c:pt>
                <c:pt idx="57">
                  <c:v>#N/A</c:v>
                </c:pt>
                <c:pt idx="58">
                  <c:v>94.320488853098709</c:v>
                </c:pt>
                <c:pt idx="59">
                  <c:v>#N/A</c:v>
                </c:pt>
                <c:pt idx="60">
                  <c:v>119.61881898299147</c:v>
                </c:pt>
                <c:pt idx="61">
                  <c:v>107.10791682952231</c:v>
                </c:pt>
                <c:pt idx="62">
                  <c:v>126.51001719203325</c:v>
                </c:pt>
                <c:pt idx="63">
                  <c:v>101.06462360792489</c:v>
                </c:pt>
                <c:pt idx="64">
                  <c:v>#N/A</c:v>
                </c:pt>
                <c:pt idx="65">
                  <c:v>115.93134912455014</c:v>
                </c:pt>
                <c:pt idx="66">
                  <c:v>85.827763239709867</c:v>
                </c:pt>
                <c:pt idx="67">
                  <c:v>#N/A</c:v>
                </c:pt>
                <c:pt idx="68">
                  <c:v>#N/A</c:v>
                </c:pt>
                <c:pt idx="69">
                  <c:v>#N/A</c:v>
                </c:pt>
                <c:pt idx="70">
                  <c:v>#N/A</c:v>
                </c:pt>
                <c:pt idx="71">
                  <c:v>#N/A</c:v>
                </c:pt>
                <c:pt idx="72">
                  <c:v>#N/A</c:v>
                </c:pt>
                <c:pt idx="73">
                  <c:v>#N/A</c:v>
                </c:pt>
                <c:pt idx="74">
                  <c:v>#N/A</c:v>
                </c:pt>
                <c:pt idx="75">
                  <c:v>86.715123529504552</c:v>
                </c:pt>
                <c:pt idx="76">
                  <c:v>76.756972344597386</c:v>
                </c:pt>
                <c:pt idx="77">
                  <c:v>91.375792663152524</c:v>
                </c:pt>
                <c:pt idx="78">
                  <c:v>94.207180027618278</c:v>
                </c:pt>
                <c:pt idx="79">
                  <c:v>87.994188335344091</c:v>
                </c:pt>
                <c:pt idx="80">
                  <c:v>91.287669967063152</c:v>
                </c:pt>
                <c:pt idx="81">
                  <c:v>89.014281114293723</c:v>
                </c:pt>
                <c:pt idx="82">
                  <c:v>86.051279361527307</c:v>
                </c:pt>
                <c:pt idx="83">
                  <c:v>#N/A</c:v>
                </c:pt>
                <c:pt idx="84">
                  <c:v>100.91375636786022</c:v>
                </c:pt>
                <c:pt idx="85">
                  <c:v>83.850645362473855</c:v>
                </c:pt>
                <c:pt idx="86">
                  <c:v>86.455760439164152</c:v>
                </c:pt>
                <c:pt idx="87">
                  <c:v>#N/A</c:v>
                </c:pt>
                <c:pt idx="88">
                  <c:v>71.032712352680903</c:v>
                </c:pt>
                <c:pt idx="89">
                  <c:v>82.269906456320939</c:v>
                </c:pt>
                <c:pt idx="90">
                  <c:v>#N/A</c:v>
                </c:pt>
                <c:pt idx="91">
                  <c:v>#N/A</c:v>
                </c:pt>
                <c:pt idx="92">
                  <c:v>#N/A</c:v>
                </c:pt>
                <c:pt idx="93">
                  <c:v>80.469870516428358</c:v>
                </c:pt>
                <c:pt idx="94">
                  <c:v>86.879887243016526</c:v>
                </c:pt>
                <c:pt idx="95">
                  <c:v>85.54537932553805</c:v>
                </c:pt>
                <c:pt idx="96">
                  <c:v>75.769444740106138</c:v>
                </c:pt>
                <c:pt idx="97">
                  <c:v>85.057922213075969</c:v>
                </c:pt>
                <c:pt idx="98">
                  <c:v>62.489022441100744</c:v>
                </c:pt>
                <c:pt idx="99">
                  <c:v>58.951732971391216</c:v>
                </c:pt>
                <c:pt idx="100">
                  <c:v>#N/A</c:v>
                </c:pt>
                <c:pt idx="101">
                  <c:v>#N/A</c:v>
                </c:pt>
                <c:pt idx="102">
                  <c:v>#N/A</c:v>
                </c:pt>
                <c:pt idx="103">
                  <c:v>#N/A</c:v>
                </c:pt>
                <c:pt idx="104">
                  <c:v>58.755227194819881</c:v>
                </c:pt>
                <c:pt idx="105">
                  <c:v>63.02709190289174</c:v>
                </c:pt>
                <c:pt idx="106">
                  <c:v>79.572679143973403</c:v>
                </c:pt>
                <c:pt idx="107">
                  <c:v>79.572679143973403</c:v>
                </c:pt>
                <c:pt idx="108">
                  <c:v>66.289364787988916</c:v>
                </c:pt>
                <c:pt idx="109">
                  <c:v>#N/A</c:v>
                </c:pt>
                <c:pt idx="110">
                  <c:v>63.68742869174033</c:v>
                </c:pt>
                <c:pt idx="111">
                  <c:v>65.826851632149584</c:v>
                </c:pt>
                <c:pt idx="112">
                  <c:v>63.919864562878068</c:v>
                </c:pt>
                <c:pt idx="113">
                  <c:v>81.536047201167648</c:v>
                </c:pt>
                <c:pt idx="114">
                  <c:v>#N/A</c:v>
                </c:pt>
                <c:pt idx="115">
                  <c:v>56.080659271407015</c:v>
                </c:pt>
                <c:pt idx="116">
                  <c:v>68.415203282089777</c:v>
                </c:pt>
                <c:pt idx="117">
                  <c:v>#N/A</c:v>
                </c:pt>
                <c:pt idx="118">
                  <c:v>63.180457509835378</c:v>
                </c:pt>
                <c:pt idx="119">
                  <c:v>59.117106335814285</c:v>
                </c:pt>
                <c:pt idx="120">
                  <c:v>#N/A</c:v>
                </c:pt>
                <c:pt idx="121">
                  <c:v>#N/A</c:v>
                </c:pt>
                <c:pt idx="122">
                  <c:v>#N/A</c:v>
                </c:pt>
                <c:pt idx="123">
                  <c:v>#N/A</c:v>
                </c:pt>
                <c:pt idx="124">
                  <c:v>56.862090410214812</c:v>
                </c:pt>
                <c:pt idx="125">
                  <c:v>54.488431930163024</c:v>
                </c:pt>
                <c:pt idx="126">
                  <c:v>57.445227719825162</c:v>
                </c:pt>
                <c:pt idx="127">
                  <c:v>#N/A</c:v>
                </c:pt>
                <c:pt idx="128">
                  <c:v>#N/A</c:v>
                </c:pt>
                <c:pt idx="129">
                  <c:v>#N/A</c:v>
                </c:pt>
                <c:pt idx="130">
                  <c:v>#N/A</c:v>
                </c:pt>
                <c:pt idx="131">
                  <c:v>50.300759013700436</c:v>
                </c:pt>
                <c:pt idx="132">
                  <c:v>#N/A</c:v>
                </c:pt>
                <c:pt idx="133">
                  <c:v>#N/A</c:v>
                </c:pt>
                <c:pt idx="134">
                  <c:v>59.119498661006418</c:v>
                </c:pt>
                <c:pt idx="135">
                  <c:v>#N/A</c:v>
                </c:pt>
                <c:pt idx="136">
                  <c:v>#N/A</c:v>
                </c:pt>
                <c:pt idx="137">
                  <c:v>#N/A</c:v>
                </c:pt>
                <c:pt idx="138">
                  <c:v>#N/A</c:v>
                </c:pt>
                <c:pt idx="139">
                  <c:v>#N/A</c:v>
                </c:pt>
                <c:pt idx="140">
                  <c:v>#N/A</c:v>
                </c:pt>
                <c:pt idx="141">
                  <c:v>56.493812622583903</c:v>
                </c:pt>
                <c:pt idx="142">
                  <c:v>61.907402122835911</c:v>
                </c:pt>
                <c:pt idx="143">
                  <c:v>56.284968605507231</c:v>
                </c:pt>
                <c:pt idx="144">
                  <c:v>56.284968605507231</c:v>
                </c:pt>
                <c:pt idx="145">
                  <c:v>56.284968605507231</c:v>
                </c:pt>
                <c:pt idx="146">
                  <c:v>49.75052347232684</c:v>
                </c:pt>
                <c:pt idx="147">
                  <c:v>64.205975300163885</c:v>
                </c:pt>
                <c:pt idx="148">
                  <c:v>64.221962843814296</c:v>
                </c:pt>
                <c:pt idx="149">
                  <c:v>56.284968605507231</c:v>
                </c:pt>
                <c:pt idx="150">
                  <c:v>66.204418256468799</c:v>
                </c:pt>
                <c:pt idx="151">
                  <c:v>#N/A</c:v>
                </c:pt>
                <c:pt idx="152">
                  <c:v>#N/A</c:v>
                </c:pt>
                <c:pt idx="153">
                  <c:v>#N/A</c:v>
                </c:pt>
                <c:pt idx="154">
                  <c:v>#N/A</c:v>
                </c:pt>
                <c:pt idx="155">
                  <c:v>#N/A</c:v>
                </c:pt>
                <c:pt idx="156">
                  <c:v>59.057242591198218</c:v>
                </c:pt>
                <c:pt idx="157">
                  <c:v>#N/A</c:v>
                </c:pt>
                <c:pt idx="158">
                  <c:v>#N/A</c:v>
                </c:pt>
                <c:pt idx="159">
                  <c:v>#N/A</c:v>
                </c:pt>
                <c:pt idx="160">
                  <c:v>#N/A</c:v>
                </c:pt>
                <c:pt idx="161">
                  <c:v>#N/A</c:v>
                </c:pt>
                <c:pt idx="162">
                  <c:v>#N/A</c:v>
                </c:pt>
                <c:pt idx="163">
                  <c:v>83.888269051173253</c:v>
                </c:pt>
                <c:pt idx="164">
                  <c:v>68.103525983807629</c:v>
                </c:pt>
                <c:pt idx="165">
                  <c:v>#N/A</c:v>
                </c:pt>
                <c:pt idx="166">
                  <c:v>#N/A</c:v>
                </c:pt>
                <c:pt idx="167">
                  <c:v>45.326870679638063</c:v>
                </c:pt>
                <c:pt idx="168">
                  <c:v>63.489127014754814</c:v>
                </c:pt>
                <c:pt idx="169">
                  <c:v>52.965297415203587</c:v>
                </c:pt>
                <c:pt idx="170">
                  <c:v>#N/A</c:v>
                </c:pt>
                <c:pt idx="171">
                  <c:v>#N/A</c:v>
                </c:pt>
                <c:pt idx="172">
                  <c:v>#N/A</c:v>
                </c:pt>
                <c:pt idx="173">
                  <c:v>#N/A</c:v>
                </c:pt>
                <c:pt idx="174">
                  <c:v>#N/A</c:v>
                </c:pt>
                <c:pt idx="175">
                  <c:v>#N/A</c:v>
                </c:pt>
                <c:pt idx="176">
                  <c:v>#N/A</c:v>
                </c:pt>
                <c:pt idx="177">
                  <c:v>#N/A</c:v>
                </c:pt>
                <c:pt idx="178">
                  <c:v>54.667308533996064</c:v>
                </c:pt>
                <c:pt idx="179">
                  <c:v>#N/A</c:v>
                </c:pt>
                <c:pt idx="180">
                  <c:v>#N/A</c:v>
                </c:pt>
                <c:pt idx="181">
                  <c:v>#N/A</c:v>
                </c:pt>
                <c:pt idx="182">
                  <c:v>#N/A</c:v>
                </c:pt>
                <c:pt idx="183">
                  <c:v>51.949427114259713</c:v>
                </c:pt>
                <c:pt idx="184">
                  <c:v>48.894875077160599</c:v>
                </c:pt>
                <c:pt idx="185">
                  <c:v>#N/A</c:v>
                </c:pt>
                <c:pt idx="186">
                  <c:v>#N/A</c:v>
                </c:pt>
                <c:pt idx="187">
                  <c:v>#N/A</c:v>
                </c:pt>
                <c:pt idx="188">
                  <c:v>50.141477338304576</c:v>
                </c:pt>
                <c:pt idx="189">
                  <c:v>50.141477338304576</c:v>
                </c:pt>
                <c:pt idx="190">
                  <c:v>#N/A</c:v>
                </c:pt>
                <c:pt idx="191">
                  <c:v>#N/A</c:v>
                </c:pt>
                <c:pt idx="192">
                  <c:v>#N/A</c:v>
                </c:pt>
                <c:pt idx="193">
                  <c:v>#N/A</c:v>
                </c:pt>
                <c:pt idx="194">
                  <c:v>#N/A</c:v>
                </c:pt>
                <c:pt idx="195">
                  <c:v>#N/A</c:v>
                </c:pt>
                <c:pt idx="196">
                  <c:v>#N/A</c:v>
                </c:pt>
                <c:pt idx="197">
                  <c:v>#N/A</c:v>
                </c:pt>
                <c:pt idx="198">
                  <c:v>#N/A</c:v>
                </c:pt>
                <c:pt idx="199">
                  <c:v>#N/A</c:v>
                </c:pt>
                <c:pt idx="200">
                  <c:v>49.010809364136549</c:v>
                </c:pt>
                <c:pt idx="201">
                  <c:v>42.594166446248039</c:v>
                </c:pt>
                <c:pt idx="202">
                  <c:v>51.509220855443289</c:v>
                </c:pt>
                <c:pt idx="203">
                  <c:v>44.588438658721486</c:v>
                </c:pt>
                <c:pt idx="204">
                  <c:v>#N/A</c:v>
                </c:pt>
                <c:pt idx="205">
                  <c:v>#N/A</c:v>
                </c:pt>
                <c:pt idx="206">
                  <c:v>#N/A</c:v>
                </c:pt>
                <c:pt idx="207">
                  <c:v>#N/A</c:v>
                </c:pt>
                <c:pt idx="208">
                  <c:v>#N/A</c:v>
                </c:pt>
                <c:pt idx="209">
                  <c:v>51.162849398788495</c:v>
                </c:pt>
                <c:pt idx="210">
                  <c:v>51.093216616311146</c:v>
                </c:pt>
                <c:pt idx="211">
                  <c:v>51.141886988856733</c:v>
                </c:pt>
                <c:pt idx="212">
                  <c:v>50.756371673595154</c:v>
                </c:pt>
                <c:pt idx="213">
                  <c:v>29.293350022390079</c:v>
                </c:pt>
                <c:pt idx="214">
                  <c:v>#N/A</c:v>
                </c:pt>
                <c:pt idx="215">
                  <c:v>#N/A</c:v>
                </c:pt>
                <c:pt idx="216">
                  <c:v>#N/A</c:v>
                </c:pt>
                <c:pt idx="217">
                  <c:v>41.140252095784604</c:v>
                </c:pt>
                <c:pt idx="218">
                  <c:v>#N/A</c:v>
                </c:pt>
                <c:pt idx="219">
                  <c:v>#N/A</c:v>
                </c:pt>
                <c:pt idx="220">
                  <c:v>41.916756392770139</c:v>
                </c:pt>
                <c:pt idx="221">
                  <c:v>#N/A</c:v>
                </c:pt>
                <c:pt idx="222">
                  <c:v>#N/A</c:v>
                </c:pt>
                <c:pt idx="223">
                  <c:v>#N/A</c:v>
                </c:pt>
                <c:pt idx="224">
                  <c:v>34.527728451375609</c:v>
                </c:pt>
                <c:pt idx="225">
                  <c:v>#N/A</c:v>
                </c:pt>
                <c:pt idx="226">
                  <c:v>#N/A</c:v>
                </c:pt>
                <c:pt idx="227">
                  <c:v>#N/A</c:v>
                </c:pt>
                <c:pt idx="228">
                  <c:v>#N/A</c:v>
                </c:pt>
                <c:pt idx="229">
                  <c:v>#N/A</c:v>
                </c:pt>
                <c:pt idx="230">
                  <c:v>39.191137067944162</c:v>
                </c:pt>
                <c:pt idx="231">
                  <c:v>#N/A</c:v>
                </c:pt>
                <c:pt idx="232">
                  <c:v>32.883550906071989</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48.292314630589125</c:v>
                </c:pt>
                <c:pt idx="250">
                  <c:v>29.921601342795071</c:v>
                </c:pt>
                <c:pt idx="251">
                  <c:v>28.853208000148282</c:v>
                </c:pt>
                <c:pt idx="252">
                  <c:v>28.330443857538935</c:v>
                </c:pt>
                <c:pt idx="253">
                  <c:v>#N/A</c:v>
                </c:pt>
                <c:pt idx="254">
                  <c:v>#N/A</c:v>
                </c:pt>
                <c:pt idx="255">
                  <c:v>#N/A</c:v>
                </c:pt>
                <c:pt idx="256">
                  <c:v>#N/A</c:v>
                </c:pt>
                <c:pt idx="257">
                  <c:v>#N/A</c:v>
                </c:pt>
                <c:pt idx="258">
                  <c:v>19.553065269533572</c:v>
                </c:pt>
                <c:pt idx="259">
                  <c:v>#N/A</c:v>
                </c:pt>
                <c:pt idx="260">
                  <c:v>#N/A</c:v>
                </c:pt>
                <c:pt idx="261">
                  <c:v>#N/A</c:v>
                </c:pt>
                <c:pt idx="262">
                  <c:v>#N/A</c:v>
                </c:pt>
                <c:pt idx="263">
                  <c:v>#N/A</c:v>
                </c:pt>
                <c:pt idx="264">
                  <c:v>#N/A</c:v>
                </c:pt>
                <c:pt idx="265">
                  <c:v>#N/A</c:v>
                </c:pt>
                <c:pt idx="266">
                  <c:v>45.705585928787485</c:v>
                </c:pt>
                <c:pt idx="267">
                  <c:v>#N/A</c:v>
                </c:pt>
                <c:pt idx="268">
                  <c:v>30.171215499609822</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15.214713375484605</c:v>
                </c:pt>
                <c:pt idx="304">
                  <c:v>#N/A</c:v>
                </c:pt>
                <c:pt idx="305">
                  <c:v>#N/A</c:v>
                </c:pt>
                <c:pt idx="306">
                  <c:v>#N/A</c:v>
                </c:pt>
                <c:pt idx="307">
                  <c:v>#N/A</c:v>
                </c:pt>
                <c:pt idx="308">
                  <c:v>#N/A</c:v>
                </c:pt>
                <c:pt idx="309">
                  <c:v>#N/A</c:v>
                </c:pt>
                <c:pt idx="310">
                  <c:v>#N/A</c:v>
                </c:pt>
                <c:pt idx="311">
                  <c:v>#N/A</c:v>
                </c:pt>
                <c:pt idx="312">
                  <c:v>#N/A</c:v>
                </c:pt>
                <c:pt idx="313">
                  <c:v>#N/A</c:v>
                </c:pt>
                <c:pt idx="314">
                  <c:v>#N/A</c:v>
                </c:pt>
                <c:pt idx="315">
                  <c:v>23.636449894044457</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20.535411149143354</c:v>
                </c:pt>
                <c:pt idx="329">
                  <c:v>#N/A</c:v>
                </c:pt>
                <c:pt idx="330">
                  <c:v>#N/A</c:v>
                </c:pt>
                <c:pt idx="331">
                  <c:v>#N/A</c:v>
                </c:pt>
                <c:pt idx="332">
                  <c:v>17.37611712619826</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5"/>
                    </a:solidFill>
                    <a:prstDash val="solid"/>
                  </a:ln>
                </c14:spPr>
              </c14:invertSolidFillFmt>
            </c:ext>
            <c:ext xmlns:c16="http://schemas.microsoft.com/office/drawing/2014/chart" uri="{C3380CC4-5D6E-409C-BE32-E72D297353CC}">
              <c16:uniqueId val="{00000001-66E8-4EA1-96FD-89D2FE3F38EA}"/>
            </c:ext>
          </c:extLst>
        </c:ser>
        <c:ser>
          <c:idx val="0"/>
          <c:order val="1"/>
          <c:tx>
            <c:v> West (non-ISO)</c:v>
          </c:tx>
          <c:spPr>
            <a:noFill/>
            <a:ln w="6350">
              <a:solidFill>
                <a:schemeClr val="accent2"/>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only)'!$D$25:$D$459</c:f>
              <c:numCache>
                <c:formatCode>0.00</c:formatCode>
                <c:ptCount val="435"/>
                <c:pt idx="0">
                  <c:v>239.87343023202581</c:v>
                </c:pt>
                <c:pt idx="1">
                  <c:v>#N/A</c:v>
                </c:pt>
                <c:pt idx="2">
                  <c:v>#N/A</c:v>
                </c:pt>
                <c:pt idx="3">
                  <c:v>#N/A</c:v>
                </c:pt>
                <c:pt idx="4">
                  <c:v>#N/A</c:v>
                </c:pt>
                <c:pt idx="5">
                  <c:v>132.09678867228317</c:v>
                </c:pt>
                <c:pt idx="6">
                  <c:v>#N/A</c:v>
                </c:pt>
                <c:pt idx="7">
                  <c:v>150.76036112897177</c:v>
                </c:pt>
                <c:pt idx="8">
                  <c:v>#N/A</c:v>
                </c:pt>
                <c:pt idx="9">
                  <c:v>#N/A</c:v>
                </c:pt>
                <c:pt idx="10">
                  <c:v>131.35468811484361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139.12708403650188</c:v>
                </c:pt>
                <c:pt idx="25">
                  <c:v>#N/A</c:v>
                </c:pt>
                <c:pt idx="26">
                  <c:v>#N/A</c:v>
                </c:pt>
                <c:pt idx="27">
                  <c:v>106.66165297410052</c:v>
                </c:pt>
                <c:pt idx="28">
                  <c:v>#N/A</c:v>
                </c:pt>
                <c:pt idx="29">
                  <c:v>132.51787215964211</c:v>
                </c:pt>
                <c:pt idx="30">
                  <c:v>#N/A</c:v>
                </c:pt>
                <c:pt idx="31">
                  <c:v>#N/A</c:v>
                </c:pt>
                <c:pt idx="32">
                  <c:v>#N/A</c:v>
                </c:pt>
                <c:pt idx="33">
                  <c:v>132.51787215964211</c:v>
                </c:pt>
                <c:pt idx="34">
                  <c:v>128.07170992260362</c:v>
                </c:pt>
                <c:pt idx="35">
                  <c:v>100.78435541286747</c:v>
                </c:pt>
                <c:pt idx="36">
                  <c:v>100.4796315006849</c:v>
                </c:pt>
                <c:pt idx="37">
                  <c:v>134.09801601299415</c:v>
                </c:pt>
                <c:pt idx="38">
                  <c:v>#N/A</c:v>
                </c:pt>
                <c:pt idx="39">
                  <c:v>#N/A</c:v>
                </c:pt>
                <c:pt idx="40">
                  <c:v>133.64367584916721</c:v>
                </c:pt>
                <c:pt idx="41">
                  <c:v>#N/A</c:v>
                </c:pt>
                <c:pt idx="42">
                  <c:v>114.43455922227665</c:v>
                </c:pt>
                <c:pt idx="43">
                  <c:v>#N/A</c:v>
                </c:pt>
                <c:pt idx="44">
                  <c:v>#N/A</c:v>
                </c:pt>
                <c:pt idx="45">
                  <c:v>#N/A</c:v>
                </c:pt>
                <c:pt idx="46">
                  <c:v>#N/A</c:v>
                </c:pt>
                <c:pt idx="47">
                  <c:v>138.7308344812717</c:v>
                </c:pt>
                <c:pt idx="48">
                  <c:v>#N/A</c:v>
                </c:pt>
                <c:pt idx="49">
                  <c:v>#N/A</c:v>
                </c:pt>
                <c:pt idx="50">
                  <c:v>#N/A</c:v>
                </c:pt>
                <c:pt idx="51">
                  <c:v>#N/A</c:v>
                </c:pt>
                <c:pt idx="52">
                  <c:v>#N/A</c:v>
                </c:pt>
                <c:pt idx="53">
                  <c:v>#N/A</c:v>
                </c:pt>
                <c:pt idx="54">
                  <c:v>#N/A</c:v>
                </c:pt>
                <c:pt idx="55">
                  <c:v>115.56695260570278</c:v>
                </c:pt>
                <c:pt idx="56">
                  <c:v>114.50864091068806</c:v>
                </c:pt>
                <c:pt idx="57">
                  <c:v>118.11935828776366</c:v>
                </c:pt>
                <c:pt idx="58">
                  <c:v>#N/A</c:v>
                </c:pt>
                <c:pt idx="59">
                  <c:v>111.74425078754807</c:v>
                </c:pt>
                <c:pt idx="60">
                  <c:v>#N/A</c:v>
                </c:pt>
                <c:pt idx="61">
                  <c:v>#N/A</c:v>
                </c:pt>
                <c:pt idx="62">
                  <c:v>#N/A</c:v>
                </c:pt>
                <c:pt idx="63">
                  <c:v>#N/A</c:v>
                </c:pt>
                <c:pt idx="64">
                  <c:v>#N/A</c:v>
                </c:pt>
                <c:pt idx="65">
                  <c:v>#N/A</c:v>
                </c:pt>
                <c:pt idx="66">
                  <c:v>#N/A</c:v>
                </c:pt>
                <c:pt idx="67">
                  <c:v>137.69097724320744</c:v>
                </c:pt>
                <c:pt idx="68">
                  <c:v>#N/A</c:v>
                </c:pt>
                <c:pt idx="69">
                  <c:v>108.14725440354329</c:v>
                </c:pt>
                <c:pt idx="70">
                  <c:v>#N/A</c:v>
                </c:pt>
                <c:pt idx="71">
                  <c:v>85.457491161148653</c:v>
                </c:pt>
                <c:pt idx="72">
                  <c:v>84.640567540000703</c:v>
                </c:pt>
                <c:pt idx="73">
                  <c:v>86.332885309072068</c:v>
                </c:pt>
                <c:pt idx="74">
                  <c:v>77.456188894838746</c:v>
                </c:pt>
                <c:pt idx="75">
                  <c:v>#N/A</c:v>
                </c:pt>
                <c:pt idx="76">
                  <c:v>#N/A</c:v>
                </c:pt>
                <c:pt idx="77">
                  <c:v>#N/A</c:v>
                </c:pt>
                <c:pt idx="78">
                  <c:v>#N/A</c:v>
                </c:pt>
                <c:pt idx="79">
                  <c:v>#N/A</c:v>
                </c:pt>
                <c:pt idx="80">
                  <c:v>#N/A</c:v>
                </c:pt>
                <c:pt idx="81">
                  <c:v>#N/A</c:v>
                </c:pt>
                <c:pt idx="82">
                  <c:v>#N/A</c:v>
                </c:pt>
                <c:pt idx="83">
                  <c:v>91.646623101480131</c:v>
                </c:pt>
                <c:pt idx="84">
                  <c:v>#N/A</c:v>
                </c:pt>
                <c:pt idx="85">
                  <c:v>#N/A</c:v>
                </c:pt>
                <c:pt idx="86">
                  <c:v>#N/A</c:v>
                </c:pt>
                <c:pt idx="87">
                  <c:v>55.834031725989298</c:v>
                </c:pt>
                <c:pt idx="88">
                  <c:v>#N/A</c:v>
                </c:pt>
                <c:pt idx="89">
                  <c:v>#N/A</c:v>
                </c:pt>
                <c:pt idx="90">
                  <c:v>80.77785758242976</c:v>
                </c:pt>
                <c:pt idx="91">
                  <c:v>83.794134143939033</c:v>
                </c:pt>
                <c:pt idx="92">
                  <c:v>#N/A</c:v>
                </c:pt>
                <c:pt idx="93">
                  <c:v>#N/A</c:v>
                </c:pt>
                <c:pt idx="94">
                  <c:v>#N/A</c:v>
                </c:pt>
                <c:pt idx="95">
                  <c:v>#N/A</c:v>
                </c:pt>
                <c:pt idx="96">
                  <c:v>#N/A</c:v>
                </c:pt>
                <c:pt idx="97">
                  <c:v>#N/A</c:v>
                </c:pt>
                <c:pt idx="98">
                  <c:v>#N/A</c:v>
                </c:pt>
                <c:pt idx="99">
                  <c:v>#N/A</c:v>
                </c:pt>
                <c:pt idx="100">
                  <c:v>66.357227023510106</c:v>
                </c:pt>
                <c:pt idx="101">
                  <c:v>67.24666182926795</c:v>
                </c:pt>
                <c:pt idx="102">
                  <c:v>#N/A</c:v>
                </c:pt>
                <c:pt idx="103">
                  <c:v>57.237838446182408</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48.858917851208872</c:v>
                </c:pt>
                <c:pt idx="118">
                  <c:v>#N/A</c:v>
                </c:pt>
                <c:pt idx="119">
                  <c:v>#N/A</c:v>
                </c:pt>
                <c:pt idx="120">
                  <c:v>#N/A</c:v>
                </c:pt>
                <c:pt idx="121">
                  <c:v>#N/A</c:v>
                </c:pt>
                <c:pt idx="122">
                  <c:v>62.709645900907255</c:v>
                </c:pt>
                <c:pt idx="123">
                  <c:v>#N/A</c:v>
                </c:pt>
                <c:pt idx="124">
                  <c:v>#N/A</c:v>
                </c:pt>
                <c:pt idx="125">
                  <c:v>#N/A</c:v>
                </c:pt>
                <c:pt idx="126">
                  <c:v>#N/A</c:v>
                </c:pt>
                <c:pt idx="127">
                  <c:v>57.237838446182408</c:v>
                </c:pt>
                <c:pt idx="128">
                  <c:v>57.801671239864994</c:v>
                </c:pt>
                <c:pt idx="129">
                  <c:v>60.435827572850741</c:v>
                </c:pt>
                <c:pt idx="130">
                  <c:v>60.413994299557807</c:v>
                </c:pt>
                <c:pt idx="131">
                  <c:v>#N/A</c:v>
                </c:pt>
                <c:pt idx="132">
                  <c:v>55.602064898828651</c:v>
                </c:pt>
                <c:pt idx="133">
                  <c:v>46.394199879092604</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61.572303047617183</c:v>
                </c:pt>
                <c:pt idx="155">
                  <c:v>48.830035442316934</c:v>
                </c:pt>
                <c:pt idx="156">
                  <c:v>#N/A</c:v>
                </c:pt>
                <c:pt idx="157">
                  <c:v>#N/A</c:v>
                </c:pt>
                <c:pt idx="158">
                  <c:v>#N/A</c:v>
                </c:pt>
                <c:pt idx="159">
                  <c:v>#N/A</c:v>
                </c:pt>
                <c:pt idx="160">
                  <c:v>#N/A</c:v>
                </c:pt>
                <c:pt idx="161">
                  <c:v>#N/A</c:v>
                </c:pt>
                <c:pt idx="162">
                  <c:v>#N/A</c:v>
                </c:pt>
                <c:pt idx="163">
                  <c:v>#N/A</c:v>
                </c:pt>
                <c:pt idx="164">
                  <c:v>#N/A</c:v>
                </c:pt>
                <c:pt idx="165">
                  <c:v>47.094906283521681</c:v>
                </c:pt>
                <c:pt idx="166">
                  <c:v>#N/A</c:v>
                </c:pt>
                <c:pt idx="167">
                  <c:v>#N/A</c:v>
                </c:pt>
                <c:pt idx="168">
                  <c:v>#N/A</c:v>
                </c:pt>
                <c:pt idx="169">
                  <c:v>#N/A</c:v>
                </c:pt>
                <c:pt idx="170">
                  <c:v>#N/A</c:v>
                </c:pt>
                <c:pt idx="171">
                  <c:v>#N/A</c:v>
                </c:pt>
                <c:pt idx="172">
                  <c:v>#N/A</c:v>
                </c:pt>
                <c:pt idx="173">
                  <c:v>#N/A</c:v>
                </c:pt>
                <c:pt idx="174">
                  <c:v>41.944134525586627</c:v>
                </c:pt>
                <c:pt idx="175">
                  <c:v>#N/A</c:v>
                </c:pt>
                <c:pt idx="176">
                  <c:v>44.134615754345361</c:v>
                </c:pt>
                <c:pt idx="177">
                  <c:v>49.033058139570798</c:v>
                </c:pt>
                <c:pt idx="178">
                  <c:v>#N/A</c:v>
                </c:pt>
                <c:pt idx="179">
                  <c:v>#N/A</c:v>
                </c:pt>
                <c:pt idx="180">
                  <c:v>#N/A</c:v>
                </c:pt>
                <c:pt idx="181">
                  <c:v>#N/A</c:v>
                </c:pt>
                <c:pt idx="182">
                  <c:v>#N/A</c:v>
                </c:pt>
                <c:pt idx="183">
                  <c:v>#N/A</c:v>
                </c:pt>
                <c:pt idx="184">
                  <c:v>#N/A</c:v>
                </c:pt>
                <c:pt idx="185">
                  <c:v>#N/A</c:v>
                </c:pt>
                <c:pt idx="186">
                  <c:v>45.015431742091714</c:v>
                </c:pt>
                <c:pt idx="187">
                  <c:v>41.037667287295541</c:v>
                </c:pt>
                <c:pt idx="188">
                  <c:v>#N/A</c:v>
                </c:pt>
                <c:pt idx="189">
                  <c:v>#N/A</c:v>
                </c:pt>
                <c:pt idx="190">
                  <c:v>51.021198302627944</c:v>
                </c:pt>
                <c:pt idx="191">
                  <c:v>74.94414326883394</c:v>
                </c:pt>
                <c:pt idx="192">
                  <c:v>#N/A</c:v>
                </c:pt>
                <c:pt idx="193">
                  <c:v>#N/A</c:v>
                </c:pt>
                <c:pt idx="194">
                  <c:v>41.174060435802566</c:v>
                </c:pt>
                <c:pt idx="195">
                  <c:v>19.778630902171695</c:v>
                </c:pt>
                <c:pt idx="196">
                  <c:v>19.778630902171695</c:v>
                </c:pt>
                <c:pt idx="197">
                  <c:v>#N/A</c:v>
                </c:pt>
                <c:pt idx="198">
                  <c:v>#N/A</c:v>
                </c:pt>
                <c:pt idx="199">
                  <c:v>#N/A</c:v>
                </c:pt>
                <c:pt idx="200">
                  <c:v>#N/A</c:v>
                </c:pt>
                <c:pt idx="201">
                  <c:v>#N/A</c:v>
                </c:pt>
                <c:pt idx="202">
                  <c:v>#N/A</c:v>
                </c:pt>
                <c:pt idx="203">
                  <c:v>#N/A</c:v>
                </c:pt>
                <c:pt idx="204">
                  <c:v>#N/A</c:v>
                </c:pt>
                <c:pt idx="205">
                  <c:v>#N/A</c:v>
                </c:pt>
                <c:pt idx="206">
                  <c:v>43.98172496666524</c:v>
                </c:pt>
                <c:pt idx="207">
                  <c:v>46.098955607192714</c:v>
                </c:pt>
                <c:pt idx="208">
                  <c:v>41.818229045460882</c:v>
                </c:pt>
                <c:pt idx="209">
                  <c:v>#N/A</c:v>
                </c:pt>
                <c:pt idx="210">
                  <c:v>#N/A</c:v>
                </c:pt>
                <c:pt idx="211">
                  <c:v>#N/A</c:v>
                </c:pt>
                <c:pt idx="212">
                  <c:v>#N/A</c:v>
                </c:pt>
                <c:pt idx="213">
                  <c:v>#N/A</c:v>
                </c:pt>
                <c:pt idx="214">
                  <c:v>#N/A</c:v>
                </c:pt>
                <c:pt idx="215">
                  <c:v>#N/A</c:v>
                </c:pt>
                <c:pt idx="216">
                  <c:v>34.67772775209999</c:v>
                </c:pt>
                <c:pt idx="217">
                  <c:v>#N/A</c:v>
                </c:pt>
                <c:pt idx="218">
                  <c:v>#N/A</c:v>
                </c:pt>
                <c:pt idx="219">
                  <c:v>#N/A</c:v>
                </c:pt>
                <c:pt idx="220">
                  <c:v>#N/A</c:v>
                </c:pt>
                <c:pt idx="221">
                  <c:v>#N/A</c:v>
                </c:pt>
                <c:pt idx="222">
                  <c:v>#N/A</c:v>
                </c:pt>
                <c:pt idx="223">
                  <c:v>#N/A</c:v>
                </c:pt>
                <c:pt idx="224">
                  <c:v>#N/A</c:v>
                </c:pt>
                <c:pt idx="225">
                  <c:v>41.030388206814315</c:v>
                </c:pt>
                <c:pt idx="226">
                  <c:v>31.780265356808343</c:v>
                </c:pt>
                <c:pt idx="227">
                  <c:v>#N/A</c:v>
                </c:pt>
                <c:pt idx="228">
                  <c:v>#N/A</c:v>
                </c:pt>
                <c:pt idx="229">
                  <c:v>#N/A</c:v>
                </c:pt>
                <c:pt idx="230">
                  <c:v>#N/A</c:v>
                </c:pt>
                <c:pt idx="231">
                  <c:v>#N/A</c:v>
                </c:pt>
                <c:pt idx="232">
                  <c:v>#N/A</c:v>
                </c:pt>
                <c:pt idx="233">
                  <c:v>#N/A</c:v>
                </c:pt>
                <c:pt idx="234">
                  <c:v>52.293536717959299</c:v>
                </c:pt>
                <c:pt idx="235">
                  <c:v>27.106106642536467</c:v>
                </c:pt>
                <c:pt idx="236">
                  <c:v>#N/A</c:v>
                </c:pt>
                <c:pt idx="237">
                  <c:v>#N/A</c:v>
                </c:pt>
                <c:pt idx="238">
                  <c:v>#N/A</c:v>
                </c:pt>
                <c:pt idx="239">
                  <c:v>#N/A</c:v>
                </c:pt>
                <c:pt idx="240">
                  <c:v>29.778494773970234</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27.837441245399287</c:v>
                </c:pt>
                <c:pt idx="254">
                  <c:v>27.837441245399287</c:v>
                </c:pt>
                <c:pt idx="255">
                  <c:v>30.354217944465031</c:v>
                </c:pt>
                <c:pt idx="256">
                  <c:v>#N/A</c:v>
                </c:pt>
                <c:pt idx="257">
                  <c:v>#N/A</c:v>
                </c:pt>
                <c:pt idx="258">
                  <c:v>#N/A</c:v>
                </c:pt>
                <c:pt idx="259">
                  <c:v>#N/A</c:v>
                </c:pt>
                <c:pt idx="260">
                  <c:v>#N/A</c:v>
                </c:pt>
                <c:pt idx="261">
                  <c:v>23.890496019348575</c:v>
                </c:pt>
                <c:pt idx="262">
                  <c:v>27.796971717218621</c:v>
                </c:pt>
                <c:pt idx="263">
                  <c:v>#N/A</c:v>
                </c:pt>
                <c:pt idx="264">
                  <c:v>#N/A</c:v>
                </c:pt>
                <c:pt idx="265">
                  <c:v>#N/A</c:v>
                </c:pt>
                <c:pt idx="266">
                  <c:v>#N/A</c:v>
                </c:pt>
                <c:pt idx="267">
                  <c:v>#N/A</c:v>
                </c:pt>
                <c:pt idx="268">
                  <c:v>#N/A</c:v>
                </c:pt>
                <c:pt idx="269">
                  <c:v>#N/A</c:v>
                </c:pt>
                <c:pt idx="270">
                  <c:v>#N/A</c:v>
                </c:pt>
                <c:pt idx="271">
                  <c:v>18.93389544428695</c:v>
                </c:pt>
                <c:pt idx="272">
                  <c:v>21.688107514517633</c:v>
                </c:pt>
                <c:pt idx="273">
                  <c:v>21.125318528116463</c:v>
                </c:pt>
                <c:pt idx="274">
                  <c:v>21.117349716902513</c:v>
                </c:pt>
                <c:pt idx="275">
                  <c:v>23.874558396920769</c:v>
                </c:pt>
                <c:pt idx="276">
                  <c:v>24.329272480262663</c:v>
                </c:pt>
                <c:pt idx="277">
                  <c:v>#N/A</c:v>
                </c:pt>
                <c:pt idx="278">
                  <c:v>24.63753916920032</c:v>
                </c:pt>
                <c:pt idx="279">
                  <c:v>21.498338798626406</c:v>
                </c:pt>
                <c:pt idx="280">
                  <c:v>23.230426115312707</c:v>
                </c:pt>
                <c:pt idx="281">
                  <c:v>19.657140528549462</c:v>
                </c:pt>
                <c:pt idx="282">
                  <c:v>#N/A</c:v>
                </c:pt>
                <c:pt idx="283">
                  <c:v>27.819560277691508</c:v>
                </c:pt>
                <c:pt idx="284">
                  <c:v>#N/A</c:v>
                </c:pt>
                <c:pt idx="285">
                  <c:v>25.128148653334357</c:v>
                </c:pt>
                <c:pt idx="286">
                  <c:v>25.128148653334357</c:v>
                </c:pt>
                <c:pt idx="287">
                  <c:v>#N/A</c:v>
                </c:pt>
                <c:pt idx="288">
                  <c:v>#N/A</c:v>
                </c:pt>
                <c:pt idx="289">
                  <c:v>21.553667958426082</c:v>
                </c:pt>
                <c:pt idx="290">
                  <c:v>#N/A</c:v>
                </c:pt>
                <c:pt idx="291">
                  <c:v>#N/A</c:v>
                </c:pt>
                <c:pt idx="292">
                  <c:v>#N/A</c:v>
                </c:pt>
                <c:pt idx="293">
                  <c:v>36.628212164999013</c:v>
                </c:pt>
                <c:pt idx="294">
                  <c:v>#N/A</c:v>
                </c:pt>
                <c:pt idx="295">
                  <c:v>#N/A</c:v>
                </c:pt>
                <c:pt idx="296">
                  <c:v>#N/A</c:v>
                </c:pt>
                <c:pt idx="297">
                  <c:v>25.042088766931741</c:v>
                </c:pt>
                <c:pt idx="298">
                  <c:v>26.984775407987811</c:v>
                </c:pt>
                <c:pt idx="299">
                  <c:v>19.70752477461863</c:v>
                </c:pt>
                <c:pt idx="300">
                  <c:v>19.071621426276664</c:v>
                </c:pt>
                <c:pt idx="301">
                  <c:v>15.06666150942635</c:v>
                </c:pt>
                <c:pt idx="302">
                  <c:v>16.290640482574158</c:v>
                </c:pt>
                <c:pt idx="303">
                  <c:v>#N/A</c:v>
                </c:pt>
                <c:pt idx="304">
                  <c:v>#N/A</c:v>
                </c:pt>
                <c:pt idx="305">
                  <c:v>21.942745109630554</c:v>
                </c:pt>
                <c:pt idx="306">
                  <c:v>#N/A</c:v>
                </c:pt>
                <c:pt idx="307">
                  <c:v>#N/A</c:v>
                </c:pt>
                <c:pt idx="308">
                  <c:v>#N/A</c:v>
                </c:pt>
                <c:pt idx="309">
                  <c:v>#N/A</c:v>
                </c:pt>
                <c:pt idx="310">
                  <c:v>#N/A</c:v>
                </c:pt>
                <c:pt idx="311">
                  <c:v>12.10987967969443</c:v>
                </c:pt>
                <c:pt idx="312">
                  <c:v>16.957063007123832</c:v>
                </c:pt>
                <c:pt idx="313">
                  <c:v>#N/A</c:v>
                </c:pt>
                <c:pt idx="314">
                  <c:v>#N/A</c:v>
                </c:pt>
                <c:pt idx="315">
                  <c:v>#N/A</c:v>
                </c:pt>
                <c:pt idx="316">
                  <c:v>#N/A</c:v>
                </c:pt>
                <c:pt idx="317">
                  <c:v>18.172685515422035</c:v>
                </c:pt>
                <c:pt idx="318">
                  <c:v>18.951401844782342</c:v>
                </c:pt>
                <c:pt idx="319">
                  <c:v>24.24390911915167</c:v>
                </c:pt>
                <c:pt idx="320">
                  <c:v>#N/A</c:v>
                </c:pt>
                <c:pt idx="321">
                  <c:v>22.095077334198983</c:v>
                </c:pt>
                <c:pt idx="322">
                  <c:v>21.254898890777891</c:v>
                </c:pt>
                <c:pt idx="323">
                  <c:v>#N/A</c:v>
                </c:pt>
                <c:pt idx="324">
                  <c:v>#N/A</c:v>
                </c:pt>
                <c:pt idx="325">
                  <c:v>#N/A</c:v>
                </c:pt>
                <c:pt idx="326">
                  <c:v>16.301957158396895</c:v>
                </c:pt>
                <c:pt idx="327">
                  <c:v>16.368885781181255</c:v>
                </c:pt>
                <c:pt idx="328">
                  <c:v>#N/A</c:v>
                </c:pt>
                <c:pt idx="329">
                  <c:v>18.816870408402647</c:v>
                </c:pt>
                <c:pt idx="330">
                  <c:v>18.598115371486017</c:v>
                </c:pt>
                <c:pt idx="331">
                  <c:v>19.702177660993065</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2-66E8-4EA1-96FD-89D2FE3F38EA}"/>
            </c:ext>
          </c:extLst>
        </c:ser>
        <c:ser>
          <c:idx val="2"/>
          <c:order val="2"/>
          <c:tx>
            <c:v> MISO</c:v>
          </c:tx>
          <c:spPr>
            <a:solidFill>
              <a:srgbClr val="C3D69B"/>
            </a:solidFill>
            <a:ln w="6350">
              <a:solidFill>
                <a:schemeClr val="accent3"/>
              </a:solidFill>
              <a:prstDash val="solid"/>
            </a:ln>
          </c:spPr>
          <c:invertIfNegative val="1"/>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only)'!$E$25:$E$459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99.910575839389338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66.358400650790671</c:v>
                </c:pt>
                <c:pt idx="152">
                  <c:v>#N/A</c:v>
                </c:pt>
                <c:pt idx="153">
                  <c:v>#N/A</c:v>
                </c:pt>
                <c:pt idx="154">
                  <c:v>#N/A</c:v>
                </c:pt>
                <c:pt idx="155">
                  <c:v>#N/A</c:v>
                </c:pt>
                <c:pt idx="156">
                  <c:v>#N/A</c:v>
                </c:pt>
                <c:pt idx="157">
                  <c:v>#N/A</c:v>
                </c:pt>
                <c:pt idx="158">
                  <c:v>#N/A</c:v>
                </c:pt>
                <c:pt idx="159">
                  <c:v>#N/A</c:v>
                </c:pt>
                <c:pt idx="160">
                  <c:v>62.332700687839001</c:v>
                </c:pt>
                <c:pt idx="161">
                  <c:v>#N/A</c:v>
                </c:pt>
                <c:pt idx="162">
                  <c:v>#N/A</c:v>
                </c:pt>
                <c:pt idx="163">
                  <c:v>#N/A</c:v>
                </c:pt>
                <c:pt idx="164">
                  <c:v>#N/A</c:v>
                </c:pt>
                <c:pt idx="165">
                  <c:v>#N/A</c:v>
                </c:pt>
                <c:pt idx="166">
                  <c:v>47.40774316126852</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65.787773692141485</c:v>
                </c:pt>
                <c:pt idx="182">
                  <c:v>#N/A</c:v>
                </c:pt>
                <c:pt idx="183">
                  <c:v>#N/A</c:v>
                </c:pt>
                <c:pt idx="184">
                  <c:v>#N/A</c:v>
                </c:pt>
                <c:pt idx="185">
                  <c:v>#N/A</c:v>
                </c:pt>
                <c:pt idx="186">
                  <c:v>#N/A</c:v>
                </c:pt>
                <c:pt idx="187">
                  <c:v>#N/A</c:v>
                </c:pt>
                <c:pt idx="188">
                  <c:v>#N/A</c:v>
                </c:pt>
                <c:pt idx="189">
                  <c:v>#N/A</c:v>
                </c:pt>
                <c:pt idx="190">
                  <c:v>#N/A</c:v>
                </c:pt>
                <c:pt idx="191">
                  <c:v>#N/A</c:v>
                </c:pt>
                <c:pt idx="192">
                  <c:v>43.262990790301664</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28.197735863712953</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36.788433526466406</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42.869422304828973</c:v>
                </c:pt>
                <c:pt idx="285">
                  <c:v>#N/A</c:v>
                </c:pt>
                <c:pt idx="286">
                  <c:v>#N/A</c:v>
                </c:pt>
                <c:pt idx="287">
                  <c:v>#N/A</c:v>
                </c:pt>
                <c:pt idx="288">
                  <c:v>#N/A</c:v>
                </c:pt>
                <c:pt idx="289">
                  <c:v>#N/A</c:v>
                </c:pt>
                <c:pt idx="290">
                  <c:v>#N/A</c:v>
                </c:pt>
                <c:pt idx="291">
                  <c:v>42.852437401430905</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37.39622146341349</c:v>
                </c:pt>
                <c:pt idx="307">
                  <c:v>38.777295030006421</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solidFill>
                    <a:prstDash val="solid"/>
                  </a:ln>
                </c14:spPr>
              </c14:invertSolidFillFmt>
            </c:ext>
            <c:ext xmlns:c16="http://schemas.microsoft.com/office/drawing/2014/chart" uri="{C3380CC4-5D6E-409C-BE32-E72D297353CC}">
              <c16:uniqueId val="{00000003-66E8-4EA1-96FD-89D2FE3F38EA}"/>
            </c:ext>
          </c:extLst>
        </c:ser>
        <c:ser>
          <c:idx val="5"/>
          <c:order val="3"/>
          <c:tx>
            <c:v> SPP</c:v>
          </c:tx>
          <c:spPr>
            <a:solidFill>
              <a:schemeClr val="bg2">
                <a:lumMod val="75000"/>
              </a:schemeClr>
            </a:solidFill>
            <a:ln w="6350">
              <a:solidFill>
                <a:schemeClr val="bg2">
                  <a:lumMod val="50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only)'!$F$25:$F$459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133.1772693211324</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42.28745952619294</c:v>
                </c:pt>
                <c:pt idx="159">
                  <c:v>#N/A</c:v>
                </c:pt>
                <c:pt idx="160">
                  <c:v>#N/A</c:v>
                </c:pt>
                <c:pt idx="161">
                  <c:v>37.458763505044814</c:v>
                </c:pt>
                <c:pt idx="162">
                  <c:v>37.935103326056911</c:v>
                </c:pt>
                <c:pt idx="163">
                  <c:v>#N/A</c:v>
                </c:pt>
                <c:pt idx="164">
                  <c:v>#N/A</c:v>
                </c:pt>
                <c:pt idx="165">
                  <c:v>#N/A</c:v>
                </c:pt>
                <c:pt idx="166">
                  <c:v>#N/A</c:v>
                </c:pt>
                <c:pt idx="167">
                  <c:v>#N/A</c:v>
                </c:pt>
                <c:pt idx="168">
                  <c:v>#N/A</c:v>
                </c:pt>
                <c:pt idx="169">
                  <c:v>#N/A</c:v>
                </c:pt>
                <c:pt idx="170">
                  <c:v>#N/A</c:v>
                </c:pt>
                <c:pt idx="171">
                  <c:v>#N/A</c:v>
                </c:pt>
                <c:pt idx="172">
                  <c:v>#N/A</c:v>
                </c:pt>
                <c:pt idx="173">
                  <c:v>74.008822429787401</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59.320469530373586</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43.112426945720763</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4-66E8-4EA1-96FD-89D2FE3F38EA}"/>
            </c:ext>
          </c:extLst>
        </c:ser>
        <c:ser>
          <c:idx val="4"/>
          <c:order val="4"/>
          <c:tx>
            <c:v> ERCOT</c:v>
          </c:tx>
          <c:spPr>
            <a:noFill/>
            <a:ln w="9525">
              <a:solidFill>
                <a:schemeClr val="tx1">
                  <a:lumMod val="85000"/>
                  <a:lumOff val="15000"/>
                </a:schemeClr>
              </a:solidFill>
              <a:prstDash val="solid"/>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only)'!$G$25:$G$459</c:f>
              <c:numCache>
                <c:formatCode>0.00</c:formatCode>
                <c:ptCount val="435"/>
                <c:pt idx="0">
                  <c:v>#N/A</c:v>
                </c:pt>
                <c:pt idx="1">
                  <c:v>#N/A</c:v>
                </c:pt>
                <c:pt idx="2">
                  <c:v>#N/A</c:v>
                </c:pt>
                <c:pt idx="3">
                  <c:v>#N/A</c:v>
                </c:pt>
                <c:pt idx="4">
                  <c:v>#N/A</c:v>
                </c:pt>
                <c:pt idx="5">
                  <c:v>#N/A</c:v>
                </c:pt>
                <c:pt idx="6">
                  <c:v>159.50239793933142</c:v>
                </c:pt>
                <c:pt idx="7">
                  <c:v>#N/A</c:v>
                </c:pt>
                <c:pt idx="8">
                  <c:v>#N/A</c:v>
                </c:pt>
                <c:pt idx="9">
                  <c:v>#N/A</c:v>
                </c:pt>
                <c:pt idx="10">
                  <c:v>#N/A</c:v>
                </c:pt>
                <c:pt idx="11">
                  <c:v>201.87617941448411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43.767792548438244</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33.477572124902736</c:v>
                </c:pt>
                <c:pt idx="198">
                  <c:v>#N/A</c:v>
                </c:pt>
                <c:pt idx="199">
                  <c:v>36.023112379555428</c:v>
                </c:pt>
                <c:pt idx="200">
                  <c:v>#N/A</c:v>
                </c:pt>
                <c:pt idx="201">
                  <c:v>#N/A</c:v>
                </c:pt>
                <c:pt idx="202">
                  <c:v>#N/A</c:v>
                </c:pt>
                <c:pt idx="203">
                  <c:v>#N/A</c:v>
                </c:pt>
                <c:pt idx="204">
                  <c:v>#N/A</c:v>
                </c:pt>
                <c:pt idx="205">
                  <c:v>43.767792548438244</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34.215656101061867</c:v>
                </c:pt>
                <c:pt idx="224">
                  <c:v>#N/A</c:v>
                </c:pt>
                <c:pt idx="225">
                  <c:v>#N/A</c:v>
                </c:pt>
                <c:pt idx="226">
                  <c:v>#N/A</c:v>
                </c:pt>
                <c:pt idx="227">
                  <c:v>#N/A</c:v>
                </c:pt>
                <c:pt idx="228">
                  <c:v>#N/A</c:v>
                </c:pt>
                <c:pt idx="229">
                  <c:v>#N/A</c:v>
                </c:pt>
                <c:pt idx="230">
                  <c:v>#N/A</c:v>
                </c:pt>
                <c:pt idx="231">
                  <c:v>36.45492387680337</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20.186253695552864</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30.718212145406518</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5-66E8-4EA1-96FD-89D2FE3F38EA}"/>
            </c:ext>
          </c:extLst>
        </c:ser>
        <c:ser>
          <c:idx val="1"/>
          <c:order val="5"/>
          <c:tx>
            <c:v> PJM</c:v>
          </c:tx>
          <c:spPr>
            <a:noFill/>
            <a:ln w="12700">
              <a:solidFill>
                <a:schemeClr val="accent6"/>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only)'!$H$25:$H$459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227.74991288053741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225.77118960531632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64.795620429104886</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67.583307312300008</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51.742532229059023</c:v>
                </c:pt>
                <c:pt idx="219">
                  <c:v>43.121074921820487</c:v>
                </c:pt>
                <c:pt idx="220">
                  <c:v>#N/A</c:v>
                </c:pt>
                <c:pt idx="221">
                  <c:v>42.229509925432794</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82.810125854171091</c:v>
                </c:pt>
                <c:pt idx="248">
                  <c:v>82.179381069773541</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28.234842882276205</c:v>
                </c:pt>
                <c:pt idx="288">
                  <c:v>#N/A</c:v>
                </c:pt>
                <c:pt idx="289">
                  <c:v>#N/A</c:v>
                </c:pt>
                <c:pt idx="290">
                  <c:v>#N/A</c:v>
                </c:pt>
                <c:pt idx="291">
                  <c:v>#N/A</c:v>
                </c:pt>
                <c:pt idx="292">
                  <c:v>#N/A</c:v>
                </c:pt>
                <c:pt idx="293">
                  <c:v>#N/A</c:v>
                </c:pt>
                <c:pt idx="294">
                  <c:v>37.52097475180009</c:v>
                </c:pt>
                <c:pt idx="295">
                  <c:v>#N/A</c:v>
                </c:pt>
                <c:pt idx="296">
                  <c:v>#N/A</c:v>
                </c:pt>
                <c:pt idx="297">
                  <c:v>#N/A</c:v>
                </c:pt>
                <c:pt idx="298">
                  <c:v>#N/A</c:v>
                </c:pt>
                <c:pt idx="299">
                  <c:v>#N/A</c:v>
                </c:pt>
                <c:pt idx="300">
                  <c:v>#N/A</c:v>
                </c:pt>
                <c:pt idx="301">
                  <c:v>#N/A</c:v>
                </c:pt>
                <c:pt idx="302">
                  <c:v>#N/A</c:v>
                </c:pt>
                <c:pt idx="303">
                  <c:v>#N/A</c:v>
                </c:pt>
                <c:pt idx="304">
                  <c:v>24.156762396383648</c:v>
                </c:pt>
                <c:pt idx="305">
                  <c:v>#N/A</c:v>
                </c:pt>
                <c:pt idx="306">
                  <c:v>#N/A</c:v>
                </c:pt>
                <c:pt idx="307">
                  <c:v>#N/A</c:v>
                </c:pt>
                <c:pt idx="308">
                  <c:v>31.610056714493975</c:v>
                </c:pt>
                <c:pt idx="309">
                  <c:v>32.285061716365227</c:v>
                </c:pt>
                <c:pt idx="310">
                  <c:v>31.610056714493975</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6-66E8-4EA1-96FD-89D2FE3F38EA}"/>
            </c:ext>
          </c:extLst>
        </c:ser>
        <c:ser>
          <c:idx val="6"/>
          <c:order val="6"/>
          <c:tx>
            <c:v> NYISO</c:v>
          </c:tx>
          <c:spPr>
            <a:solidFill>
              <a:schemeClr val="accent4">
                <a:lumMod val="60000"/>
                <a:lumOff val="40000"/>
              </a:schemeClr>
            </a:solidFill>
            <a:ln w="6350">
              <a:solidFill>
                <a:schemeClr val="accent4"/>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only)'!$I$25:$I$459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323.5796626050128</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148.59216507300721</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158.18619819742358</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39.504067517681932</c:v>
                </c:pt>
                <c:pt idx="325">
                  <c:v>47.357817403947593</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7-66E8-4EA1-96FD-89D2FE3F38EA}"/>
            </c:ext>
          </c:extLst>
        </c:ser>
        <c:ser>
          <c:idx val="8"/>
          <c:order val="7"/>
          <c:tx>
            <c:v> Southeast (non-ISO)</c:v>
          </c:tx>
          <c:spPr>
            <a:noFill/>
            <a:ln w="12700">
              <a:solidFill>
                <a:schemeClr val="bg1">
                  <a:lumMod val="50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only)'!$K$25:$K$459</c:f>
              <c:numCache>
                <c:formatCode>0.00</c:formatCode>
                <c:ptCount val="435"/>
                <c:pt idx="0">
                  <c:v>#N/A</c:v>
                </c:pt>
                <c:pt idx="1">
                  <c:v>#N/A</c:v>
                </c:pt>
                <c:pt idx="2">
                  <c:v>#N/A</c:v>
                </c:pt>
                <c:pt idx="3">
                  <c:v>#N/A</c:v>
                </c:pt>
                <c:pt idx="4">
                  <c:v>#N/A</c:v>
                </c:pt>
                <c:pt idx="5">
                  <c:v>#N/A</c:v>
                </c:pt>
                <c:pt idx="6">
                  <c:v>#N/A</c:v>
                </c:pt>
                <c:pt idx="7">
                  <c:v>#N/A</c:v>
                </c:pt>
                <c:pt idx="8">
                  <c:v>210.07052991375707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193.81673462055173</c:v>
                </c:pt>
                <c:pt idx="42">
                  <c:v>#N/A</c:v>
                </c:pt>
                <c:pt idx="43">
                  <c:v>#N/A</c:v>
                </c:pt>
                <c:pt idx="44">
                  <c:v>#N/A</c:v>
                </c:pt>
                <c:pt idx="45">
                  <c:v>#N/A</c:v>
                </c:pt>
                <c:pt idx="46">
                  <c:v>#N/A</c:v>
                </c:pt>
                <c:pt idx="47">
                  <c:v>#N/A</c:v>
                </c:pt>
                <c:pt idx="48">
                  <c:v>149.39254830023049</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114.93490899607748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67.086289608558801</c:v>
                </c:pt>
                <c:pt idx="115">
                  <c:v>#N/A</c:v>
                </c:pt>
                <c:pt idx="116">
                  <c:v>#N/A</c:v>
                </c:pt>
                <c:pt idx="117">
                  <c:v>#N/A</c:v>
                </c:pt>
                <c:pt idx="118">
                  <c:v>#N/A</c:v>
                </c:pt>
                <c:pt idx="119">
                  <c:v>#N/A</c:v>
                </c:pt>
                <c:pt idx="120">
                  <c:v>#N/A</c:v>
                </c:pt>
                <c:pt idx="121">
                  <c:v>#N/A</c:v>
                </c:pt>
                <c:pt idx="122">
                  <c:v>#N/A</c:v>
                </c:pt>
                <c:pt idx="123">
                  <c:v>65.584586687195227</c:v>
                </c:pt>
                <c:pt idx="124">
                  <c:v>#N/A</c:v>
                </c:pt>
                <c:pt idx="125">
                  <c:v>#N/A</c:v>
                </c:pt>
                <c:pt idx="126">
                  <c:v>#N/A</c:v>
                </c:pt>
                <c:pt idx="127">
                  <c:v>#N/A</c:v>
                </c:pt>
                <c:pt idx="128">
                  <c:v>#N/A</c:v>
                </c:pt>
                <c:pt idx="129">
                  <c:v>#N/A</c:v>
                </c:pt>
                <c:pt idx="130">
                  <c:v>#N/A</c:v>
                </c:pt>
                <c:pt idx="131">
                  <c:v>#N/A</c:v>
                </c:pt>
                <c:pt idx="132">
                  <c:v>#N/A</c:v>
                </c:pt>
                <c:pt idx="133">
                  <c:v>#N/A</c:v>
                </c:pt>
                <c:pt idx="134">
                  <c:v>#N/A</c:v>
                </c:pt>
                <c:pt idx="135">
                  <c:v>57.739825309035687</c:v>
                </c:pt>
                <c:pt idx="136">
                  <c:v>52.771120878494436</c:v>
                </c:pt>
                <c:pt idx="137">
                  <c:v>59.677318061680054</c:v>
                </c:pt>
                <c:pt idx="138">
                  <c:v>53.480099150466707</c:v>
                </c:pt>
                <c:pt idx="139">
                  <c:v>53.536803141567646</c:v>
                </c:pt>
                <c:pt idx="140">
                  <c:v>57.161714082591537</c:v>
                </c:pt>
                <c:pt idx="141">
                  <c:v>#N/A</c:v>
                </c:pt>
                <c:pt idx="142">
                  <c:v>#N/A</c:v>
                </c:pt>
                <c:pt idx="143">
                  <c:v>#N/A</c:v>
                </c:pt>
                <c:pt idx="144">
                  <c:v>#N/A</c:v>
                </c:pt>
                <c:pt idx="145">
                  <c:v>#N/A</c:v>
                </c:pt>
                <c:pt idx="146">
                  <c:v>#N/A</c:v>
                </c:pt>
                <c:pt idx="147">
                  <c:v>#N/A</c:v>
                </c:pt>
                <c:pt idx="148">
                  <c:v>#N/A</c:v>
                </c:pt>
                <c:pt idx="149">
                  <c:v>#N/A</c:v>
                </c:pt>
                <c:pt idx="150">
                  <c:v>#N/A</c:v>
                </c:pt>
                <c:pt idx="151">
                  <c:v>#N/A</c:v>
                </c:pt>
                <c:pt idx="152">
                  <c:v>70.538122536140165</c:v>
                </c:pt>
                <c:pt idx="153">
                  <c:v>70.538122536140165</c:v>
                </c:pt>
                <c:pt idx="154">
                  <c:v>#N/A</c:v>
                </c:pt>
                <c:pt idx="155">
                  <c:v>#N/A</c:v>
                </c:pt>
                <c:pt idx="156">
                  <c:v>#N/A</c:v>
                </c:pt>
                <c:pt idx="157">
                  <c:v>57.600630794613295</c:v>
                </c:pt>
                <c:pt idx="158">
                  <c:v>#N/A</c:v>
                </c:pt>
                <c:pt idx="159">
                  <c:v>101.09010539785217</c:v>
                </c:pt>
                <c:pt idx="160">
                  <c:v>#N/A</c:v>
                </c:pt>
                <c:pt idx="161">
                  <c:v>#N/A</c:v>
                </c:pt>
                <c:pt idx="162">
                  <c:v>#N/A</c:v>
                </c:pt>
                <c:pt idx="163">
                  <c:v>#N/A</c:v>
                </c:pt>
                <c:pt idx="164">
                  <c:v>#N/A</c:v>
                </c:pt>
                <c:pt idx="165">
                  <c:v>#N/A</c:v>
                </c:pt>
                <c:pt idx="166">
                  <c:v>#N/A</c:v>
                </c:pt>
                <c:pt idx="167">
                  <c:v>#N/A</c:v>
                </c:pt>
                <c:pt idx="168">
                  <c:v>#N/A</c:v>
                </c:pt>
                <c:pt idx="169">
                  <c:v>#N/A</c:v>
                </c:pt>
                <c:pt idx="170">
                  <c:v>59.722529013623841</c:v>
                </c:pt>
                <c:pt idx="171">
                  <c:v>44.735214561102765</c:v>
                </c:pt>
                <c:pt idx="172">
                  <c:v>66.610994609562795</c:v>
                </c:pt>
                <c:pt idx="173">
                  <c:v>#N/A</c:v>
                </c:pt>
                <c:pt idx="174">
                  <c:v>#N/A</c:v>
                </c:pt>
                <c:pt idx="175">
                  <c:v>#N/A</c:v>
                </c:pt>
                <c:pt idx="176">
                  <c:v>#N/A</c:v>
                </c:pt>
                <c:pt idx="177">
                  <c:v>#N/A</c:v>
                </c:pt>
                <c:pt idx="178">
                  <c:v>#N/A</c:v>
                </c:pt>
                <c:pt idx="179">
                  <c:v>61.052519690941047</c:v>
                </c:pt>
                <c:pt idx="180">
                  <c:v>#N/A</c:v>
                </c:pt>
                <c:pt idx="181">
                  <c:v>#N/A</c:v>
                </c:pt>
                <c:pt idx="182">
                  <c:v>63.828030799805845</c:v>
                </c:pt>
                <c:pt idx="183">
                  <c:v>#N/A</c:v>
                </c:pt>
                <c:pt idx="184">
                  <c:v>#N/A</c:v>
                </c:pt>
                <c:pt idx="185">
                  <c:v>46.301790704643444</c:v>
                </c:pt>
                <c:pt idx="186">
                  <c:v>#N/A</c:v>
                </c:pt>
                <c:pt idx="187">
                  <c:v>#N/A</c:v>
                </c:pt>
                <c:pt idx="188">
                  <c:v>#N/A</c:v>
                </c:pt>
                <c:pt idx="189">
                  <c:v>#N/A</c:v>
                </c:pt>
                <c:pt idx="190">
                  <c:v>#N/A</c:v>
                </c:pt>
                <c:pt idx="191">
                  <c:v>#N/A</c:v>
                </c:pt>
                <c:pt idx="192">
                  <c:v>#N/A</c:v>
                </c:pt>
                <c:pt idx="193">
                  <c:v>46.990511788790016</c:v>
                </c:pt>
                <c:pt idx="194">
                  <c:v>#N/A</c:v>
                </c:pt>
                <c:pt idx="195">
                  <c:v>#N/A</c:v>
                </c:pt>
                <c:pt idx="196">
                  <c:v>#N/A</c:v>
                </c:pt>
                <c:pt idx="197">
                  <c:v>#N/A</c:v>
                </c:pt>
                <c:pt idx="198">
                  <c:v>57.924836416673124</c:v>
                </c:pt>
                <c:pt idx="199">
                  <c:v>#N/A</c:v>
                </c:pt>
                <c:pt idx="200">
                  <c:v>#N/A</c:v>
                </c:pt>
                <c:pt idx="201">
                  <c:v>#N/A</c:v>
                </c:pt>
                <c:pt idx="202">
                  <c:v>#N/A</c:v>
                </c:pt>
                <c:pt idx="203">
                  <c:v>#N/A</c:v>
                </c:pt>
                <c:pt idx="204">
                  <c:v>38.427662113827445</c:v>
                </c:pt>
                <c:pt idx="205">
                  <c:v>#N/A</c:v>
                </c:pt>
                <c:pt idx="206">
                  <c:v>#N/A</c:v>
                </c:pt>
                <c:pt idx="207">
                  <c:v>#N/A</c:v>
                </c:pt>
                <c:pt idx="208">
                  <c:v>#N/A</c:v>
                </c:pt>
                <c:pt idx="209">
                  <c:v>#N/A</c:v>
                </c:pt>
                <c:pt idx="210">
                  <c:v>#N/A</c:v>
                </c:pt>
                <c:pt idx="211">
                  <c:v>#N/A</c:v>
                </c:pt>
                <c:pt idx="212">
                  <c:v>#N/A</c:v>
                </c:pt>
                <c:pt idx="213">
                  <c:v>#N/A</c:v>
                </c:pt>
                <c:pt idx="214">
                  <c:v>45.569536485595599</c:v>
                </c:pt>
                <c:pt idx="215">
                  <c:v>48.359508107162696</c:v>
                </c:pt>
                <c:pt idx="216">
                  <c:v>#N/A</c:v>
                </c:pt>
                <c:pt idx="217">
                  <c:v>#N/A</c:v>
                </c:pt>
                <c:pt idx="218">
                  <c:v>#N/A</c:v>
                </c:pt>
                <c:pt idx="219">
                  <c:v>#N/A</c:v>
                </c:pt>
                <c:pt idx="220">
                  <c:v>#N/A</c:v>
                </c:pt>
                <c:pt idx="221">
                  <c:v>#N/A</c:v>
                </c:pt>
                <c:pt idx="222">
                  <c:v>#N/A</c:v>
                </c:pt>
                <c:pt idx="223">
                  <c:v>#N/A</c:v>
                </c:pt>
                <c:pt idx="224">
                  <c:v>#N/A</c:v>
                </c:pt>
                <c:pt idx="225">
                  <c:v>#N/A</c:v>
                </c:pt>
                <c:pt idx="226">
                  <c:v>#N/A</c:v>
                </c:pt>
                <c:pt idx="227">
                  <c:v>51.827858787554909</c:v>
                </c:pt>
                <c:pt idx="228">
                  <c:v>#N/A</c:v>
                </c:pt>
                <c:pt idx="229">
                  <c:v>#N/A</c:v>
                </c:pt>
                <c:pt idx="230">
                  <c:v>#N/A</c:v>
                </c:pt>
                <c:pt idx="231">
                  <c:v>#N/A</c:v>
                </c:pt>
                <c:pt idx="232">
                  <c:v>#N/A</c:v>
                </c:pt>
                <c:pt idx="233">
                  <c:v>#N/A</c:v>
                </c:pt>
                <c:pt idx="234">
                  <c:v>#N/A</c:v>
                </c:pt>
                <c:pt idx="235">
                  <c:v>#N/A</c:v>
                </c:pt>
                <c:pt idx="236">
                  <c:v>#N/A</c:v>
                </c:pt>
                <c:pt idx="237">
                  <c:v>#N/A</c:v>
                </c:pt>
                <c:pt idx="238">
                  <c:v>37.796058305015308</c:v>
                </c:pt>
                <c:pt idx="239">
                  <c:v>28.163132895730779</c:v>
                </c:pt>
                <c:pt idx="240">
                  <c:v>#N/A</c:v>
                </c:pt>
                <c:pt idx="241">
                  <c:v>#N/A</c:v>
                </c:pt>
                <c:pt idx="242">
                  <c:v>#N/A</c:v>
                </c:pt>
                <c:pt idx="243">
                  <c:v>#N/A</c:v>
                </c:pt>
                <c:pt idx="244">
                  <c:v>#N/A</c:v>
                </c:pt>
                <c:pt idx="245">
                  <c:v>#N/A</c:v>
                </c:pt>
                <c:pt idx="246">
                  <c:v>48.571262294455771</c:v>
                </c:pt>
                <c:pt idx="247">
                  <c:v>#N/A</c:v>
                </c:pt>
                <c:pt idx="248">
                  <c:v>#N/A</c:v>
                </c:pt>
                <c:pt idx="249">
                  <c:v>#N/A</c:v>
                </c:pt>
                <c:pt idx="250">
                  <c:v>#N/A</c:v>
                </c:pt>
                <c:pt idx="251">
                  <c:v>#N/A</c:v>
                </c:pt>
                <c:pt idx="252">
                  <c:v>#N/A</c:v>
                </c:pt>
                <c:pt idx="253">
                  <c:v>#N/A</c:v>
                </c:pt>
                <c:pt idx="254">
                  <c:v>#N/A</c:v>
                </c:pt>
                <c:pt idx="255">
                  <c:v>#N/A</c:v>
                </c:pt>
                <c:pt idx="256">
                  <c:v>25.195773066395212</c:v>
                </c:pt>
                <c:pt idx="257">
                  <c:v>26.472002052703704</c:v>
                </c:pt>
                <c:pt idx="258">
                  <c:v>#N/A</c:v>
                </c:pt>
                <c:pt idx="259">
                  <c:v>#N/A</c:v>
                </c:pt>
                <c:pt idx="260">
                  <c:v>34.794246771244183</c:v>
                </c:pt>
                <c:pt idx="261">
                  <c:v>#N/A</c:v>
                </c:pt>
                <c:pt idx="262">
                  <c:v>#N/A</c:v>
                </c:pt>
                <c:pt idx="263">
                  <c:v>26.339422380337645</c:v>
                </c:pt>
                <c:pt idx="264">
                  <c:v>23.842103648585827</c:v>
                </c:pt>
                <c:pt idx="265">
                  <c:v>#N/A</c:v>
                </c:pt>
                <c:pt idx="266">
                  <c:v>#N/A</c:v>
                </c:pt>
                <c:pt idx="267">
                  <c:v>#N/A</c:v>
                </c:pt>
                <c:pt idx="268">
                  <c:v>#N/A</c:v>
                </c:pt>
                <c:pt idx="269">
                  <c:v>29.722613228308674</c:v>
                </c:pt>
                <c:pt idx="270">
                  <c:v>29.722613228308674</c:v>
                </c:pt>
                <c:pt idx="271">
                  <c:v>#N/A</c:v>
                </c:pt>
                <c:pt idx="272">
                  <c:v>#N/A</c:v>
                </c:pt>
                <c:pt idx="273">
                  <c:v>#N/A</c:v>
                </c:pt>
                <c:pt idx="274">
                  <c:v>#N/A</c:v>
                </c:pt>
                <c:pt idx="275">
                  <c:v>#N/A</c:v>
                </c:pt>
                <c:pt idx="276">
                  <c:v>#N/A</c:v>
                </c:pt>
                <c:pt idx="277">
                  <c:v>#N/A</c:v>
                </c:pt>
                <c:pt idx="278">
                  <c:v>#N/A</c:v>
                </c:pt>
                <c:pt idx="279">
                  <c:v>#N/A</c:v>
                </c:pt>
                <c:pt idx="280">
                  <c:v>#N/A</c:v>
                </c:pt>
                <c:pt idx="281">
                  <c:v>#N/A</c:v>
                </c:pt>
                <c:pt idx="282">
                  <c:v>40.449710166509554</c:v>
                </c:pt>
                <c:pt idx="283">
                  <c:v>#N/A</c:v>
                </c:pt>
                <c:pt idx="284">
                  <c:v>#N/A</c:v>
                </c:pt>
                <c:pt idx="285">
                  <c:v>#N/A</c:v>
                </c:pt>
                <c:pt idx="286">
                  <c:v>#N/A</c:v>
                </c:pt>
                <c:pt idx="287">
                  <c:v>#N/A</c:v>
                </c:pt>
                <c:pt idx="288">
                  <c:v>22.639206198491404</c:v>
                </c:pt>
                <c:pt idx="289">
                  <c:v>#N/A</c:v>
                </c:pt>
                <c:pt idx="290">
                  <c:v>21.502748501784545</c:v>
                </c:pt>
                <c:pt idx="291">
                  <c:v>#N/A</c:v>
                </c:pt>
                <c:pt idx="292">
                  <c:v>#N/A</c:v>
                </c:pt>
                <c:pt idx="293">
                  <c:v>#N/A</c:v>
                </c:pt>
                <c:pt idx="294">
                  <c:v>#N/A</c:v>
                </c:pt>
                <c:pt idx="295">
                  <c:v>25.898636445257807</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21.502748501784545</c:v>
                </c:pt>
                <c:pt idx="314">
                  <c:v>22.970381055510039</c:v>
                </c:pt>
                <c:pt idx="315">
                  <c:v>#N/A</c:v>
                </c:pt>
                <c:pt idx="316">
                  <c:v>#N/A</c:v>
                </c:pt>
                <c:pt idx="317">
                  <c:v>#N/A</c:v>
                </c:pt>
                <c:pt idx="318">
                  <c:v>#N/A</c:v>
                </c:pt>
                <c:pt idx="319">
                  <c:v>#N/A</c:v>
                </c:pt>
                <c:pt idx="320">
                  <c:v>#N/A</c:v>
                </c:pt>
                <c:pt idx="321">
                  <c:v>#N/A</c:v>
                </c:pt>
                <c:pt idx="322">
                  <c:v>#N/A</c:v>
                </c:pt>
                <c:pt idx="323">
                  <c:v>36.656531584057248</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8-66E8-4EA1-96FD-89D2FE3F38EA}"/>
            </c:ext>
          </c:extLst>
        </c:ser>
        <c:ser>
          <c:idx val="7"/>
          <c:order val="8"/>
          <c:tx>
            <c:v> ISO-NE</c:v>
          </c:tx>
          <c:spPr>
            <a:pattFill prst="dkUpDiag">
              <a:fgClr>
                <a:schemeClr val="accent3">
                  <a:lumMod val="75000"/>
                </a:schemeClr>
              </a:fgClr>
              <a:bgClr>
                <a:schemeClr val="bg1"/>
              </a:bgClr>
            </a:pattFill>
            <a:ln w="6350">
              <a:solidFill>
                <a:schemeClr val="accent3">
                  <a:lumMod val="75000"/>
                </a:schemeClr>
              </a:solidFill>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only)'!$J$25:$J$459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100.71927867926507</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72.994559706420489</c:v>
                </c:pt>
                <c:pt idx="237">
                  <c:v>67.918921494659983</c:v>
                </c:pt>
                <c:pt idx="238">
                  <c:v>#N/A</c:v>
                </c:pt>
                <c:pt idx="239">
                  <c:v>#N/A</c:v>
                </c:pt>
                <c:pt idx="240">
                  <c:v>#N/A</c:v>
                </c:pt>
                <c:pt idx="241">
                  <c:v>#N/A</c:v>
                </c:pt>
                <c:pt idx="242">
                  <c:v>83.372449066471816</c:v>
                </c:pt>
                <c:pt idx="243">
                  <c:v>89.379340720694074</c:v>
                </c:pt>
                <c:pt idx="244">
                  <c:v>82.199530700630405</c:v>
                </c:pt>
                <c:pt idx="245">
                  <c:v>81.657555772933861</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42.776392864564386</c:v>
                </c:pt>
                <c:pt idx="317">
                  <c:v>#N/A</c:v>
                </c:pt>
                <c:pt idx="318">
                  <c:v>#N/A</c:v>
                </c:pt>
                <c:pt idx="319">
                  <c:v>#N/A</c:v>
                </c:pt>
                <c:pt idx="320">
                  <c:v>42.374031082751635</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9-66E8-4EA1-96FD-89D2FE3F38EA}"/>
            </c:ext>
          </c:extLst>
        </c:ser>
        <c:ser>
          <c:idx val="9"/>
          <c:order val="9"/>
          <c:tx>
            <c:v> Hawaii</c:v>
          </c:tx>
          <c:spPr>
            <a:noFill/>
            <a:ln w="6350">
              <a:solidFill>
                <a:schemeClr val="tx1"/>
              </a:solidFill>
              <a:prstDash val="dash"/>
            </a:ln>
          </c:spPr>
          <c:invertIfNegative val="0"/>
          <c:xVal>
            <c:numRef>
              <c:f>'PPA Price by Project (PV only)'!$A$25:$A$459</c:f>
              <c:numCache>
                <c:formatCode>m/d/yyyy</c:formatCode>
                <c:ptCount val="435"/>
                <c:pt idx="0">
                  <c:v>38961</c:v>
                </c:pt>
                <c:pt idx="1">
                  <c:v>39258</c:v>
                </c:pt>
                <c:pt idx="2">
                  <c:v>39630</c:v>
                </c:pt>
                <c:pt idx="3">
                  <c:v>39652</c:v>
                </c:pt>
                <c:pt idx="4">
                  <c:v>39801</c:v>
                </c:pt>
                <c:pt idx="5">
                  <c:v>39867</c:v>
                </c:pt>
                <c:pt idx="6">
                  <c:v>39873</c:v>
                </c:pt>
                <c:pt idx="7">
                  <c:v>39877</c:v>
                </c:pt>
                <c:pt idx="8">
                  <c:v>39934</c:v>
                </c:pt>
                <c:pt idx="9">
                  <c:v>39941</c:v>
                </c:pt>
                <c:pt idx="10">
                  <c:v>39965</c:v>
                </c:pt>
                <c:pt idx="11">
                  <c:v>39965</c:v>
                </c:pt>
                <c:pt idx="12">
                  <c:v>39965</c:v>
                </c:pt>
                <c:pt idx="13">
                  <c:v>39986</c:v>
                </c:pt>
                <c:pt idx="14">
                  <c:v>40042</c:v>
                </c:pt>
                <c:pt idx="15">
                  <c:v>40064</c:v>
                </c:pt>
                <c:pt idx="16">
                  <c:v>40137</c:v>
                </c:pt>
                <c:pt idx="17">
                  <c:v>40170</c:v>
                </c:pt>
                <c:pt idx="18">
                  <c:v>40171</c:v>
                </c:pt>
                <c:pt idx="19">
                  <c:v>40171</c:v>
                </c:pt>
                <c:pt idx="20">
                  <c:v>40171</c:v>
                </c:pt>
                <c:pt idx="21">
                  <c:v>40204</c:v>
                </c:pt>
                <c:pt idx="22">
                  <c:v>40204</c:v>
                </c:pt>
                <c:pt idx="23">
                  <c:v>40204</c:v>
                </c:pt>
                <c:pt idx="24">
                  <c:v>40211</c:v>
                </c:pt>
                <c:pt idx="25">
                  <c:v>40233</c:v>
                </c:pt>
                <c:pt idx="26">
                  <c:v>40243</c:v>
                </c:pt>
                <c:pt idx="27">
                  <c:v>40287</c:v>
                </c:pt>
                <c:pt idx="28">
                  <c:v>40289</c:v>
                </c:pt>
                <c:pt idx="29">
                  <c:v>40297</c:v>
                </c:pt>
                <c:pt idx="30">
                  <c:v>40308</c:v>
                </c:pt>
                <c:pt idx="31">
                  <c:v>40318</c:v>
                </c:pt>
                <c:pt idx="32">
                  <c:v>40330</c:v>
                </c:pt>
                <c:pt idx="33">
                  <c:v>40330</c:v>
                </c:pt>
                <c:pt idx="34">
                  <c:v>40353</c:v>
                </c:pt>
                <c:pt idx="35">
                  <c:v>40359</c:v>
                </c:pt>
                <c:pt idx="36">
                  <c:v>40359</c:v>
                </c:pt>
                <c:pt idx="37">
                  <c:v>40385</c:v>
                </c:pt>
                <c:pt idx="38">
                  <c:v>40388</c:v>
                </c:pt>
                <c:pt idx="39">
                  <c:v>40388</c:v>
                </c:pt>
                <c:pt idx="40">
                  <c:v>40400</c:v>
                </c:pt>
                <c:pt idx="41">
                  <c:v>40400</c:v>
                </c:pt>
                <c:pt idx="42">
                  <c:v>40414</c:v>
                </c:pt>
                <c:pt idx="43">
                  <c:v>40441</c:v>
                </c:pt>
                <c:pt idx="44">
                  <c:v>40492</c:v>
                </c:pt>
                <c:pt idx="45">
                  <c:v>40497</c:v>
                </c:pt>
                <c:pt idx="46">
                  <c:v>40497</c:v>
                </c:pt>
                <c:pt idx="47">
                  <c:v>40513</c:v>
                </c:pt>
                <c:pt idx="48">
                  <c:v>40513</c:v>
                </c:pt>
                <c:pt idx="49">
                  <c:v>40533</c:v>
                </c:pt>
                <c:pt idx="50">
                  <c:v>40542</c:v>
                </c:pt>
                <c:pt idx="51">
                  <c:v>40542</c:v>
                </c:pt>
                <c:pt idx="52">
                  <c:v>40548</c:v>
                </c:pt>
                <c:pt idx="53">
                  <c:v>40550</c:v>
                </c:pt>
                <c:pt idx="54">
                  <c:v>40568</c:v>
                </c:pt>
                <c:pt idx="55">
                  <c:v>40581</c:v>
                </c:pt>
                <c:pt idx="56">
                  <c:v>40585</c:v>
                </c:pt>
                <c:pt idx="57">
                  <c:v>40585</c:v>
                </c:pt>
                <c:pt idx="58">
                  <c:v>40610</c:v>
                </c:pt>
                <c:pt idx="59">
                  <c:v>40697</c:v>
                </c:pt>
                <c:pt idx="60">
                  <c:v>40697</c:v>
                </c:pt>
                <c:pt idx="61">
                  <c:v>40715</c:v>
                </c:pt>
                <c:pt idx="62">
                  <c:v>40732</c:v>
                </c:pt>
                <c:pt idx="63">
                  <c:v>40738</c:v>
                </c:pt>
                <c:pt idx="64">
                  <c:v>40742</c:v>
                </c:pt>
                <c:pt idx="65">
                  <c:v>40745</c:v>
                </c:pt>
                <c:pt idx="66">
                  <c:v>40815</c:v>
                </c:pt>
                <c:pt idx="67">
                  <c:v>40817</c:v>
                </c:pt>
                <c:pt idx="68">
                  <c:v>40878</c:v>
                </c:pt>
                <c:pt idx="69">
                  <c:v>40885</c:v>
                </c:pt>
                <c:pt idx="70">
                  <c:v>40897</c:v>
                </c:pt>
                <c:pt idx="71">
                  <c:v>40897</c:v>
                </c:pt>
                <c:pt idx="72">
                  <c:v>40897</c:v>
                </c:pt>
                <c:pt idx="73">
                  <c:v>40909</c:v>
                </c:pt>
                <c:pt idx="74">
                  <c:v>40909</c:v>
                </c:pt>
                <c:pt idx="75">
                  <c:v>40942</c:v>
                </c:pt>
                <c:pt idx="76">
                  <c:v>40966</c:v>
                </c:pt>
                <c:pt idx="77">
                  <c:v>41093</c:v>
                </c:pt>
                <c:pt idx="78">
                  <c:v>41093</c:v>
                </c:pt>
                <c:pt idx="79">
                  <c:v>41124</c:v>
                </c:pt>
                <c:pt idx="80">
                  <c:v>41134</c:v>
                </c:pt>
                <c:pt idx="81">
                  <c:v>41137</c:v>
                </c:pt>
                <c:pt idx="82">
                  <c:v>41150</c:v>
                </c:pt>
                <c:pt idx="83">
                  <c:v>41152</c:v>
                </c:pt>
                <c:pt idx="84">
                  <c:v>41169</c:v>
                </c:pt>
                <c:pt idx="85">
                  <c:v>41169</c:v>
                </c:pt>
                <c:pt idx="86">
                  <c:v>41199</c:v>
                </c:pt>
                <c:pt idx="87">
                  <c:v>41207</c:v>
                </c:pt>
                <c:pt idx="88">
                  <c:v>41214</c:v>
                </c:pt>
                <c:pt idx="89">
                  <c:v>41228</c:v>
                </c:pt>
                <c:pt idx="90">
                  <c:v>41255</c:v>
                </c:pt>
                <c:pt idx="91">
                  <c:v>41256</c:v>
                </c:pt>
                <c:pt idx="92">
                  <c:v>41309</c:v>
                </c:pt>
                <c:pt idx="93">
                  <c:v>41333</c:v>
                </c:pt>
                <c:pt idx="94">
                  <c:v>41355</c:v>
                </c:pt>
                <c:pt idx="95">
                  <c:v>41355</c:v>
                </c:pt>
                <c:pt idx="96">
                  <c:v>41358</c:v>
                </c:pt>
                <c:pt idx="97">
                  <c:v>41374</c:v>
                </c:pt>
                <c:pt idx="98">
                  <c:v>41380</c:v>
                </c:pt>
                <c:pt idx="99">
                  <c:v>41426</c:v>
                </c:pt>
                <c:pt idx="100">
                  <c:v>41428</c:v>
                </c:pt>
                <c:pt idx="101">
                  <c:v>41428</c:v>
                </c:pt>
                <c:pt idx="102">
                  <c:v>41444</c:v>
                </c:pt>
                <c:pt idx="103">
                  <c:v>41458</c:v>
                </c:pt>
                <c:pt idx="104">
                  <c:v>41465</c:v>
                </c:pt>
                <c:pt idx="105">
                  <c:v>41465</c:v>
                </c:pt>
                <c:pt idx="106">
                  <c:v>41472</c:v>
                </c:pt>
                <c:pt idx="107">
                  <c:v>41472</c:v>
                </c:pt>
                <c:pt idx="108">
                  <c:v>41523</c:v>
                </c:pt>
                <c:pt idx="109">
                  <c:v>41536</c:v>
                </c:pt>
                <c:pt idx="110">
                  <c:v>41544</c:v>
                </c:pt>
                <c:pt idx="111">
                  <c:v>41556</c:v>
                </c:pt>
                <c:pt idx="112">
                  <c:v>41569</c:v>
                </c:pt>
                <c:pt idx="113">
                  <c:v>41609</c:v>
                </c:pt>
                <c:pt idx="114">
                  <c:v>41614</c:v>
                </c:pt>
                <c:pt idx="115">
                  <c:v>41627</c:v>
                </c:pt>
                <c:pt idx="116">
                  <c:v>41669</c:v>
                </c:pt>
                <c:pt idx="117">
                  <c:v>41690</c:v>
                </c:pt>
                <c:pt idx="118">
                  <c:v>41715</c:v>
                </c:pt>
                <c:pt idx="119">
                  <c:v>41724</c:v>
                </c:pt>
                <c:pt idx="120">
                  <c:v>41730</c:v>
                </c:pt>
                <c:pt idx="121">
                  <c:v>41760</c:v>
                </c:pt>
                <c:pt idx="122">
                  <c:v>41786</c:v>
                </c:pt>
                <c:pt idx="123">
                  <c:v>41791</c:v>
                </c:pt>
                <c:pt idx="124">
                  <c:v>41802</c:v>
                </c:pt>
                <c:pt idx="125">
                  <c:v>41838</c:v>
                </c:pt>
                <c:pt idx="126">
                  <c:v>41843</c:v>
                </c:pt>
                <c:pt idx="127">
                  <c:v>41844</c:v>
                </c:pt>
                <c:pt idx="128">
                  <c:v>41844</c:v>
                </c:pt>
                <c:pt idx="129">
                  <c:v>41870</c:v>
                </c:pt>
                <c:pt idx="130">
                  <c:v>41876</c:v>
                </c:pt>
                <c:pt idx="131">
                  <c:v>41885</c:v>
                </c:pt>
                <c:pt idx="132">
                  <c:v>41886</c:v>
                </c:pt>
                <c:pt idx="133">
                  <c:v>41886</c:v>
                </c:pt>
                <c:pt idx="134">
                  <c:v>41915</c:v>
                </c:pt>
                <c:pt idx="135">
                  <c:v>41920</c:v>
                </c:pt>
                <c:pt idx="136">
                  <c:v>41920</c:v>
                </c:pt>
                <c:pt idx="137">
                  <c:v>41920</c:v>
                </c:pt>
                <c:pt idx="138">
                  <c:v>41920</c:v>
                </c:pt>
                <c:pt idx="139">
                  <c:v>41920</c:v>
                </c:pt>
                <c:pt idx="140">
                  <c:v>41920</c:v>
                </c:pt>
                <c:pt idx="141">
                  <c:v>41932</c:v>
                </c:pt>
                <c:pt idx="142">
                  <c:v>41933</c:v>
                </c:pt>
                <c:pt idx="143">
                  <c:v>41934</c:v>
                </c:pt>
                <c:pt idx="144">
                  <c:v>41934</c:v>
                </c:pt>
                <c:pt idx="145">
                  <c:v>41934</c:v>
                </c:pt>
                <c:pt idx="146">
                  <c:v>41934</c:v>
                </c:pt>
                <c:pt idx="147">
                  <c:v>41934</c:v>
                </c:pt>
                <c:pt idx="148">
                  <c:v>41934</c:v>
                </c:pt>
                <c:pt idx="149">
                  <c:v>41934</c:v>
                </c:pt>
                <c:pt idx="150">
                  <c:v>41934</c:v>
                </c:pt>
                <c:pt idx="151">
                  <c:v>41936</c:v>
                </c:pt>
                <c:pt idx="152">
                  <c:v>41950</c:v>
                </c:pt>
                <c:pt idx="153">
                  <c:v>41950</c:v>
                </c:pt>
                <c:pt idx="154">
                  <c:v>41956</c:v>
                </c:pt>
                <c:pt idx="155">
                  <c:v>41961</c:v>
                </c:pt>
                <c:pt idx="156">
                  <c:v>41982</c:v>
                </c:pt>
                <c:pt idx="157">
                  <c:v>42036</c:v>
                </c:pt>
                <c:pt idx="158">
                  <c:v>42065</c:v>
                </c:pt>
                <c:pt idx="159">
                  <c:v>42065</c:v>
                </c:pt>
                <c:pt idx="160">
                  <c:v>42066</c:v>
                </c:pt>
                <c:pt idx="161">
                  <c:v>42067</c:v>
                </c:pt>
                <c:pt idx="162">
                  <c:v>42067</c:v>
                </c:pt>
                <c:pt idx="163">
                  <c:v>42068</c:v>
                </c:pt>
                <c:pt idx="164">
                  <c:v>42086</c:v>
                </c:pt>
                <c:pt idx="165">
                  <c:v>42088</c:v>
                </c:pt>
                <c:pt idx="166">
                  <c:v>42097</c:v>
                </c:pt>
                <c:pt idx="167">
                  <c:v>42097</c:v>
                </c:pt>
                <c:pt idx="168">
                  <c:v>42108</c:v>
                </c:pt>
                <c:pt idx="169">
                  <c:v>42111</c:v>
                </c:pt>
                <c:pt idx="170">
                  <c:v>42124</c:v>
                </c:pt>
                <c:pt idx="171">
                  <c:v>42124</c:v>
                </c:pt>
                <c:pt idx="172">
                  <c:v>42151</c:v>
                </c:pt>
                <c:pt idx="173">
                  <c:v>42156</c:v>
                </c:pt>
                <c:pt idx="174">
                  <c:v>42160</c:v>
                </c:pt>
                <c:pt idx="175">
                  <c:v>42164</c:v>
                </c:pt>
                <c:pt idx="176">
                  <c:v>42174</c:v>
                </c:pt>
                <c:pt idx="177">
                  <c:v>42178</c:v>
                </c:pt>
                <c:pt idx="178">
                  <c:v>42180</c:v>
                </c:pt>
                <c:pt idx="179">
                  <c:v>42185</c:v>
                </c:pt>
                <c:pt idx="180">
                  <c:v>42186</c:v>
                </c:pt>
                <c:pt idx="181">
                  <c:v>42186</c:v>
                </c:pt>
                <c:pt idx="182">
                  <c:v>42186</c:v>
                </c:pt>
                <c:pt idx="183">
                  <c:v>42200</c:v>
                </c:pt>
                <c:pt idx="184">
                  <c:v>42201</c:v>
                </c:pt>
                <c:pt idx="185">
                  <c:v>42206</c:v>
                </c:pt>
                <c:pt idx="186">
                  <c:v>42221</c:v>
                </c:pt>
                <c:pt idx="187">
                  <c:v>42225</c:v>
                </c:pt>
                <c:pt idx="188">
                  <c:v>42228</c:v>
                </c:pt>
                <c:pt idx="189">
                  <c:v>42232</c:v>
                </c:pt>
                <c:pt idx="190">
                  <c:v>42244</c:v>
                </c:pt>
                <c:pt idx="191">
                  <c:v>42250</c:v>
                </c:pt>
                <c:pt idx="192">
                  <c:v>42270</c:v>
                </c:pt>
                <c:pt idx="193">
                  <c:v>42270</c:v>
                </c:pt>
                <c:pt idx="194">
                  <c:v>42271</c:v>
                </c:pt>
                <c:pt idx="195">
                  <c:v>42275</c:v>
                </c:pt>
                <c:pt idx="196">
                  <c:v>42275</c:v>
                </c:pt>
                <c:pt idx="197">
                  <c:v>42278</c:v>
                </c:pt>
                <c:pt idx="198">
                  <c:v>42278</c:v>
                </c:pt>
                <c:pt idx="199">
                  <c:v>42278</c:v>
                </c:pt>
                <c:pt idx="200">
                  <c:v>42285</c:v>
                </c:pt>
                <c:pt idx="201">
                  <c:v>42286</c:v>
                </c:pt>
                <c:pt idx="202">
                  <c:v>42313</c:v>
                </c:pt>
                <c:pt idx="203">
                  <c:v>42314</c:v>
                </c:pt>
                <c:pt idx="204">
                  <c:v>42317</c:v>
                </c:pt>
                <c:pt idx="205">
                  <c:v>42318</c:v>
                </c:pt>
                <c:pt idx="206">
                  <c:v>42328</c:v>
                </c:pt>
                <c:pt idx="207">
                  <c:v>42338</c:v>
                </c:pt>
                <c:pt idx="208">
                  <c:v>42355</c:v>
                </c:pt>
                <c:pt idx="209">
                  <c:v>42356</c:v>
                </c:pt>
                <c:pt idx="210">
                  <c:v>42356</c:v>
                </c:pt>
                <c:pt idx="211">
                  <c:v>42356</c:v>
                </c:pt>
                <c:pt idx="212">
                  <c:v>42356</c:v>
                </c:pt>
                <c:pt idx="213">
                  <c:v>42375</c:v>
                </c:pt>
                <c:pt idx="214">
                  <c:v>42472</c:v>
                </c:pt>
                <c:pt idx="215">
                  <c:v>42472</c:v>
                </c:pt>
                <c:pt idx="216">
                  <c:v>42509</c:v>
                </c:pt>
                <c:pt idx="217">
                  <c:v>42586</c:v>
                </c:pt>
                <c:pt idx="218">
                  <c:v>42608</c:v>
                </c:pt>
                <c:pt idx="219">
                  <c:v>42611</c:v>
                </c:pt>
                <c:pt idx="220">
                  <c:v>42628</c:v>
                </c:pt>
                <c:pt idx="221">
                  <c:v>42633</c:v>
                </c:pt>
                <c:pt idx="222">
                  <c:v>42635</c:v>
                </c:pt>
                <c:pt idx="223">
                  <c:v>42692</c:v>
                </c:pt>
                <c:pt idx="224">
                  <c:v>42692</c:v>
                </c:pt>
                <c:pt idx="225">
                  <c:v>42717</c:v>
                </c:pt>
                <c:pt idx="226">
                  <c:v>42719</c:v>
                </c:pt>
                <c:pt idx="227">
                  <c:v>42738</c:v>
                </c:pt>
                <c:pt idx="228">
                  <c:v>42747</c:v>
                </c:pt>
                <c:pt idx="229">
                  <c:v>42747</c:v>
                </c:pt>
                <c:pt idx="230">
                  <c:v>42752</c:v>
                </c:pt>
                <c:pt idx="231">
                  <c:v>42766</c:v>
                </c:pt>
                <c:pt idx="232">
                  <c:v>42817</c:v>
                </c:pt>
                <c:pt idx="233">
                  <c:v>42825</c:v>
                </c:pt>
                <c:pt idx="234">
                  <c:v>42826</c:v>
                </c:pt>
                <c:pt idx="235">
                  <c:v>42877</c:v>
                </c:pt>
                <c:pt idx="236">
                  <c:v>42880</c:v>
                </c:pt>
                <c:pt idx="237">
                  <c:v>42880</c:v>
                </c:pt>
                <c:pt idx="238">
                  <c:v>42881</c:v>
                </c:pt>
                <c:pt idx="239">
                  <c:v>42887</c:v>
                </c:pt>
                <c:pt idx="240">
                  <c:v>42893</c:v>
                </c:pt>
                <c:pt idx="241">
                  <c:v>42905</c:v>
                </c:pt>
                <c:pt idx="242">
                  <c:v>42906</c:v>
                </c:pt>
                <c:pt idx="243">
                  <c:v>42906</c:v>
                </c:pt>
                <c:pt idx="244">
                  <c:v>42906</c:v>
                </c:pt>
                <c:pt idx="245">
                  <c:v>42906</c:v>
                </c:pt>
                <c:pt idx="246">
                  <c:v>42912</c:v>
                </c:pt>
                <c:pt idx="247">
                  <c:v>42944</c:v>
                </c:pt>
                <c:pt idx="248">
                  <c:v>42944</c:v>
                </c:pt>
                <c:pt idx="249">
                  <c:v>42955</c:v>
                </c:pt>
                <c:pt idx="250">
                  <c:v>43001</c:v>
                </c:pt>
                <c:pt idx="251">
                  <c:v>43004</c:v>
                </c:pt>
                <c:pt idx="252">
                  <c:v>43004</c:v>
                </c:pt>
                <c:pt idx="253">
                  <c:v>43014</c:v>
                </c:pt>
                <c:pt idx="254">
                  <c:v>43014</c:v>
                </c:pt>
                <c:pt idx="255">
                  <c:v>43038</c:v>
                </c:pt>
                <c:pt idx="256">
                  <c:v>43052</c:v>
                </c:pt>
                <c:pt idx="257">
                  <c:v>43052</c:v>
                </c:pt>
                <c:pt idx="258">
                  <c:v>43077</c:v>
                </c:pt>
                <c:pt idx="259">
                  <c:v>43083</c:v>
                </c:pt>
                <c:pt idx="260">
                  <c:v>43084</c:v>
                </c:pt>
                <c:pt idx="261">
                  <c:v>43105</c:v>
                </c:pt>
                <c:pt idx="262">
                  <c:v>43109</c:v>
                </c:pt>
                <c:pt idx="263">
                  <c:v>43129</c:v>
                </c:pt>
                <c:pt idx="264">
                  <c:v>43129</c:v>
                </c:pt>
                <c:pt idx="265">
                  <c:v>43132</c:v>
                </c:pt>
                <c:pt idx="266">
                  <c:v>43152</c:v>
                </c:pt>
                <c:pt idx="267">
                  <c:v>43206</c:v>
                </c:pt>
                <c:pt idx="268">
                  <c:v>43227</c:v>
                </c:pt>
                <c:pt idx="269">
                  <c:v>43236</c:v>
                </c:pt>
                <c:pt idx="270">
                  <c:v>43236</c:v>
                </c:pt>
                <c:pt idx="271">
                  <c:v>43250</c:v>
                </c:pt>
                <c:pt idx="272">
                  <c:v>43250</c:v>
                </c:pt>
                <c:pt idx="273">
                  <c:v>43250</c:v>
                </c:pt>
                <c:pt idx="274">
                  <c:v>43250</c:v>
                </c:pt>
                <c:pt idx="275">
                  <c:v>43250</c:v>
                </c:pt>
                <c:pt idx="276">
                  <c:v>43250</c:v>
                </c:pt>
                <c:pt idx="277">
                  <c:v>43252</c:v>
                </c:pt>
                <c:pt idx="278">
                  <c:v>43257</c:v>
                </c:pt>
                <c:pt idx="279">
                  <c:v>43259</c:v>
                </c:pt>
                <c:pt idx="280">
                  <c:v>43264</c:v>
                </c:pt>
                <c:pt idx="281">
                  <c:v>43264</c:v>
                </c:pt>
                <c:pt idx="282">
                  <c:v>43278</c:v>
                </c:pt>
                <c:pt idx="283">
                  <c:v>43291</c:v>
                </c:pt>
                <c:pt idx="284">
                  <c:v>43322</c:v>
                </c:pt>
                <c:pt idx="285">
                  <c:v>43334</c:v>
                </c:pt>
                <c:pt idx="286">
                  <c:v>43334</c:v>
                </c:pt>
                <c:pt idx="287">
                  <c:v>43335</c:v>
                </c:pt>
                <c:pt idx="288">
                  <c:v>43343</c:v>
                </c:pt>
                <c:pt idx="289">
                  <c:v>43363</c:v>
                </c:pt>
                <c:pt idx="290">
                  <c:v>43374</c:v>
                </c:pt>
                <c:pt idx="291">
                  <c:v>43374</c:v>
                </c:pt>
                <c:pt idx="292">
                  <c:v>43391</c:v>
                </c:pt>
                <c:pt idx="293">
                  <c:v>43391</c:v>
                </c:pt>
                <c:pt idx="294">
                  <c:v>43405</c:v>
                </c:pt>
                <c:pt idx="295">
                  <c:v>43445</c:v>
                </c:pt>
                <c:pt idx="296">
                  <c:v>43497</c:v>
                </c:pt>
                <c:pt idx="297">
                  <c:v>43510</c:v>
                </c:pt>
                <c:pt idx="298">
                  <c:v>43545</c:v>
                </c:pt>
                <c:pt idx="299">
                  <c:v>43546</c:v>
                </c:pt>
                <c:pt idx="300">
                  <c:v>43615</c:v>
                </c:pt>
                <c:pt idx="301">
                  <c:v>43643</c:v>
                </c:pt>
                <c:pt idx="302">
                  <c:v>43643</c:v>
                </c:pt>
                <c:pt idx="303">
                  <c:v>43647</c:v>
                </c:pt>
                <c:pt idx="304">
                  <c:v>43671</c:v>
                </c:pt>
                <c:pt idx="305">
                  <c:v>43685</c:v>
                </c:pt>
                <c:pt idx="306">
                  <c:v>43696</c:v>
                </c:pt>
                <c:pt idx="307">
                  <c:v>43727</c:v>
                </c:pt>
                <c:pt idx="308">
                  <c:v>43730</c:v>
                </c:pt>
                <c:pt idx="309">
                  <c:v>43730</c:v>
                </c:pt>
                <c:pt idx="310">
                  <c:v>43730</c:v>
                </c:pt>
                <c:pt idx="311">
                  <c:v>43755</c:v>
                </c:pt>
                <c:pt idx="312">
                  <c:v>43755</c:v>
                </c:pt>
                <c:pt idx="313">
                  <c:v>43788</c:v>
                </c:pt>
                <c:pt idx="314">
                  <c:v>43790</c:v>
                </c:pt>
                <c:pt idx="315">
                  <c:v>43795</c:v>
                </c:pt>
                <c:pt idx="316">
                  <c:v>43819</c:v>
                </c:pt>
                <c:pt idx="317">
                  <c:v>43915</c:v>
                </c:pt>
                <c:pt idx="318">
                  <c:v>43929</c:v>
                </c:pt>
                <c:pt idx="319">
                  <c:v>43983</c:v>
                </c:pt>
                <c:pt idx="320">
                  <c:v>44067</c:v>
                </c:pt>
                <c:pt idx="321">
                  <c:v>44097</c:v>
                </c:pt>
                <c:pt idx="322">
                  <c:v>44099</c:v>
                </c:pt>
                <c:pt idx="323">
                  <c:v>44195</c:v>
                </c:pt>
                <c:pt idx="324">
                  <c:v>44211</c:v>
                </c:pt>
                <c:pt idx="325">
                  <c:v>44211</c:v>
                </c:pt>
                <c:pt idx="326">
                  <c:v>44228</c:v>
                </c:pt>
                <c:pt idx="327">
                  <c:v>44231</c:v>
                </c:pt>
                <c:pt idx="328">
                  <c:v>44250</c:v>
                </c:pt>
                <c:pt idx="329">
                  <c:v>44280</c:v>
                </c:pt>
                <c:pt idx="330">
                  <c:v>44348</c:v>
                </c:pt>
                <c:pt idx="331">
                  <c:v>44348</c:v>
                </c:pt>
                <c:pt idx="332">
                  <c:v>44348</c:v>
                </c:pt>
              </c:numCache>
            </c:numRef>
          </c:xVal>
          <c:yVal>
            <c:numRef>
              <c:f>'PPA Price by Project (PV only)'!$L$25:$L$459</c:f>
              <c:numCache>
                <c:formatCode>0.00</c:formatCode>
                <c:ptCount val="4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196.32277356984014</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152.21295504145908</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130.3379195325974</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90.244295980974869</c:v>
                </c:pt>
                <c:pt idx="229">
                  <c:v>98.622023783768952</c:v>
                </c:pt>
                <c:pt idx="230">
                  <c:v>#N/A</c:v>
                </c:pt>
                <c:pt idx="231">
                  <c:v>#N/A</c:v>
                </c:pt>
                <c:pt idx="232">
                  <c:v>#N/A</c:v>
                </c:pt>
                <c:pt idx="233">
                  <c:v>95.016747732411872</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numCache>
            </c:numRef>
          </c:yVal>
          <c:bubbleSize>
            <c:numRef>
              <c:f>'PPA Price by Project (PV only)'!$B$25:$B$459</c:f>
              <c:numCache>
                <c:formatCode>0.0</c:formatCode>
                <c:ptCount val="435"/>
                <c:pt idx="0">
                  <c:v>7</c:v>
                </c:pt>
                <c:pt idx="1">
                  <c:v>5</c:v>
                </c:pt>
                <c:pt idx="2">
                  <c:v>550</c:v>
                </c:pt>
                <c:pt idx="3">
                  <c:v>210</c:v>
                </c:pt>
                <c:pt idx="4">
                  <c:v>10</c:v>
                </c:pt>
                <c:pt idx="5">
                  <c:v>30</c:v>
                </c:pt>
                <c:pt idx="6">
                  <c:v>30</c:v>
                </c:pt>
                <c:pt idx="7">
                  <c:v>19</c:v>
                </c:pt>
                <c:pt idx="8">
                  <c:v>12.6</c:v>
                </c:pt>
                <c:pt idx="9">
                  <c:v>230</c:v>
                </c:pt>
                <c:pt idx="10">
                  <c:v>20</c:v>
                </c:pt>
                <c:pt idx="11">
                  <c:v>14</c:v>
                </c:pt>
                <c:pt idx="12">
                  <c:v>10.08</c:v>
                </c:pt>
                <c:pt idx="13">
                  <c:v>48</c:v>
                </c:pt>
                <c:pt idx="14">
                  <c:v>250</c:v>
                </c:pt>
                <c:pt idx="15">
                  <c:v>250</c:v>
                </c:pt>
                <c:pt idx="16">
                  <c:v>21</c:v>
                </c:pt>
                <c:pt idx="17">
                  <c:v>50</c:v>
                </c:pt>
                <c:pt idx="18">
                  <c:v>20</c:v>
                </c:pt>
                <c:pt idx="19">
                  <c:v>19</c:v>
                </c:pt>
                <c:pt idx="20">
                  <c:v>6</c:v>
                </c:pt>
                <c:pt idx="21">
                  <c:v>50</c:v>
                </c:pt>
                <c:pt idx="22">
                  <c:v>20</c:v>
                </c:pt>
                <c:pt idx="23">
                  <c:v>20</c:v>
                </c:pt>
                <c:pt idx="24">
                  <c:v>50</c:v>
                </c:pt>
                <c:pt idx="25">
                  <c:v>300</c:v>
                </c:pt>
                <c:pt idx="26">
                  <c:v>40</c:v>
                </c:pt>
                <c:pt idx="27">
                  <c:v>29</c:v>
                </c:pt>
                <c:pt idx="28">
                  <c:v>66</c:v>
                </c:pt>
                <c:pt idx="29">
                  <c:v>25</c:v>
                </c:pt>
                <c:pt idx="30">
                  <c:v>125</c:v>
                </c:pt>
                <c:pt idx="31">
                  <c:v>25.8</c:v>
                </c:pt>
                <c:pt idx="32">
                  <c:v>32</c:v>
                </c:pt>
                <c:pt idx="33">
                  <c:v>20</c:v>
                </c:pt>
                <c:pt idx="34">
                  <c:v>23</c:v>
                </c:pt>
                <c:pt idx="35">
                  <c:v>12</c:v>
                </c:pt>
                <c:pt idx="36">
                  <c:v>10</c:v>
                </c:pt>
                <c:pt idx="37">
                  <c:v>20</c:v>
                </c:pt>
                <c:pt idx="38">
                  <c:v>150</c:v>
                </c:pt>
                <c:pt idx="39">
                  <c:v>45</c:v>
                </c:pt>
                <c:pt idx="40">
                  <c:v>30</c:v>
                </c:pt>
                <c:pt idx="41">
                  <c:v>5.5</c:v>
                </c:pt>
                <c:pt idx="42">
                  <c:v>23</c:v>
                </c:pt>
                <c:pt idx="43">
                  <c:v>62.5</c:v>
                </c:pt>
                <c:pt idx="44">
                  <c:v>130</c:v>
                </c:pt>
                <c:pt idx="45">
                  <c:v>20</c:v>
                </c:pt>
                <c:pt idx="46">
                  <c:v>14</c:v>
                </c:pt>
                <c:pt idx="47">
                  <c:v>9</c:v>
                </c:pt>
                <c:pt idx="48">
                  <c:v>7.65</c:v>
                </c:pt>
                <c:pt idx="49">
                  <c:v>60</c:v>
                </c:pt>
                <c:pt idx="50">
                  <c:v>309</c:v>
                </c:pt>
                <c:pt idx="51">
                  <c:v>20</c:v>
                </c:pt>
                <c:pt idx="52">
                  <c:v>270</c:v>
                </c:pt>
                <c:pt idx="53">
                  <c:v>110</c:v>
                </c:pt>
                <c:pt idx="54">
                  <c:v>26</c:v>
                </c:pt>
                <c:pt idx="55">
                  <c:v>250</c:v>
                </c:pt>
                <c:pt idx="56">
                  <c:v>30</c:v>
                </c:pt>
                <c:pt idx="57">
                  <c:v>20</c:v>
                </c:pt>
                <c:pt idx="58">
                  <c:v>150</c:v>
                </c:pt>
                <c:pt idx="59">
                  <c:v>127</c:v>
                </c:pt>
                <c:pt idx="60">
                  <c:v>110</c:v>
                </c:pt>
                <c:pt idx="61">
                  <c:v>150</c:v>
                </c:pt>
                <c:pt idx="62">
                  <c:v>23</c:v>
                </c:pt>
                <c:pt idx="63">
                  <c:v>20</c:v>
                </c:pt>
                <c:pt idx="64">
                  <c:v>6</c:v>
                </c:pt>
                <c:pt idx="65">
                  <c:v>150</c:v>
                </c:pt>
                <c:pt idx="66">
                  <c:v>250</c:v>
                </c:pt>
                <c:pt idx="67">
                  <c:v>9</c:v>
                </c:pt>
                <c:pt idx="68">
                  <c:v>20</c:v>
                </c:pt>
                <c:pt idx="69">
                  <c:v>19</c:v>
                </c:pt>
                <c:pt idx="70">
                  <c:v>30</c:v>
                </c:pt>
                <c:pt idx="71">
                  <c:v>20</c:v>
                </c:pt>
                <c:pt idx="72">
                  <c:v>20</c:v>
                </c:pt>
                <c:pt idx="73">
                  <c:v>15</c:v>
                </c:pt>
                <c:pt idx="74">
                  <c:v>15</c:v>
                </c:pt>
                <c:pt idx="75">
                  <c:v>200</c:v>
                </c:pt>
                <c:pt idx="76">
                  <c:v>20</c:v>
                </c:pt>
                <c:pt idx="77">
                  <c:v>20</c:v>
                </c:pt>
                <c:pt idx="78">
                  <c:v>20</c:v>
                </c:pt>
                <c:pt idx="79">
                  <c:v>20</c:v>
                </c:pt>
                <c:pt idx="80">
                  <c:v>20</c:v>
                </c:pt>
                <c:pt idx="81">
                  <c:v>102</c:v>
                </c:pt>
                <c:pt idx="82">
                  <c:v>20</c:v>
                </c:pt>
                <c:pt idx="83">
                  <c:v>250</c:v>
                </c:pt>
                <c:pt idx="84">
                  <c:v>20.8</c:v>
                </c:pt>
                <c:pt idx="85">
                  <c:v>20</c:v>
                </c:pt>
                <c:pt idx="86">
                  <c:v>10</c:v>
                </c:pt>
                <c:pt idx="87">
                  <c:v>50</c:v>
                </c:pt>
                <c:pt idx="88">
                  <c:v>20</c:v>
                </c:pt>
                <c:pt idx="89">
                  <c:v>20</c:v>
                </c:pt>
                <c:pt idx="90">
                  <c:v>250</c:v>
                </c:pt>
                <c:pt idx="91">
                  <c:v>20</c:v>
                </c:pt>
                <c:pt idx="92">
                  <c:v>28.8</c:v>
                </c:pt>
                <c:pt idx="93">
                  <c:v>45</c:v>
                </c:pt>
                <c:pt idx="94">
                  <c:v>20</c:v>
                </c:pt>
                <c:pt idx="95">
                  <c:v>20</c:v>
                </c:pt>
                <c:pt idx="96">
                  <c:v>20</c:v>
                </c:pt>
                <c:pt idx="97">
                  <c:v>20</c:v>
                </c:pt>
                <c:pt idx="98">
                  <c:v>20</c:v>
                </c:pt>
                <c:pt idx="99">
                  <c:v>20</c:v>
                </c:pt>
                <c:pt idx="100">
                  <c:v>48</c:v>
                </c:pt>
                <c:pt idx="101">
                  <c:v>40</c:v>
                </c:pt>
                <c:pt idx="102">
                  <c:v>12</c:v>
                </c:pt>
                <c:pt idx="103">
                  <c:v>50</c:v>
                </c:pt>
                <c:pt idx="104">
                  <c:v>40</c:v>
                </c:pt>
                <c:pt idx="105">
                  <c:v>20</c:v>
                </c:pt>
                <c:pt idx="106">
                  <c:v>20</c:v>
                </c:pt>
                <c:pt idx="107">
                  <c:v>12</c:v>
                </c:pt>
                <c:pt idx="108">
                  <c:v>15</c:v>
                </c:pt>
                <c:pt idx="109">
                  <c:v>20</c:v>
                </c:pt>
                <c:pt idx="110">
                  <c:v>20</c:v>
                </c:pt>
                <c:pt idx="111">
                  <c:v>20</c:v>
                </c:pt>
                <c:pt idx="112">
                  <c:v>20</c:v>
                </c:pt>
                <c:pt idx="113">
                  <c:v>7.3140000000000001</c:v>
                </c:pt>
                <c:pt idx="114">
                  <c:v>20</c:v>
                </c:pt>
                <c:pt idx="115">
                  <c:v>150</c:v>
                </c:pt>
                <c:pt idx="116">
                  <c:v>7</c:v>
                </c:pt>
                <c:pt idx="117">
                  <c:v>10.416</c:v>
                </c:pt>
                <c:pt idx="118">
                  <c:v>20</c:v>
                </c:pt>
                <c:pt idx="119">
                  <c:v>26.66</c:v>
                </c:pt>
                <c:pt idx="120">
                  <c:v>10.3</c:v>
                </c:pt>
                <c:pt idx="121">
                  <c:v>157.5</c:v>
                </c:pt>
                <c:pt idx="122">
                  <c:v>30</c:v>
                </c:pt>
                <c:pt idx="123">
                  <c:v>20</c:v>
                </c:pt>
                <c:pt idx="124">
                  <c:v>30</c:v>
                </c:pt>
                <c:pt idx="125">
                  <c:v>93.6</c:v>
                </c:pt>
                <c:pt idx="126">
                  <c:v>75</c:v>
                </c:pt>
                <c:pt idx="127">
                  <c:v>56</c:v>
                </c:pt>
                <c:pt idx="128">
                  <c:v>56</c:v>
                </c:pt>
                <c:pt idx="129">
                  <c:v>105</c:v>
                </c:pt>
                <c:pt idx="130">
                  <c:v>60</c:v>
                </c:pt>
                <c:pt idx="131">
                  <c:v>60</c:v>
                </c:pt>
                <c:pt idx="132">
                  <c:v>120</c:v>
                </c:pt>
                <c:pt idx="133">
                  <c:v>52</c:v>
                </c:pt>
                <c:pt idx="134">
                  <c:v>30</c:v>
                </c:pt>
                <c:pt idx="135">
                  <c:v>103</c:v>
                </c:pt>
                <c:pt idx="136">
                  <c:v>101.3</c:v>
                </c:pt>
                <c:pt idx="137">
                  <c:v>80</c:v>
                </c:pt>
                <c:pt idx="138">
                  <c:v>76.5</c:v>
                </c:pt>
                <c:pt idx="139">
                  <c:v>51</c:v>
                </c:pt>
                <c:pt idx="140">
                  <c:v>30</c:v>
                </c:pt>
                <c:pt idx="141">
                  <c:v>40</c:v>
                </c:pt>
                <c:pt idx="142">
                  <c:v>11.4</c:v>
                </c:pt>
                <c:pt idx="143">
                  <c:v>20</c:v>
                </c:pt>
                <c:pt idx="144">
                  <c:v>20</c:v>
                </c:pt>
                <c:pt idx="145">
                  <c:v>20</c:v>
                </c:pt>
                <c:pt idx="146">
                  <c:v>20</c:v>
                </c:pt>
                <c:pt idx="147">
                  <c:v>19.5</c:v>
                </c:pt>
                <c:pt idx="148">
                  <c:v>19.5</c:v>
                </c:pt>
                <c:pt idx="149">
                  <c:v>15</c:v>
                </c:pt>
                <c:pt idx="150">
                  <c:v>14.7</c:v>
                </c:pt>
                <c:pt idx="151">
                  <c:v>100</c:v>
                </c:pt>
                <c:pt idx="152">
                  <c:v>50</c:v>
                </c:pt>
                <c:pt idx="153">
                  <c:v>40</c:v>
                </c:pt>
                <c:pt idx="154">
                  <c:v>30</c:v>
                </c:pt>
                <c:pt idx="155">
                  <c:v>45</c:v>
                </c:pt>
                <c:pt idx="156">
                  <c:v>130</c:v>
                </c:pt>
                <c:pt idx="157">
                  <c:v>80</c:v>
                </c:pt>
                <c:pt idx="158">
                  <c:v>25</c:v>
                </c:pt>
                <c:pt idx="159">
                  <c:v>6</c:v>
                </c:pt>
                <c:pt idx="160">
                  <c:v>62.25</c:v>
                </c:pt>
                <c:pt idx="161">
                  <c:v>70</c:v>
                </c:pt>
                <c:pt idx="162">
                  <c:v>70</c:v>
                </c:pt>
                <c:pt idx="163">
                  <c:v>10.5</c:v>
                </c:pt>
                <c:pt idx="164">
                  <c:v>20</c:v>
                </c:pt>
                <c:pt idx="165">
                  <c:v>30</c:v>
                </c:pt>
                <c:pt idx="166">
                  <c:v>81</c:v>
                </c:pt>
                <c:pt idx="167">
                  <c:v>54</c:v>
                </c:pt>
                <c:pt idx="168">
                  <c:v>6.8</c:v>
                </c:pt>
                <c:pt idx="169">
                  <c:v>20</c:v>
                </c:pt>
                <c:pt idx="170">
                  <c:v>52</c:v>
                </c:pt>
                <c:pt idx="171">
                  <c:v>50.6</c:v>
                </c:pt>
                <c:pt idx="172">
                  <c:v>4.9000000000000004</c:v>
                </c:pt>
                <c:pt idx="173">
                  <c:v>3.6</c:v>
                </c:pt>
                <c:pt idx="174">
                  <c:v>100</c:v>
                </c:pt>
                <c:pt idx="175">
                  <c:v>80</c:v>
                </c:pt>
                <c:pt idx="176">
                  <c:v>100</c:v>
                </c:pt>
                <c:pt idx="177">
                  <c:v>46</c:v>
                </c:pt>
                <c:pt idx="178">
                  <c:v>100.815</c:v>
                </c:pt>
                <c:pt idx="179">
                  <c:v>7.06</c:v>
                </c:pt>
                <c:pt idx="180">
                  <c:v>27.6</c:v>
                </c:pt>
                <c:pt idx="181">
                  <c:v>20</c:v>
                </c:pt>
                <c:pt idx="182">
                  <c:v>13</c:v>
                </c:pt>
                <c:pt idx="183">
                  <c:v>125</c:v>
                </c:pt>
                <c:pt idx="184">
                  <c:v>150</c:v>
                </c:pt>
                <c:pt idx="185">
                  <c:v>20</c:v>
                </c:pt>
                <c:pt idx="186">
                  <c:v>30</c:v>
                </c:pt>
                <c:pt idx="187">
                  <c:v>30</c:v>
                </c:pt>
                <c:pt idx="188">
                  <c:v>10</c:v>
                </c:pt>
                <c:pt idx="189">
                  <c:v>10</c:v>
                </c:pt>
                <c:pt idx="190">
                  <c:v>150</c:v>
                </c:pt>
                <c:pt idx="191">
                  <c:v>10.88</c:v>
                </c:pt>
                <c:pt idx="192">
                  <c:v>52</c:v>
                </c:pt>
                <c:pt idx="193">
                  <c:v>52</c:v>
                </c:pt>
                <c:pt idx="194">
                  <c:v>25</c:v>
                </c:pt>
                <c:pt idx="195">
                  <c:v>71.400000000000006</c:v>
                </c:pt>
                <c:pt idx="196">
                  <c:v>46.2</c:v>
                </c:pt>
                <c:pt idx="197">
                  <c:v>170</c:v>
                </c:pt>
                <c:pt idx="198">
                  <c:v>146</c:v>
                </c:pt>
                <c:pt idx="199">
                  <c:v>118.5</c:v>
                </c:pt>
                <c:pt idx="200">
                  <c:v>55</c:v>
                </c:pt>
                <c:pt idx="201">
                  <c:v>154.27199999999999</c:v>
                </c:pt>
                <c:pt idx="202">
                  <c:v>85</c:v>
                </c:pt>
                <c:pt idx="203">
                  <c:v>54</c:v>
                </c:pt>
                <c:pt idx="204">
                  <c:v>72</c:v>
                </c:pt>
                <c:pt idx="205">
                  <c:v>30</c:v>
                </c:pt>
                <c:pt idx="206">
                  <c:v>86</c:v>
                </c:pt>
                <c:pt idx="207">
                  <c:v>50</c:v>
                </c:pt>
                <c:pt idx="208">
                  <c:v>90</c:v>
                </c:pt>
                <c:pt idx="209">
                  <c:v>20</c:v>
                </c:pt>
                <c:pt idx="210">
                  <c:v>20</c:v>
                </c:pt>
                <c:pt idx="211">
                  <c:v>20</c:v>
                </c:pt>
                <c:pt idx="212">
                  <c:v>20</c:v>
                </c:pt>
                <c:pt idx="213">
                  <c:v>26</c:v>
                </c:pt>
                <c:pt idx="214">
                  <c:v>20.399999999999999</c:v>
                </c:pt>
                <c:pt idx="215">
                  <c:v>8.16</c:v>
                </c:pt>
                <c:pt idx="216">
                  <c:v>100</c:v>
                </c:pt>
                <c:pt idx="217">
                  <c:v>20</c:v>
                </c:pt>
                <c:pt idx="218">
                  <c:v>60</c:v>
                </c:pt>
                <c:pt idx="219">
                  <c:v>20</c:v>
                </c:pt>
                <c:pt idx="220">
                  <c:v>100</c:v>
                </c:pt>
                <c:pt idx="221">
                  <c:v>100</c:v>
                </c:pt>
                <c:pt idx="222">
                  <c:v>24.9</c:v>
                </c:pt>
                <c:pt idx="223">
                  <c:v>150</c:v>
                </c:pt>
                <c:pt idx="224">
                  <c:v>80</c:v>
                </c:pt>
                <c:pt idx="225">
                  <c:v>7.8</c:v>
                </c:pt>
                <c:pt idx="226">
                  <c:v>200</c:v>
                </c:pt>
                <c:pt idx="227">
                  <c:v>7.2</c:v>
                </c:pt>
                <c:pt idx="228">
                  <c:v>45.9</c:v>
                </c:pt>
                <c:pt idx="229">
                  <c:v>14.7</c:v>
                </c:pt>
                <c:pt idx="230">
                  <c:v>60</c:v>
                </c:pt>
                <c:pt idx="231">
                  <c:v>20</c:v>
                </c:pt>
                <c:pt idx="232">
                  <c:v>17</c:v>
                </c:pt>
                <c:pt idx="233">
                  <c:v>49</c:v>
                </c:pt>
                <c:pt idx="234">
                  <c:v>56</c:v>
                </c:pt>
                <c:pt idx="235">
                  <c:v>100</c:v>
                </c:pt>
                <c:pt idx="236">
                  <c:v>78.400000000000006</c:v>
                </c:pt>
                <c:pt idx="237">
                  <c:v>49.36</c:v>
                </c:pt>
                <c:pt idx="238">
                  <c:v>52.5</c:v>
                </c:pt>
                <c:pt idx="239">
                  <c:v>40</c:v>
                </c:pt>
                <c:pt idx="240">
                  <c:v>50</c:v>
                </c:pt>
                <c:pt idx="241">
                  <c:v>100</c:v>
                </c:pt>
                <c:pt idx="242">
                  <c:v>19.600000000000001</c:v>
                </c:pt>
                <c:pt idx="243">
                  <c:v>19.59</c:v>
                </c:pt>
                <c:pt idx="244">
                  <c:v>19.579999999999998</c:v>
                </c:pt>
                <c:pt idx="245">
                  <c:v>19.579999999999998</c:v>
                </c:pt>
                <c:pt idx="246">
                  <c:v>5</c:v>
                </c:pt>
                <c:pt idx="247">
                  <c:v>8.4</c:v>
                </c:pt>
                <c:pt idx="248">
                  <c:v>8.4</c:v>
                </c:pt>
                <c:pt idx="249">
                  <c:v>252.32</c:v>
                </c:pt>
                <c:pt idx="250">
                  <c:v>200</c:v>
                </c:pt>
                <c:pt idx="251">
                  <c:v>62.5</c:v>
                </c:pt>
                <c:pt idx="252">
                  <c:v>50</c:v>
                </c:pt>
                <c:pt idx="253">
                  <c:v>25</c:v>
                </c:pt>
                <c:pt idx="254">
                  <c:v>25</c:v>
                </c:pt>
                <c:pt idx="255">
                  <c:v>50</c:v>
                </c:pt>
                <c:pt idx="256">
                  <c:v>200</c:v>
                </c:pt>
                <c:pt idx="257">
                  <c:v>150</c:v>
                </c:pt>
                <c:pt idx="258">
                  <c:v>45</c:v>
                </c:pt>
                <c:pt idx="259">
                  <c:v>150</c:v>
                </c:pt>
                <c:pt idx="260">
                  <c:v>50</c:v>
                </c:pt>
                <c:pt idx="261">
                  <c:v>50</c:v>
                </c:pt>
                <c:pt idx="262">
                  <c:v>30</c:v>
                </c:pt>
                <c:pt idx="263">
                  <c:v>120</c:v>
                </c:pt>
                <c:pt idx="264">
                  <c:v>57.5</c:v>
                </c:pt>
                <c:pt idx="265">
                  <c:v>10</c:v>
                </c:pt>
                <c:pt idx="266">
                  <c:v>106.688</c:v>
                </c:pt>
                <c:pt idx="267">
                  <c:v>6.3</c:v>
                </c:pt>
                <c:pt idx="268">
                  <c:v>100</c:v>
                </c:pt>
                <c:pt idx="269">
                  <c:v>74.5</c:v>
                </c:pt>
                <c:pt idx="270">
                  <c:v>74.5</c:v>
                </c:pt>
                <c:pt idx="271">
                  <c:v>300</c:v>
                </c:pt>
                <c:pt idx="272">
                  <c:v>250</c:v>
                </c:pt>
                <c:pt idx="273">
                  <c:v>200</c:v>
                </c:pt>
                <c:pt idx="274">
                  <c:v>101</c:v>
                </c:pt>
                <c:pt idx="275">
                  <c:v>100</c:v>
                </c:pt>
                <c:pt idx="276">
                  <c:v>50</c:v>
                </c:pt>
                <c:pt idx="277">
                  <c:v>5.6814814814814811</c:v>
                </c:pt>
                <c:pt idx="278">
                  <c:v>60</c:v>
                </c:pt>
                <c:pt idx="279">
                  <c:v>30</c:v>
                </c:pt>
                <c:pt idx="280">
                  <c:v>122</c:v>
                </c:pt>
                <c:pt idx="281">
                  <c:v>58</c:v>
                </c:pt>
                <c:pt idx="282">
                  <c:v>42</c:v>
                </c:pt>
                <c:pt idx="283">
                  <c:v>35</c:v>
                </c:pt>
                <c:pt idx="284">
                  <c:v>40</c:v>
                </c:pt>
                <c:pt idx="285">
                  <c:v>50</c:v>
                </c:pt>
                <c:pt idx="286">
                  <c:v>50</c:v>
                </c:pt>
                <c:pt idx="287">
                  <c:v>86</c:v>
                </c:pt>
                <c:pt idx="288">
                  <c:v>102.5</c:v>
                </c:pt>
                <c:pt idx="289">
                  <c:v>100</c:v>
                </c:pt>
                <c:pt idx="290">
                  <c:v>20</c:v>
                </c:pt>
                <c:pt idx="291">
                  <c:v>10.5</c:v>
                </c:pt>
                <c:pt idx="292">
                  <c:v>144</c:v>
                </c:pt>
                <c:pt idx="293">
                  <c:v>13</c:v>
                </c:pt>
                <c:pt idx="294">
                  <c:v>70</c:v>
                </c:pt>
                <c:pt idx="295">
                  <c:v>250</c:v>
                </c:pt>
                <c:pt idx="296">
                  <c:v>4.5999999999999996</c:v>
                </c:pt>
                <c:pt idx="297">
                  <c:v>22</c:v>
                </c:pt>
                <c:pt idx="298">
                  <c:v>160</c:v>
                </c:pt>
                <c:pt idx="299">
                  <c:v>120</c:v>
                </c:pt>
                <c:pt idx="300">
                  <c:v>50</c:v>
                </c:pt>
                <c:pt idx="301">
                  <c:v>300</c:v>
                </c:pt>
                <c:pt idx="302">
                  <c:v>50</c:v>
                </c:pt>
                <c:pt idx="303">
                  <c:v>400</c:v>
                </c:pt>
                <c:pt idx="304">
                  <c:v>17.5</c:v>
                </c:pt>
                <c:pt idx="305">
                  <c:v>66</c:v>
                </c:pt>
                <c:pt idx="306">
                  <c:v>100</c:v>
                </c:pt>
                <c:pt idx="307">
                  <c:v>9.3076923076923066</c:v>
                </c:pt>
                <c:pt idx="308">
                  <c:v>90</c:v>
                </c:pt>
                <c:pt idx="309">
                  <c:v>88</c:v>
                </c:pt>
                <c:pt idx="310">
                  <c:v>70</c:v>
                </c:pt>
                <c:pt idx="311">
                  <c:v>100</c:v>
                </c:pt>
                <c:pt idx="312">
                  <c:v>100</c:v>
                </c:pt>
                <c:pt idx="313">
                  <c:v>25</c:v>
                </c:pt>
                <c:pt idx="314">
                  <c:v>100</c:v>
                </c:pt>
                <c:pt idx="315">
                  <c:v>44</c:v>
                </c:pt>
                <c:pt idx="316">
                  <c:v>50</c:v>
                </c:pt>
                <c:pt idx="317">
                  <c:v>200</c:v>
                </c:pt>
                <c:pt idx="318">
                  <c:v>127.86</c:v>
                </c:pt>
                <c:pt idx="319">
                  <c:v>150</c:v>
                </c:pt>
                <c:pt idx="320">
                  <c:v>50</c:v>
                </c:pt>
                <c:pt idx="321">
                  <c:v>100</c:v>
                </c:pt>
                <c:pt idx="322">
                  <c:v>200</c:v>
                </c:pt>
                <c:pt idx="323">
                  <c:v>7.5</c:v>
                </c:pt>
                <c:pt idx="324">
                  <c:v>500</c:v>
                </c:pt>
                <c:pt idx="325">
                  <c:v>90</c:v>
                </c:pt>
                <c:pt idx="326">
                  <c:v>190</c:v>
                </c:pt>
                <c:pt idx="327">
                  <c:v>50</c:v>
                </c:pt>
                <c:pt idx="328">
                  <c:v>50</c:v>
                </c:pt>
                <c:pt idx="329">
                  <c:v>130</c:v>
                </c:pt>
                <c:pt idx="330">
                  <c:v>350</c:v>
                </c:pt>
                <c:pt idx="331">
                  <c:v>250</c:v>
                </c:pt>
                <c:pt idx="332">
                  <c:v>90</c:v>
                </c:pt>
              </c:numCache>
            </c:numRef>
          </c:bubbleSize>
          <c:bubble3D val="0"/>
          <c:extLst>
            <c:ext xmlns:c16="http://schemas.microsoft.com/office/drawing/2014/chart" uri="{C3380CC4-5D6E-409C-BE32-E72D297353CC}">
              <c16:uniqueId val="{0000000A-66E8-4EA1-96FD-89D2FE3F38EA}"/>
            </c:ext>
          </c:extLst>
        </c:ser>
        <c:dLbls>
          <c:showLegendKey val="0"/>
          <c:showVal val="0"/>
          <c:showCatName val="0"/>
          <c:showSerName val="0"/>
          <c:showPercent val="0"/>
          <c:showBubbleSize val="0"/>
        </c:dLbls>
        <c:bubbleScale val="60"/>
        <c:showNegBubbles val="0"/>
        <c:axId val="358385920"/>
        <c:axId val="358531456"/>
      </c:bubbleChart>
      <c:valAx>
        <c:axId val="358385920"/>
        <c:scaling>
          <c:orientation val="minMax"/>
          <c:max val="44561"/>
          <c:min val="39814"/>
        </c:scaling>
        <c:delete val="0"/>
        <c:axPos val="b"/>
        <c:title>
          <c:tx>
            <c:rich>
              <a:bodyPr/>
              <a:lstStyle/>
              <a:p>
                <a:pPr>
                  <a:defRPr b="1"/>
                </a:pPr>
                <a:r>
                  <a:rPr lang="en-US" b="1"/>
                  <a:t>PPA Execution Date</a:t>
                </a:r>
              </a:p>
            </c:rich>
          </c:tx>
          <c:layout>
            <c:manualLayout>
              <c:xMode val="edge"/>
              <c:yMode val="edge"/>
              <c:x val="0.39832362761583157"/>
              <c:y val="0.9308453984445284"/>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solidFill>
                  <a:sysClr val="windowText" lastClr="000000"/>
                </a:solidFill>
              </a:defRPr>
            </a:pPr>
            <a:endParaRPr lang="en-US"/>
          </a:p>
        </c:txPr>
        <c:crossAx val="358531456"/>
        <c:crosses val="autoZero"/>
        <c:crossBetween val="midCat"/>
        <c:majorUnit val="366"/>
        <c:minorUnit val="366"/>
      </c:valAx>
      <c:valAx>
        <c:axId val="358531456"/>
        <c:scaling>
          <c:orientation val="minMax"/>
          <c:max val="25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58385920"/>
        <c:crosses val="autoZero"/>
        <c:crossBetween val="midCat"/>
      </c:valAx>
      <c:spPr>
        <a:noFill/>
        <a:ln w="25400">
          <a:noFill/>
        </a:ln>
      </c:spPr>
    </c:plotArea>
    <c:legend>
      <c:legendPos val="r"/>
      <c:layout>
        <c:manualLayout>
          <c:xMode val="edge"/>
          <c:yMode val="edge"/>
          <c:x val="0.76091369364308215"/>
          <c:y val="3.1492725886674167E-3"/>
          <c:w val="0.23665504871734233"/>
          <c:h val="0.5191265849689618"/>
        </c:manualLayout>
      </c:layout>
      <c:overlay val="0"/>
      <c:spPr>
        <a:solidFill>
          <a:srgbClr val="FFFFFF"/>
        </a:solidFill>
        <a:ln w="3175">
          <a:solidFill>
            <a:schemeClr val="bg1">
              <a:lumMod val="75000"/>
            </a:schemeClr>
          </a:solidFill>
          <a:prstDash val="solid"/>
        </a:ln>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291322037854439E-2"/>
          <c:y val="8.5911687509649518E-2"/>
          <c:w val="0.94298967628955643"/>
          <c:h val="0.8528979465802069"/>
        </c:manualLayout>
      </c:layout>
      <c:lineChart>
        <c:grouping val="standard"/>
        <c:varyColors val="0"/>
        <c:ser>
          <c:idx val="0"/>
          <c:order val="0"/>
          <c:spPr>
            <a:ln w="19050" cap="rnd">
              <a:solidFill>
                <a:schemeClr val="tx1"/>
              </a:solidFill>
              <a:prstDash val="solid"/>
              <a:round/>
            </a:ln>
            <a:effectLst/>
          </c:spPr>
          <c:marker>
            <c:symbol val="none"/>
          </c:marker>
          <c:val>
            <c:numRef>
              <c:f>'PPA Price by Project (PV only)'!$U$28:$U$40</c:f>
              <c:numCache>
                <c:formatCode>0.0</c:formatCode>
                <c:ptCount val="13"/>
                <c:pt idx="0">
                  <c:v>160.64037958505693</c:v>
                </c:pt>
                <c:pt idx="1">
                  <c:v>133.78053331666038</c:v>
                </c:pt>
                <c:pt idx="2">
                  <c:v>109.0903739227154</c:v>
                </c:pt>
                <c:pt idx="3">
                  <c:v>84.96036798549413</c:v>
                </c:pt>
                <c:pt idx="4">
                  <c:v>67.870476828005579</c:v>
                </c:pt>
                <c:pt idx="5">
                  <c:v>56.591949746534631</c:v>
                </c:pt>
                <c:pt idx="6">
                  <c:v>46.553926184605814</c:v>
                </c:pt>
                <c:pt idx="7">
                  <c:v>39.362678753876757</c:v>
                </c:pt>
                <c:pt idx="8">
                  <c:v>35.028191332560304</c:v>
                </c:pt>
                <c:pt idx="9">
                  <c:v>25.821234672360621</c:v>
                </c:pt>
                <c:pt idx="10">
                  <c:v>20.694952815133721</c:v>
                </c:pt>
                <c:pt idx="11">
                  <c:v>21.619766077553646</c:v>
                </c:pt>
                <c:pt idx="12">
                  <c:v>24.297418708520166</c:v>
                </c:pt>
              </c:numCache>
            </c:numRef>
          </c:val>
          <c:smooth val="0"/>
          <c:extLst>
            <c:ext xmlns:c16="http://schemas.microsoft.com/office/drawing/2014/chart" uri="{C3380CC4-5D6E-409C-BE32-E72D297353CC}">
              <c16:uniqueId val="{00000000-361F-4D1C-BD3E-AB4B45CDC89D}"/>
            </c:ext>
          </c:extLst>
        </c:ser>
        <c:dLbls>
          <c:showLegendKey val="0"/>
          <c:showVal val="0"/>
          <c:showCatName val="0"/>
          <c:showSerName val="0"/>
          <c:showPercent val="0"/>
          <c:showBubbleSize val="0"/>
        </c:dLbls>
        <c:smooth val="0"/>
        <c:axId val="277002984"/>
        <c:axId val="276999376"/>
      </c:lineChart>
      <c:catAx>
        <c:axId val="277002984"/>
        <c:scaling>
          <c:orientation val="minMax"/>
        </c:scaling>
        <c:delete val="0"/>
        <c:axPos val="b"/>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999376"/>
        <c:crosses val="autoZero"/>
        <c:auto val="1"/>
        <c:lblAlgn val="ctr"/>
        <c:lblOffset val="100"/>
        <c:noMultiLvlLbl val="0"/>
      </c:catAx>
      <c:valAx>
        <c:axId val="276999376"/>
        <c:scaling>
          <c:orientation val="minMax"/>
          <c:max val="250"/>
        </c:scaling>
        <c:delete val="0"/>
        <c:axPos val="l"/>
        <c:majorGridlines>
          <c:spPr>
            <a:ln w="9525" cap="flat" cmpd="sng" algn="ctr">
              <a:noFill/>
              <a:round/>
            </a:ln>
            <a:effectLst/>
          </c:spPr>
        </c:majorGridlines>
        <c:numFmt formatCode="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02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824504891434026E-2"/>
          <c:y val="9.1118801682047806E-2"/>
          <c:w val="0.88614855908162993"/>
          <c:h val="0.76276014740581666"/>
        </c:manualLayout>
      </c:layout>
      <c:bubbleChart>
        <c:varyColors val="0"/>
        <c:ser>
          <c:idx val="3"/>
          <c:order val="0"/>
          <c:tx>
            <c:v> PV in CA, NV, AZ (for comparison)</c:v>
          </c:tx>
          <c:spPr>
            <a:noFill/>
            <a:ln w="9525">
              <a:solidFill>
                <a:schemeClr val="accent3">
                  <a:lumMod val="60000"/>
                  <a:lumOff val="40000"/>
                </a:schemeClr>
              </a:solidFill>
              <a:prstDash val="solid"/>
            </a:ln>
          </c:spPr>
          <c:invertIfNegative val="1"/>
          <c:xVal>
            <c:numRef>
              <c:f>'PPA Price for CSP Plants'!$A$26:$A$210</c:f>
              <c:numCache>
                <c:formatCode>m/d/yyyy</c:formatCode>
                <c:ptCount val="185"/>
                <c:pt idx="0">
                  <c:v>39258</c:v>
                </c:pt>
                <c:pt idx="1">
                  <c:v>39630</c:v>
                </c:pt>
                <c:pt idx="2">
                  <c:v>39652</c:v>
                </c:pt>
                <c:pt idx="3">
                  <c:v>39801</c:v>
                </c:pt>
                <c:pt idx="4">
                  <c:v>39941</c:v>
                </c:pt>
                <c:pt idx="5">
                  <c:v>39965</c:v>
                </c:pt>
                <c:pt idx="6">
                  <c:v>39986</c:v>
                </c:pt>
                <c:pt idx="7">
                  <c:v>40042</c:v>
                </c:pt>
                <c:pt idx="8">
                  <c:v>40064</c:v>
                </c:pt>
                <c:pt idx="9">
                  <c:v>40137</c:v>
                </c:pt>
                <c:pt idx="10">
                  <c:v>40171</c:v>
                </c:pt>
                <c:pt idx="11">
                  <c:v>40171</c:v>
                </c:pt>
                <c:pt idx="12">
                  <c:v>40171</c:v>
                </c:pt>
                <c:pt idx="13">
                  <c:v>40204</c:v>
                </c:pt>
                <c:pt idx="14">
                  <c:v>40204</c:v>
                </c:pt>
                <c:pt idx="15">
                  <c:v>40204</c:v>
                </c:pt>
                <c:pt idx="16">
                  <c:v>40211</c:v>
                </c:pt>
                <c:pt idx="17">
                  <c:v>40233</c:v>
                </c:pt>
                <c:pt idx="18">
                  <c:v>40243</c:v>
                </c:pt>
                <c:pt idx="19">
                  <c:v>40287</c:v>
                </c:pt>
                <c:pt idx="20">
                  <c:v>40289</c:v>
                </c:pt>
                <c:pt idx="21">
                  <c:v>40297</c:v>
                </c:pt>
                <c:pt idx="22">
                  <c:v>40308</c:v>
                </c:pt>
                <c:pt idx="23">
                  <c:v>40318</c:v>
                </c:pt>
                <c:pt idx="24">
                  <c:v>40330</c:v>
                </c:pt>
                <c:pt idx="25">
                  <c:v>40385</c:v>
                </c:pt>
                <c:pt idx="26">
                  <c:v>40388</c:v>
                </c:pt>
                <c:pt idx="27">
                  <c:v>40388</c:v>
                </c:pt>
                <c:pt idx="28">
                  <c:v>40414</c:v>
                </c:pt>
                <c:pt idx="29">
                  <c:v>40441</c:v>
                </c:pt>
                <c:pt idx="30">
                  <c:v>40492</c:v>
                </c:pt>
                <c:pt idx="31">
                  <c:v>40497</c:v>
                </c:pt>
                <c:pt idx="32">
                  <c:v>40497</c:v>
                </c:pt>
                <c:pt idx="33">
                  <c:v>40513</c:v>
                </c:pt>
                <c:pt idx="34">
                  <c:v>40533</c:v>
                </c:pt>
                <c:pt idx="35">
                  <c:v>40542</c:v>
                </c:pt>
                <c:pt idx="36">
                  <c:v>40542</c:v>
                </c:pt>
                <c:pt idx="37">
                  <c:v>40548</c:v>
                </c:pt>
                <c:pt idx="38">
                  <c:v>40550</c:v>
                </c:pt>
                <c:pt idx="39">
                  <c:v>40568</c:v>
                </c:pt>
                <c:pt idx="40">
                  <c:v>40581</c:v>
                </c:pt>
                <c:pt idx="41">
                  <c:v>40585</c:v>
                </c:pt>
                <c:pt idx="42">
                  <c:v>40585</c:v>
                </c:pt>
                <c:pt idx="43">
                  <c:v>40610</c:v>
                </c:pt>
                <c:pt idx="44">
                  <c:v>40697</c:v>
                </c:pt>
                <c:pt idx="45">
                  <c:v>40697</c:v>
                </c:pt>
                <c:pt idx="46">
                  <c:v>40715</c:v>
                </c:pt>
                <c:pt idx="47">
                  <c:v>40732</c:v>
                </c:pt>
                <c:pt idx="48">
                  <c:v>40738</c:v>
                </c:pt>
                <c:pt idx="49">
                  <c:v>40745</c:v>
                </c:pt>
                <c:pt idx="50">
                  <c:v>40815</c:v>
                </c:pt>
                <c:pt idx="51">
                  <c:v>40817</c:v>
                </c:pt>
                <c:pt idx="52">
                  <c:v>40885</c:v>
                </c:pt>
                <c:pt idx="53">
                  <c:v>40897</c:v>
                </c:pt>
                <c:pt idx="54">
                  <c:v>40897</c:v>
                </c:pt>
                <c:pt idx="55">
                  <c:v>40909</c:v>
                </c:pt>
                <c:pt idx="56">
                  <c:v>40909</c:v>
                </c:pt>
                <c:pt idx="57">
                  <c:v>40942</c:v>
                </c:pt>
                <c:pt idx="58">
                  <c:v>40966</c:v>
                </c:pt>
                <c:pt idx="59">
                  <c:v>41093</c:v>
                </c:pt>
                <c:pt idx="60">
                  <c:v>41093</c:v>
                </c:pt>
                <c:pt idx="61">
                  <c:v>41124</c:v>
                </c:pt>
                <c:pt idx="62">
                  <c:v>41134</c:v>
                </c:pt>
                <c:pt idx="63">
                  <c:v>41137</c:v>
                </c:pt>
                <c:pt idx="64">
                  <c:v>41150</c:v>
                </c:pt>
                <c:pt idx="65">
                  <c:v>41152</c:v>
                </c:pt>
                <c:pt idx="66">
                  <c:v>41169</c:v>
                </c:pt>
                <c:pt idx="67">
                  <c:v>41169</c:v>
                </c:pt>
                <c:pt idx="68">
                  <c:v>41199</c:v>
                </c:pt>
                <c:pt idx="69">
                  <c:v>41214</c:v>
                </c:pt>
                <c:pt idx="70">
                  <c:v>41228</c:v>
                </c:pt>
                <c:pt idx="71">
                  <c:v>41255</c:v>
                </c:pt>
                <c:pt idx="72">
                  <c:v>41256</c:v>
                </c:pt>
                <c:pt idx="73">
                  <c:v>41333</c:v>
                </c:pt>
                <c:pt idx="74">
                  <c:v>41355</c:v>
                </c:pt>
                <c:pt idx="75">
                  <c:v>41355</c:v>
                </c:pt>
                <c:pt idx="76">
                  <c:v>41358</c:v>
                </c:pt>
                <c:pt idx="77">
                  <c:v>41374</c:v>
                </c:pt>
                <c:pt idx="78">
                  <c:v>41380</c:v>
                </c:pt>
                <c:pt idx="79">
                  <c:v>41426</c:v>
                </c:pt>
                <c:pt idx="80">
                  <c:v>41428</c:v>
                </c:pt>
                <c:pt idx="81">
                  <c:v>41428</c:v>
                </c:pt>
                <c:pt idx="82">
                  <c:v>41458</c:v>
                </c:pt>
                <c:pt idx="83">
                  <c:v>41465</c:v>
                </c:pt>
                <c:pt idx="84">
                  <c:v>41465</c:v>
                </c:pt>
                <c:pt idx="85">
                  <c:v>41472</c:v>
                </c:pt>
                <c:pt idx="86">
                  <c:v>41472</c:v>
                </c:pt>
                <c:pt idx="87">
                  <c:v>41523</c:v>
                </c:pt>
                <c:pt idx="88">
                  <c:v>41544</c:v>
                </c:pt>
                <c:pt idx="89">
                  <c:v>41556</c:v>
                </c:pt>
                <c:pt idx="90">
                  <c:v>41569</c:v>
                </c:pt>
                <c:pt idx="91">
                  <c:v>41609</c:v>
                </c:pt>
                <c:pt idx="92">
                  <c:v>41627</c:v>
                </c:pt>
                <c:pt idx="93">
                  <c:v>41669</c:v>
                </c:pt>
                <c:pt idx="94">
                  <c:v>41715</c:v>
                </c:pt>
                <c:pt idx="95">
                  <c:v>41724</c:v>
                </c:pt>
                <c:pt idx="96">
                  <c:v>41786</c:v>
                </c:pt>
                <c:pt idx="97">
                  <c:v>41802</c:v>
                </c:pt>
                <c:pt idx="98">
                  <c:v>41838</c:v>
                </c:pt>
                <c:pt idx="99">
                  <c:v>41843</c:v>
                </c:pt>
                <c:pt idx="100">
                  <c:v>41844</c:v>
                </c:pt>
                <c:pt idx="101">
                  <c:v>41844</c:v>
                </c:pt>
                <c:pt idx="102">
                  <c:v>41870</c:v>
                </c:pt>
                <c:pt idx="103">
                  <c:v>41876</c:v>
                </c:pt>
                <c:pt idx="104">
                  <c:v>41885</c:v>
                </c:pt>
                <c:pt idx="105">
                  <c:v>41915</c:v>
                </c:pt>
                <c:pt idx="106">
                  <c:v>41932</c:v>
                </c:pt>
                <c:pt idx="107">
                  <c:v>41933</c:v>
                </c:pt>
                <c:pt idx="108">
                  <c:v>41934</c:v>
                </c:pt>
                <c:pt idx="109">
                  <c:v>41934</c:v>
                </c:pt>
                <c:pt idx="110">
                  <c:v>41934</c:v>
                </c:pt>
                <c:pt idx="111">
                  <c:v>41934</c:v>
                </c:pt>
                <c:pt idx="112">
                  <c:v>41934</c:v>
                </c:pt>
                <c:pt idx="113">
                  <c:v>41934</c:v>
                </c:pt>
                <c:pt idx="114">
                  <c:v>41934</c:v>
                </c:pt>
                <c:pt idx="115">
                  <c:v>41934</c:v>
                </c:pt>
                <c:pt idx="116">
                  <c:v>41956</c:v>
                </c:pt>
                <c:pt idx="117">
                  <c:v>41961</c:v>
                </c:pt>
                <c:pt idx="118">
                  <c:v>41982</c:v>
                </c:pt>
                <c:pt idx="119">
                  <c:v>42068</c:v>
                </c:pt>
                <c:pt idx="120">
                  <c:v>42086</c:v>
                </c:pt>
                <c:pt idx="121">
                  <c:v>42097</c:v>
                </c:pt>
                <c:pt idx="122">
                  <c:v>42108</c:v>
                </c:pt>
                <c:pt idx="123">
                  <c:v>42111</c:v>
                </c:pt>
                <c:pt idx="124">
                  <c:v>42160</c:v>
                </c:pt>
                <c:pt idx="125">
                  <c:v>42174</c:v>
                </c:pt>
                <c:pt idx="126">
                  <c:v>42178</c:v>
                </c:pt>
                <c:pt idx="127">
                  <c:v>42180</c:v>
                </c:pt>
                <c:pt idx="128">
                  <c:v>42200</c:v>
                </c:pt>
                <c:pt idx="129">
                  <c:v>42201</c:v>
                </c:pt>
                <c:pt idx="130">
                  <c:v>42221</c:v>
                </c:pt>
                <c:pt idx="131">
                  <c:v>42228</c:v>
                </c:pt>
                <c:pt idx="132">
                  <c:v>42232</c:v>
                </c:pt>
                <c:pt idx="133">
                  <c:v>42244</c:v>
                </c:pt>
                <c:pt idx="134">
                  <c:v>42250</c:v>
                </c:pt>
                <c:pt idx="135">
                  <c:v>42285</c:v>
                </c:pt>
                <c:pt idx="136">
                  <c:v>42286</c:v>
                </c:pt>
                <c:pt idx="137">
                  <c:v>42313</c:v>
                </c:pt>
                <c:pt idx="138">
                  <c:v>42314</c:v>
                </c:pt>
                <c:pt idx="139">
                  <c:v>42328</c:v>
                </c:pt>
                <c:pt idx="140">
                  <c:v>42338</c:v>
                </c:pt>
                <c:pt idx="141">
                  <c:v>42355</c:v>
                </c:pt>
                <c:pt idx="142">
                  <c:v>42356</c:v>
                </c:pt>
                <c:pt idx="143">
                  <c:v>42356</c:v>
                </c:pt>
                <c:pt idx="144">
                  <c:v>42356</c:v>
                </c:pt>
                <c:pt idx="145">
                  <c:v>42356</c:v>
                </c:pt>
                <c:pt idx="146">
                  <c:v>42375</c:v>
                </c:pt>
                <c:pt idx="147">
                  <c:v>42509</c:v>
                </c:pt>
                <c:pt idx="148">
                  <c:v>42586</c:v>
                </c:pt>
                <c:pt idx="149">
                  <c:v>42628</c:v>
                </c:pt>
                <c:pt idx="150">
                  <c:v>42692</c:v>
                </c:pt>
                <c:pt idx="151">
                  <c:v>42719</c:v>
                </c:pt>
                <c:pt idx="152">
                  <c:v>42752</c:v>
                </c:pt>
                <c:pt idx="153">
                  <c:v>42817</c:v>
                </c:pt>
                <c:pt idx="154">
                  <c:v>42877</c:v>
                </c:pt>
                <c:pt idx="155">
                  <c:v>42955</c:v>
                </c:pt>
                <c:pt idx="156">
                  <c:v>43001</c:v>
                </c:pt>
                <c:pt idx="157">
                  <c:v>43004</c:v>
                </c:pt>
                <c:pt idx="158">
                  <c:v>43004</c:v>
                </c:pt>
                <c:pt idx="159">
                  <c:v>43014</c:v>
                </c:pt>
                <c:pt idx="160">
                  <c:v>43014</c:v>
                </c:pt>
                <c:pt idx="161">
                  <c:v>43038</c:v>
                </c:pt>
                <c:pt idx="162">
                  <c:v>43077</c:v>
                </c:pt>
                <c:pt idx="163">
                  <c:v>43109</c:v>
                </c:pt>
                <c:pt idx="164">
                  <c:v>43152</c:v>
                </c:pt>
                <c:pt idx="165">
                  <c:v>43227</c:v>
                </c:pt>
                <c:pt idx="166">
                  <c:v>43250</c:v>
                </c:pt>
                <c:pt idx="167">
                  <c:v>43250</c:v>
                </c:pt>
                <c:pt idx="168">
                  <c:v>43250</c:v>
                </c:pt>
                <c:pt idx="169">
                  <c:v>43250</c:v>
                </c:pt>
                <c:pt idx="170">
                  <c:v>43250</c:v>
                </c:pt>
                <c:pt idx="171">
                  <c:v>43250</c:v>
                </c:pt>
                <c:pt idx="172">
                  <c:v>43259</c:v>
                </c:pt>
                <c:pt idx="173">
                  <c:v>43363</c:v>
                </c:pt>
                <c:pt idx="174">
                  <c:v>43391</c:v>
                </c:pt>
                <c:pt idx="175">
                  <c:v>43545</c:v>
                </c:pt>
                <c:pt idx="176">
                  <c:v>43647</c:v>
                </c:pt>
                <c:pt idx="177">
                  <c:v>43795</c:v>
                </c:pt>
                <c:pt idx="178">
                  <c:v>43915</c:v>
                </c:pt>
                <c:pt idx="179">
                  <c:v>43929</c:v>
                </c:pt>
                <c:pt idx="180">
                  <c:v>44250</c:v>
                </c:pt>
                <c:pt idx="181">
                  <c:v>44280</c:v>
                </c:pt>
                <c:pt idx="182">
                  <c:v>44348</c:v>
                </c:pt>
                <c:pt idx="183">
                  <c:v>44348</c:v>
                </c:pt>
                <c:pt idx="184">
                  <c:v>44348</c:v>
                </c:pt>
              </c:numCache>
            </c:numRef>
          </c:xVal>
          <c:yVal>
            <c:numRef>
              <c:f>'PPA Price for CSP Plants'!$C$26:$C$210</c:f>
              <c:numCache>
                <c:formatCode>0.00</c:formatCode>
                <c:ptCount val="185"/>
                <c:pt idx="0">
                  <c:v>220.63141435781111</c:v>
                </c:pt>
                <c:pt idx="1">
                  <c:v>150.73040524305304</c:v>
                </c:pt>
                <c:pt idx="2">
                  <c:v>131.7706901652578</c:v>
                </c:pt>
                <c:pt idx="3">
                  <c:v>168.7879318708772</c:v>
                </c:pt>
                <c:pt idx="4">
                  <c:v>142.78340860236398</c:v>
                </c:pt>
                <c:pt idx="5">
                  <c:v>131.35468811484361</c:v>
                </c:pt>
                <c:pt idx="6">
                  <c:v>166.37159677334844</c:v>
                </c:pt>
                <c:pt idx="7">
                  <c:v>145.58888183815037</c:v>
                </c:pt>
                <c:pt idx="8">
                  <c:v>194.79262084030665</c:v>
                </c:pt>
                <c:pt idx="9">
                  <c:v>117.45124673431536</c:v>
                </c:pt>
                <c:pt idx="10">
                  <c:v>240.08263936563256</c:v>
                </c:pt>
                <c:pt idx="11">
                  <c:v>240.08263936563256</c:v>
                </c:pt>
                <c:pt idx="12">
                  <c:v>240.08263936563256</c:v>
                </c:pt>
                <c:pt idx="13">
                  <c:v>164.2326074511121</c:v>
                </c:pt>
                <c:pt idx="14">
                  <c:v>163.20807880481198</c:v>
                </c:pt>
                <c:pt idx="15">
                  <c:v>164.2326074511121</c:v>
                </c:pt>
                <c:pt idx="16">
                  <c:v>139.12708403650188</c:v>
                </c:pt>
                <c:pt idx="17">
                  <c:v>141.83064162154119</c:v>
                </c:pt>
                <c:pt idx="18">
                  <c:v>133.81512112509478</c:v>
                </c:pt>
                <c:pt idx="19">
                  <c:v>106.66165297410052</c:v>
                </c:pt>
                <c:pt idx="20">
                  <c:v>140.64368111356367</c:v>
                </c:pt>
                <c:pt idx="21">
                  <c:v>132.51787215964211</c:v>
                </c:pt>
                <c:pt idx="22">
                  <c:v>133.21471916752552</c:v>
                </c:pt>
                <c:pt idx="23">
                  <c:v>160.55576052646407</c:v>
                </c:pt>
                <c:pt idx="24">
                  <c:v>132.51787215964211</c:v>
                </c:pt>
                <c:pt idx="25">
                  <c:v>134.09801601299415</c:v>
                </c:pt>
                <c:pt idx="26">
                  <c:v>154.49478261403425</c:v>
                </c:pt>
                <c:pt idx="27">
                  <c:v>128.94246662977548</c:v>
                </c:pt>
                <c:pt idx="28">
                  <c:v>114.43455922227665</c:v>
                </c:pt>
                <c:pt idx="29">
                  <c:v>124.46150053332839</c:v>
                </c:pt>
                <c:pt idx="30">
                  <c:v>130.46105532275737</c:v>
                </c:pt>
                <c:pt idx="31">
                  <c:v>77.039295452069126</c:v>
                </c:pt>
                <c:pt idx="32">
                  <c:v>78.974467067086621</c:v>
                </c:pt>
                <c:pt idx="33">
                  <c:v>138.7308344812717</c:v>
                </c:pt>
                <c:pt idx="34">
                  <c:v>124.70222447672158</c:v>
                </c:pt>
                <c:pt idx="35">
                  <c:v>110.49071387284506</c:v>
                </c:pt>
                <c:pt idx="36">
                  <c:v>147.93328369973588</c:v>
                </c:pt>
                <c:pt idx="37">
                  <c:v>110.72793418415294</c:v>
                </c:pt>
                <c:pt idx="38">
                  <c:v>123.30544471010373</c:v>
                </c:pt>
                <c:pt idx="39">
                  <c:v>135.50909530311614</c:v>
                </c:pt>
                <c:pt idx="40">
                  <c:v>115.56695260570278</c:v>
                </c:pt>
                <c:pt idx="41">
                  <c:v>114.50864091068806</c:v>
                </c:pt>
                <c:pt idx="42">
                  <c:v>118.11935828776366</c:v>
                </c:pt>
                <c:pt idx="43">
                  <c:v>94.320488853098709</c:v>
                </c:pt>
                <c:pt idx="44">
                  <c:v>111.74425078754807</c:v>
                </c:pt>
                <c:pt idx="45">
                  <c:v>119.61881898299147</c:v>
                </c:pt>
                <c:pt idx="46">
                  <c:v>107.10791682952231</c:v>
                </c:pt>
                <c:pt idx="47">
                  <c:v>126.51001719203325</c:v>
                </c:pt>
                <c:pt idx="48">
                  <c:v>101.06462360792489</c:v>
                </c:pt>
                <c:pt idx="49">
                  <c:v>115.93134912455014</c:v>
                </c:pt>
                <c:pt idx="50">
                  <c:v>85.827763239709867</c:v>
                </c:pt>
                <c:pt idx="51">
                  <c:v>137.69097724320744</c:v>
                </c:pt>
                <c:pt idx="52">
                  <c:v>108.14725440354329</c:v>
                </c:pt>
                <c:pt idx="53">
                  <c:v>84.640567540000703</c:v>
                </c:pt>
                <c:pt idx="54">
                  <c:v>85.457491161148653</c:v>
                </c:pt>
                <c:pt idx="55">
                  <c:v>77.456188894838746</c:v>
                </c:pt>
                <c:pt idx="56">
                  <c:v>86.332885309072068</c:v>
                </c:pt>
                <c:pt idx="57">
                  <c:v>86.715123529504552</c:v>
                </c:pt>
                <c:pt idx="58">
                  <c:v>76.756972344597386</c:v>
                </c:pt>
                <c:pt idx="59">
                  <c:v>91.375792663152524</c:v>
                </c:pt>
                <c:pt idx="60">
                  <c:v>94.207180027618278</c:v>
                </c:pt>
                <c:pt idx="61">
                  <c:v>87.994188335344091</c:v>
                </c:pt>
                <c:pt idx="62">
                  <c:v>91.287669967063152</c:v>
                </c:pt>
                <c:pt idx="63">
                  <c:v>89.014281114293723</c:v>
                </c:pt>
                <c:pt idx="64">
                  <c:v>86.051279361527307</c:v>
                </c:pt>
                <c:pt idx="65">
                  <c:v>91.646623101480131</c:v>
                </c:pt>
                <c:pt idx="66">
                  <c:v>100.91375636786022</c:v>
                </c:pt>
                <c:pt idx="67">
                  <c:v>83.850645362473855</c:v>
                </c:pt>
                <c:pt idx="68">
                  <c:v>86.455760439164152</c:v>
                </c:pt>
                <c:pt idx="69">
                  <c:v>71.032712352680903</c:v>
                </c:pt>
                <c:pt idx="70">
                  <c:v>82.269906456320939</c:v>
                </c:pt>
                <c:pt idx="71">
                  <c:v>80.77785758242976</c:v>
                </c:pt>
                <c:pt idx="72">
                  <c:v>83.794134143939033</c:v>
                </c:pt>
                <c:pt idx="73">
                  <c:v>80.469870516428358</c:v>
                </c:pt>
                <c:pt idx="74">
                  <c:v>85.54537932553805</c:v>
                </c:pt>
                <c:pt idx="75">
                  <c:v>86.879887243016526</c:v>
                </c:pt>
                <c:pt idx="76">
                  <c:v>75.769444740106138</c:v>
                </c:pt>
                <c:pt idx="77">
                  <c:v>85.057922213075969</c:v>
                </c:pt>
                <c:pt idx="78">
                  <c:v>62.489022441100744</c:v>
                </c:pt>
                <c:pt idx="79">
                  <c:v>58.951732971391216</c:v>
                </c:pt>
                <c:pt idx="80">
                  <c:v>66.357227023510106</c:v>
                </c:pt>
                <c:pt idx="81">
                  <c:v>67.24666182926795</c:v>
                </c:pt>
                <c:pt idx="82">
                  <c:v>57.237838446182408</c:v>
                </c:pt>
                <c:pt idx="83">
                  <c:v>58.755227194819881</c:v>
                </c:pt>
                <c:pt idx="84">
                  <c:v>63.02709190289174</c:v>
                </c:pt>
                <c:pt idx="85">
                  <c:v>79.572679143973403</c:v>
                </c:pt>
                <c:pt idx="86">
                  <c:v>79.572679143973403</c:v>
                </c:pt>
                <c:pt idx="87">
                  <c:v>66.289364787988916</c:v>
                </c:pt>
                <c:pt idx="88">
                  <c:v>63.68742869174033</c:v>
                </c:pt>
                <c:pt idx="89">
                  <c:v>65.826851632149584</c:v>
                </c:pt>
                <c:pt idx="90">
                  <c:v>63.919864562878068</c:v>
                </c:pt>
                <c:pt idx="91">
                  <c:v>81.536047201167648</c:v>
                </c:pt>
                <c:pt idx="92">
                  <c:v>56.080659271407015</c:v>
                </c:pt>
                <c:pt idx="93">
                  <c:v>68.415203282089777</c:v>
                </c:pt>
                <c:pt idx="94">
                  <c:v>63.180457509835378</c:v>
                </c:pt>
                <c:pt idx="95">
                  <c:v>59.117106335814285</c:v>
                </c:pt>
                <c:pt idx="96">
                  <c:v>62.709645900907255</c:v>
                </c:pt>
                <c:pt idx="97">
                  <c:v>56.862090410214812</c:v>
                </c:pt>
                <c:pt idx="98">
                  <c:v>54.488431930163024</c:v>
                </c:pt>
                <c:pt idx="99">
                  <c:v>57.445227719825162</c:v>
                </c:pt>
                <c:pt idx="100">
                  <c:v>57.237838446182408</c:v>
                </c:pt>
                <c:pt idx="101">
                  <c:v>57.801671239864994</c:v>
                </c:pt>
                <c:pt idx="102">
                  <c:v>60.435827572850741</c:v>
                </c:pt>
                <c:pt idx="103">
                  <c:v>60.413994299557807</c:v>
                </c:pt>
                <c:pt idx="104">
                  <c:v>50.300759013700436</c:v>
                </c:pt>
                <c:pt idx="105">
                  <c:v>59.119498661006418</c:v>
                </c:pt>
                <c:pt idx="106">
                  <c:v>56.493812622583903</c:v>
                </c:pt>
                <c:pt idx="107">
                  <c:v>61.907402122835911</c:v>
                </c:pt>
                <c:pt idx="108">
                  <c:v>49.75052347232684</c:v>
                </c:pt>
                <c:pt idx="109">
                  <c:v>56.284968605507231</c:v>
                </c:pt>
                <c:pt idx="110">
                  <c:v>56.284968605507231</c:v>
                </c:pt>
                <c:pt idx="111">
                  <c:v>56.284968605507231</c:v>
                </c:pt>
                <c:pt idx="112">
                  <c:v>64.205975300163885</c:v>
                </c:pt>
                <c:pt idx="113">
                  <c:v>64.221962843814296</c:v>
                </c:pt>
                <c:pt idx="114">
                  <c:v>56.284968605507231</c:v>
                </c:pt>
                <c:pt idx="115">
                  <c:v>66.204418256468799</c:v>
                </c:pt>
                <c:pt idx="116">
                  <c:v>61.572303047617183</c:v>
                </c:pt>
                <c:pt idx="117">
                  <c:v>48.830035442316934</c:v>
                </c:pt>
                <c:pt idx="118">
                  <c:v>59.057242591198218</c:v>
                </c:pt>
                <c:pt idx="119">
                  <c:v>83.888269051173253</c:v>
                </c:pt>
                <c:pt idx="120">
                  <c:v>68.103525983807629</c:v>
                </c:pt>
                <c:pt idx="121">
                  <c:v>45.326870679638063</c:v>
                </c:pt>
                <c:pt idx="122">
                  <c:v>63.489127014754814</c:v>
                </c:pt>
                <c:pt idx="123">
                  <c:v>52.965297415203587</c:v>
                </c:pt>
                <c:pt idx="124">
                  <c:v>41.944134525586627</c:v>
                </c:pt>
                <c:pt idx="125">
                  <c:v>44.134615754345361</c:v>
                </c:pt>
                <c:pt idx="126">
                  <c:v>49.033058139570798</c:v>
                </c:pt>
                <c:pt idx="127">
                  <c:v>54.667308533996064</c:v>
                </c:pt>
                <c:pt idx="128">
                  <c:v>51.949427114259713</c:v>
                </c:pt>
                <c:pt idx="129">
                  <c:v>48.894875077160599</c:v>
                </c:pt>
                <c:pt idx="130">
                  <c:v>45.015431742091714</c:v>
                </c:pt>
                <c:pt idx="131">
                  <c:v>50.141477338304576</c:v>
                </c:pt>
                <c:pt idx="132">
                  <c:v>50.141477338304576</c:v>
                </c:pt>
                <c:pt idx="133">
                  <c:v>51.021198302627944</c:v>
                </c:pt>
                <c:pt idx="134">
                  <c:v>74.94414326883394</c:v>
                </c:pt>
                <c:pt idx="135">
                  <c:v>49.010809364136549</c:v>
                </c:pt>
                <c:pt idx="136">
                  <c:v>42.594166446248039</c:v>
                </c:pt>
                <c:pt idx="137">
                  <c:v>51.509220855443289</c:v>
                </c:pt>
                <c:pt idx="138">
                  <c:v>44.588438658721486</c:v>
                </c:pt>
                <c:pt idx="139">
                  <c:v>43.98172496666524</c:v>
                </c:pt>
                <c:pt idx="140">
                  <c:v>46.098955607192714</c:v>
                </c:pt>
                <c:pt idx="141">
                  <c:v>41.818229045460882</c:v>
                </c:pt>
                <c:pt idx="142">
                  <c:v>50.756371673595154</c:v>
                </c:pt>
                <c:pt idx="143">
                  <c:v>51.093216616311146</c:v>
                </c:pt>
                <c:pt idx="144">
                  <c:v>51.141886988856733</c:v>
                </c:pt>
                <c:pt idx="145">
                  <c:v>51.162849398788495</c:v>
                </c:pt>
                <c:pt idx="146">
                  <c:v>29.293350022390079</c:v>
                </c:pt>
                <c:pt idx="147">
                  <c:v>34.67772775209999</c:v>
                </c:pt>
                <c:pt idx="148">
                  <c:v>41.140252095784604</c:v>
                </c:pt>
                <c:pt idx="149">
                  <c:v>41.916756392770139</c:v>
                </c:pt>
                <c:pt idx="150">
                  <c:v>34.527728451375609</c:v>
                </c:pt>
                <c:pt idx="151">
                  <c:v>31.780265356808343</c:v>
                </c:pt>
                <c:pt idx="152">
                  <c:v>39.191137067944162</c:v>
                </c:pt>
                <c:pt idx="153">
                  <c:v>32.883550906071989</c:v>
                </c:pt>
                <c:pt idx="154">
                  <c:v>27.106106642536467</c:v>
                </c:pt>
                <c:pt idx="155">
                  <c:v>48.292314630589125</c:v>
                </c:pt>
                <c:pt idx="156">
                  <c:v>29.921601342795071</c:v>
                </c:pt>
                <c:pt idx="157">
                  <c:v>28.853208000148282</c:v>
                </c:pt>
                <c:pt idx="158">
                  <c:v>28.330443857538935</c:v>
                </c:pt>
                <c:pt idx="159">
                  <c:v>27.837441245399287</c:v>
                </c:pt>
                <c:pt idx="160">
                  <c:v>27.837441245399287</c:v>
                </c:pt>
                <c:pt idx="161">
                  <c:v>30.354217944465031</c:v>
                </c:pt>
                <c:pt idx="162">
                  <c:v>19.553065269533572</c:v>
                </c:pt>
                <c:pt idx="163">
                  <c:v>27.796971717218621</c:v>
                </c:pt>
                <c:pt idx="164">
                  <c:v>45.705585928787485</c:v>
                </c:pt>
                <c:pt idx="165">
                  <c:v>30.171215499609822</c:v>
                </c:pt>
                <c:pt idx="166">
                  <c:v>18.93389544428695</c:v>
                </c:pt>
                <c:pt idx="167">
                  <c:v>21.688107514517633</c:v>
                </c:pt>
                <c:pt idx="168">
                  <c:v>21.125318528116463</c:v>
                </c:pt>
                <c:pt idx="169">
                  <c:v>21.117349716902513</c:v>
                </c:pt>
                <c:pt idx="170">
                  <c:v>23.874558396920769</c:v>
                </c:pt>
                <c:pt idx="171">
                  <c:v>24.329272480262663</c:v>
                </c:pt>
                <c:pt idx="172">
                  <c:v>21.498338798626406</c:v>
                </c:pt>
                <c:pt idx="173">
                  <c:v>21.553667958426082</c:v>
                </c:pt>
                <c:pt idx="174">
                  <c:v>36.628212164999013</c:v>
                </c:pt>
                <c:pt idx="175">
                  <c:v>26.984775407987811</c:v>
                </c:pt>
                <c:pt idx="176">
                  <c:v>15.214713375484605</c:v>
                </c:pt>
                <c:pt idx="177">
                  <c:v>23.636449894044457</c:v>
                </c:pt>
                <c:pt idx="178">
                  <c:v>18.172685515422035</c:v>
                </c:pt>
                <c:pt idx="179">
                  <c:v>18.951401844782342</c:v>
                </c:pt>
                <c:pt idx="180">
                  <c:v>20.535411149143354</c:v>
                </c:pt>
                <c:pt idx="181">
                  <c:v>18.816870408402647</c:v>
                </c:pt>
                <c:pt idx="182">
                  <c:v>18.598115371486017</c:v>
                </c:pt>
                <c:pt idx="183">
                  <c:v>19.702177660993065</c:v>
                </c:pt>
                <c:pt idx="184">
                  <c:v>17.37611712619826</c:v>
                </c:pt>
              </c:numCache>
            </c:numRef>
          </c:yVal>
          <c:bubbleSize>
            <c:numRef>
              <c:f>'PPA Price for CSP Plants'!$B$26:$B$210</c:f>
              <c:numCache>
                <c:formatCode>#,##0</c:formatCode>
                <c:ptCount val="185"/>
                <c:pt idx="0">
                  <c:v>5</c:v>
                </c:pt>
                <c:pt idx="1">
                  <c:v>550</c:v>
                </c:pt>
                <c:pt idx="2">
                  <c:v>210</c:v>
                </c:pt>
                <c:pt idx="3">
                  <c:v>10</c:v>
                </c:pt>
                <c:pt idx="4">
                  <c:v>230</c:v>
                </c:pt>
                <c:pt idx="5">
                  <c:v>20</c:v>
                </c:pt>
                <c:pt idx="6">
                  <c:v>48</c:v>
                </c:pt>
                <c:pt idx="7">
                  <c:v>250</c:v>
                </c:pt>
                <c:pt idx="8">
                  <c:v>250</c:v>
                </c:pt>
                <c:pt idx="9">
                  <c:v>21</c:v>
                </c:pt>
                <c:pt idx="10">
                  <c:v>20</c:v>
                </c:pt>
                <c:pt idx="11">
                  <c:v>19</c:v>
                </c:pt>
                <c:pt idx="12">
                  <c:v>6</c:v>
                </c:pt>
                <c:pt idx="13">
                  <c:v>50</c:v>
                </c:pt>
                <c:pt idx="14">
                  <c:v>20</c:v>
                </c:pt>
                <c:pt idx="15">
                  <c:v>20</c:v>
                </c:pt>
                <c:pt idx="16">
                  <c:v>50</c:v>
                </c:pt>
                <c:pt idx="17">
                  <c:v>300</c:v>
                </c:pt>
                <c:pt idx="18">
                  <c:v>40</c:v>
                </c:pt>
                <c:pt idx="19">
                  <c:v>29</c:v>
                </c:pt>
                <c:pt idx="20">
                  <c:v>66</c:v>
                </c:pt>
                <c:pt idx="21">
                  <c:v>25</c:v>
                </c:pt>
                <c:pt idx="22">
                  <c:v>125</c:v>
                </c:pt>
                <c:pt idx="23">
                  <c:v>25.8</c:v>
                </c:pt>
                <c:pt idx="24">
                  <c:v>20</c:v>
                </c:pt>
                <c:pt idx="25">
                  <c:v>20</c:v>
                </c:pt>
                <c:pt idx="26">
                  <c:v>150</c:v>
                </c:pt>
                <c:pt idx="27">
                  <c:v>45</c:v>
                </c:pt>
                <c:pt idx="28">
                  <c:v>23</c:v>
                </c:pt>
                <c:pt idx="29">
                  <c:v>62.5</c:v>
                </c:pt>
                <c:pt idx="30">
                  <c:v>130</c:v>
                </c:pt>
                <c:pt idx="31">
                  <c:v>20</c:v>
                </c:pt>
                <c:pt idx="32">
                  <c:v>14</c:v>
                </c:pt>
                <c:pt idx="33" formatCode="0.0">
                  <c:v>9</c:v>
                </c:pt>
                <c:pt idx="34">
                  <c:v>60</c:v>
                </c:pt>
                <c:pt idx="35">
                  <c:v>309</c:v>
                </c:pt>
                <c:pt idx="36">
                  <c:v>20</c:v>
                </c:pt>
                <c:pt idx="37">
                  <c:v>270</c:v>
                </c:pt>
                <c:pt idx="38">
                  <c:v>110</c:v>
                </c:pt>
                <c:pt idx="39">
                  <c:v>26</c:v>
                </c:pt>
                <c:pt idx="40">
                  <c:v>250</c:v>
                </c:pt>
                <c:pt idx="41">
                  <c:v>30</c:v>
                </c:pt>
                <c:pt idx="42">
                  <c:v>20</c:v>
                </c:pt>
                <c:pt idx="43">
                  <c:v>150</c:v>
                </c:pt>
                <c:pt idx="44">
                  <c:v>127</c:v>
                </c:pt>
                <c:pt idx="45">
                  <c:v>110</c:v>
                </c:pt>
                <c:pt idx="46">
                  <c:v>150</c:v>
                </c:pt>
                <c:pt idx="47">
                  <c:v>23</c:v>
                </c:pt>
                <c:pt idx="48">
                  <c:v>20</c:v>
                </c:pt>
                <c:pt idx="49">
                  <c:v>150</c:v>
                </c:pt>
                <c:pt idx="50">
                  <c:v>250</c:v>
                </c:pt>
                <c:pt idx="51">
                  <c:v>9</c:v>
                </c:pt>
                <c:pt idx="52">
                  <c:v>19</c:v>
                </c:pt>
                <c:pt idx="53">
                  <c:v>20</c:v>
                </c:pt>
                <c:pt idx="54">
                  <c:v>20</c:v>
                </c:pt>
                <c:pt idx="55">
                  <c:v>15</c:v>
                </c:pt>
                <c:pt idx="56">
                  <c:v>15</c:v>
                </c:pt>
                <c:pt idx="57">
                  <c:v>200</c:v>
                </c:pt>
                <c:pt idx="58">
                  <c:v>20</c:v>
                </c:pt>
                <c:pt idx="59">
                  <c:v>20</c:v>
                </c:pt>
                <c:pt idx="60" formatCode="0.0">
                  <c:v>20</c:v>
                </c:pt>
                <c:pt idx="61">
                  <c:v>20</c:v>
                </c:pt>
                <c:pt idx="62">
                  <c:v>20</c:v>
                </c:pt>
                <c:pt idx="63">
                  <c:v>102</c:v>
                </c:pt>
                <c:pt idx="64">
                  <c:v>20</c:v>
                </c:pt>
                <c:pt idx="65">
                  <c:v>250</c:v>
                </c:pt>
                <c:pt idx="66">
                  <c:v>20.8</c:v>
                </c:pt>
                <c:pt idx="67">
                  <c:v>20</c:v>
                </c:pt>
                <c:pt idx="68">
                  <c:v>10</c:v>
                </c:pt>
                <c:pt idx="69">
                  <c:v>20</c:v>
                </c:pt>
                <c:pt idx="70">
                  <c:v>20</c:v>
                </c:pt>
                <c:pt idx="71">
                  <c:v>250</c:v>
                </c:pt>
                <c:pt idx="72">
                  <c:v>20</c:v>
                </c:pt>
                <c:pt idx="73">
                  <c:v>45</c:v>
                </c:pt>
                <c:pt idx="74" formatCode="0.0">
                  <c:v>20</c:v>
                </c:pt>
                <c:pt idx="75" formatCode="0.0">
                  <c:v>20</c:v>
                </c:pt>
                <c:pt idx="76">
                  <c:v>20</c:v>
                </c:pt>
                <c:pt idx="77">
                  <c:v>20</c:v>
                </c:pt>
                <c:pt idx="78">
                  <c:v>20</c:v>
                </c:pt>
                <c:pt idx="79">
                  <c:v>20</c:v>
                </c:pt>
                <c:pt idx="80">
                  <c:v>48</c:v>
                </c:pt>
                <c:pt idx="81">
                  <c:v>40</c:v>
                </c:pt>
                <c:pt idx="82">
                  <c:v>50</c:v>
                </c:pt>
                <c:pt idx="83">
                  <c:v>40</c:v>
                </c:pt>
                <c:pt idx="84">
                  <c:v>20</c:v>
                </c:pt>
                <c:pt idx="85">
                  <c:v>20</c:v>
                </c:pt>
                <c:pt idx="86">
                  <c:v>12</c:v>
                </c:pt>
                <c:pt idx="87">
                  <c:v>15</c:v>
                </c:pt>
                <c:pt idx="88">
                  <c:v>20</c:v>
                </c:pt>
                <c:pt idx="89">
                  <c:v>20</c:v>
                </c:pt>
                <c:pt idx="90">
                  <c:v>20</c:v>
                </c:pt>
                <c:pt idx="91">
                  <c:v>7.3140000000000001</c:v>
                </c:pt>
                <c:pt idx="92" formatCode="0.0">
                  <c:v>150</c:v>
                </c:pt>
                <c:pt idx="93">
                  <c:v>7</c:v>
                </c:pt>
                <c:pt idx="94">
                  <c:v>20</c:v>
                </c:pt>
                <c:pt idx="95">
                  <c:v>26.66</c:v>
                </c:pt>
                <c:pt idx="96">
                  <c:v>30</c:v>
                </c:pt>
                <c:pt idx="97">
                  <c:v>30</c:v>
                </c:pt>
                <c:pt idx="98" formatCode="0.0">
                  <c:v>93.6</c:v>
                </c:pt>
                <c:pt idx="99">
                  <c:v>75</c:v>
                </c:pt>
                <c:pt idx="100">
                  <c:v>56</c:v>
                </c:pt>
                <c:pt idx="101">
                  <c:v>56</c:v>
                </c:pt>
                <c:pt idx="102">
                  <c:v>105</c:v>
                </c:pt>
                <c:pt idx="103">
                  <c:v>60</c:v>
                </c:pt>
                <c:pt idx="104" formatCode="0.0">
                  <c:v>60</c:v>
                </c:pt>
                <c:pt idx="105">
                  <c:v>30</c:v>
                </c:pt>
                <c:pt idx="106">
                  <c:v>40</c:v>
                </c:pt>
                <c:pt idx="107">
                  <c:v>11.4</c:v>
                </c:pt>
                <c:pt idx="108">
                  <c:v>20</c:v>
                </c:pt>
                <c:pt idx="109">
                  <c:v>20</c:v>
                </c:pt>
                <c:pt idx="110">
                  <c:v>20</c:v>
                </c:pt>
                <c:pt idx="111">
                  <c:v>20</c:v>
                </c:pt>
                <c:pt idx="112" formatCode="0.0">
                  <c:v>19.5</c:v>
                </c:pt>
                <c:pt idx="113" formatCode="0.0">
                  <c:v>19.5</c:v>
                </c:pt>
                <c:pt idx="114">
                  <c:v>15</c:v>
                </c:pt>
                <c:pt idx="115" formatCode="0.0">
                  <c:v>14.7</c:v>
                </c:pt>
                <c:pt idx="116">
                  <c:v>30</c:v>
                </c:pt>
                <c:pt idx="117">
                  <c:v>45</c:v>
                </c:pt>
                <c:pt idx="118" formatCode="0.0">
                  <c:v>130</c:v>
                </c:pt>
                <c:pt idx="119">
                  <c:v>10.5</c:v>
                </c:pt>
                <c:pt idx="120">
                  <c:v>20</c:v>
                </c:pt>
                <c:pt idx="121">
                  <c:v>54</c:v>
                </c:pt>
                <c:pt idx="122" formatCode="0.0">
                  <c:v>6.8</c:v>
                </c:pt>
                <c:pt idx="123">
                  <c:v>20</c:v>
                </c:pt>
                <c:pt idx="124">
                  <c:v>100</c:v>
                </c:pt>
                <c:pt idx="125">
                  <c:v>100</c:v>
                </c:pt>
                <c:pt idx="126" formatCode="0.0">
                  <c:v>46</c:v>
                </c:pt>
                <c:pt idx="127">
                  <c:v>100.815</c:v>
                </c:pt>
                <c:pt idx="128">
                  <c:v>125</c:v>
                </c:pt>
                <c:pt idx="129">
                  <c:v>150</c:v>
                </c:pt>
                <c:pt idx="130">
                  <c:v>30</c:v>
                </c:pt>
                <c:pt idx="131">
                  <c:v>10</c:v>
                </c:pt>
                <c:pt idx="132">
                  <c:v>10</c:v>
                </c:pt>
                <c:pt idx="133">
                  <c:v>150</c:v>
                </c:pt>
                <c:pt idx="134">
                  <c:v>10.88</c:v>
                </c:pt>
                <c:pt idx="135">
                  <c:v>55</c:v>
                </c:pt>
                <c:pt idx="136" formatCode="0.0">
                  <c:v>154.27199999999999</c:v>
                </c:pt>
                <c:pt idx="137">
                  <c:v>85</c:v>
                </c:pt>
                <c:pt idx="138">
                  <c:v>54</c:v>
                </c:pt>
                <c:pt idx="139">
                  <c:v>86</c:v>
                </c:pt>
                <c:pt idx="140">
                  <c:v>50</c:v>
                </c:pt>
                <c:pt idx="141">
                  <c:v>90</c:v>
                </c:pt>
                <c:pt idx="142" formatCode="0.0">
                  <c:v>20</c:v>
                </c:pt>
                <c:pt idx="143" formatCode="0.0">
                  <c:v>20</c:v>
                </c:pt>
                <c:pt idx="144" formatCode="0.0">
                  <c:v>20</c:v>
                </c:pt>
                <c:pt idx="145" formatCode="0.0">
                  <c:v>20</c:v>
                </c:pt>
                <c:pt idx="146">
                  <c:v>26</c:v>
                </c:pt>
                <c:pt idx="147">
                  <c:v>100</c:v>
                </c:pt>
                <c:pt idx="148" formatCode="0.0">
                  <c:v>20</c:v>
                </c:pt>
                <c:pt idx="149">
                  <c:v>100</c:v>
                </c:pt>
                <c:pt idx="150" formatCode="0.0">
                  <c:v>80</c:v>
                </c:pt>
                <c:pt idx="151">
                  <c:v>200</c:v>
                </c:pt>
                <c:pt idx="152">
                  <c:v>60</c:v>
                </c:pt>
                <c:pt idx="153">
                  <c:v>17</c:v>
                </c:pt>
                <c:pt idx="154" formatCode="0.0">
                  <c:v>100</c:v>
                </c:pt>
                <c:pt idx="155" formatCode="0.0">
                  <c:v>252.32</c:v>
                </c:pt>
                <c:pt idx="156" formatCode="0.0">
                  <c:v>200</c:v>
                </c:pt>
                <c:pt idx="157" formatCode="0.0">
                  <c:v>62.5</c:v>
                </c:pt>
                <c:pt idx="158" formatCode="0.0">
                  <c:v>50</c:v>
                </c:pt>
                <c:pt idx="159" formatCode="0.0">
                  <c:v>25</c:v>
                </c:pt>
                <c:pt idx="160" formatCode="0.0">
                  <c:v>25</c:v>
                </c:pt>
                <c:pt idx="161" formatCode="0.0">
                  <c:v>50</c:v>
                </c:pt>
                <c:pt idx="162" formatCode="0.0">
                  <c:v>45</c:v>
                </c:pt>
                <c:pt idx="163" formatCode="0.0">
                  <c:v>30</c:v>
                </c:pt>
                <c:pt idx="164" formatCode="0.0">
                  <c:v>106.688</c:v>
                </c:pt>
                <c:pt idx="165" formatCode="0.0">
                  <c:v>100</c:v>
                </c:pt>
                <c:pt idx="166" formatCode="0.0">
                  <c:v>300</c:v>
                </c:pt>
                <c:pt idx="167" formatCode="0.0">
                  <c:v>250</c:v>
                </c:pt>
                <c:pt idx="168" formatCode="General">
                  <c:v>200</c:v>
                </c:pt>
                <c:pt idx="169" formatCode="0.0">
                  <c:v>101</c:v>
                </c:pt>
                <c:pt idx="170" formatCode="General">
                  <c:v>100</c:v>
                </c:pt>
                <c:pt idx="171" formatCode="0.0">
                  <c:v>50</c:v>
                </c:pt>
                <c:pt idx="172" formatCode="0.0">
                  <c:v>30</c:v>
                </c:pt>
                <c:pt idx="173" formatCode="0.0">
                  <c:v>100</c:v>
                </c:pt>
                <c:pt idx="174" formatCode="0.0">
                  <c:v>13</c:v>
                </c:pt>
                <c:pt idx="175" formatCode="0.0">
                  <c:v>160</c:v>
                </c:pt>
                <c:pt idx="176" formatCode="0.0">
                  <c:v>400</c:v>
                </c:pt>
                <c:pt idx="177" formatCode="0.0">
                  <c:v>44</c:v>
                </c:pt>
                <c:pt idx="178" formatCode="General">
                  <c:v>200</c:v>
                </c:pt>
                <c:pt idx="179" formatCode="General">
                  <c:v>127.86</c:v>
                </c:pt>
                <c:pt idx="180" formatCode="0.0">
                  <c:v>50</c:v>
                </c:pt>
                <c:pt idx="181" formatCode="0.0">
                  <c:v>130</c:v>
                </c:pt>
                <c:pt idx="182" formatCode="General">
                  <c:v>350</c:v>
                </c:pt>
                <c:pt idx="183" formatCode="General">
                  <c:v>250</c:v>
                </c:pt>
                <c:pt idx="184" formatCode="General">
                  <c:v>90</c:v>
                </c:pt>
              </c:numCache>
            </c:numRef>
          </c:bubbleSize>
          <c:bubble3D val="0"/>
          <c:extLst>
            <c:ext xmlns:c16="http://schemas.microsoft.com/office/drawing/2014/chart" uri="{C3380CC4-5D6E-409C-BE32-E72D297353CC}">
              <c16:uniqueId val="{00000000-241F-4B63-9B53-5CECB348B5ED}"/>
            </c:ext>
          </c:extLst>
        </c:ser>
        <c:ser>
          <c:idx val="2"/>
          <c:order val="1"/>
          <c:tx>
            <c:strRef>
              <c:f>'PPA Price for CSP Plants'!$H$30</c:f>
              <c:strCache>
                <c:ptCount val="1"/>
                <c:pt idx="0">
                  <c:v> CSP trough, no storage</c:v>
                </c:pt>
              </c:strCache>
            </c:strRef>
          </c:tx>
          <c:spPr>
            <a:noFill/>
            <a:ln w="28575">
              <a:solidFill>
                <a:schemeClr val="accent6"/>
              </a:solidFill>
              <a:prstDash val="sysDot"/>
            </a:ln>
          </c:spPr>
          <c:invertIfNegative val="1"/>
          <c:xVal>
            <c:numRef>
              <c:f>'PPA Price for CSP Plants'!$E$30:$E$31</c:f>
              <c:numCache>
                <c:formatCode>m/d/yyyy</c:formatCode>
                <c:ptCount val="2"/>
                <c:pt idx="0">
                  <c:v>40084</c:v>
                </c:pt>
                <c:pt idx="1">
                  <c:v>40739</c:v>
                </c:pt>
              </c:numCache>
            </c:numRef>
          </c:xVal>
          <c:yVal>
            <c:numRef>
              <c:f>'PPA Price for CSP Plants'!$G$30:$G$31</c:f>
              <c:numCache>
                <c:formatCode>0.00</c:formatCode>
                <c:ptCount val="2"/>
                <c:pt idx="0">
                  <c:v>196.27998853404955</c:v>
                </c:pt>
                <c:pt idx="1">
                  <c:v>198.56649493827794</c:v>
                </c:pt>
              </c:numCache>
            </c:numRef>
          </c:yVal>
          <c:bubbleSize>
            <c:numRef>
              <c:f>'PPA Price for CSP Plants'!$F$30:$F$31</c:f>
              <c:numCache>
                <c:formatCode>0.00</c:formatCode>
                <c:ptCount val="2"/>
                <c:pt idx="0">
                  <c:v>250</c:v>
                </c:pt>
                <c:pt idx="1">
                  <c:v>250</c:v>
                </c:pt>
              </c:numCache>
            </c:numRef>
          </c:bubbleSize>
          <c:bubble3D val="0"/>
          <c:extLst>
            <c:ext xmlns:c16="http://schemas.microsoft.com/office/drawing/2014/chart" uri="{C3380CC4-5D6E-409C-BE32-E72D297353CC}">
              <c16:uniqueId val="{00000001-241F-4B63-9B53-5CECB348B5ED}"/>
            </c:ext>
          </c:extLst>
        </c:ser>
        <c:ser>
          <c:idx val="4"/>
          <c:order val="2"/>
          <c:tx>
            <c:strRef>
              <c:f>'PPA Price for CSP Plants'!$H$33</c:f>
              <c:strCache>
                <c:ptCount val="1"/>
                <c:pt idx="0">
                  <c:v> CSP trough, 6 hours storage</c:v>
                </c:pt>
              </c:strCache>
            </c:strRef>
          </c:tx>
          <c:spPr>
            <a:noFill/>
            <a:ln w="28575">
              <a:solidFill>
                <a:schemeClr val="accent6"/>
              </a:solidFill>
            </a:ln>
          </c:spPr>
          <c:invertIfNegative val="0"/>
          <c:xVal>
            <c:numRef>
              <c:f>'PPA Price for CSP Plants'!$E$33</c:f>
              <c:numCache>
                <c:formatCode>m/d/yyyy</c:formatCode>
                <c:ptCount val="1"/>
                <c:pt idx="0">
                  <c:v>40527</c:v>
                </c:pt>
              </c:numCache>
            </c:numRef>
          </c:xVal>
          <c:yVal>
            <c:numRef>
              <c:f>'PPA Price for CSP Plants'!$G$33</c:f>
              <c:numCache>
                <c:formatCode>0.00</c:formatCode>
                <c:ptCount val="1"/>
                <c:pt idx="0">
                  <c:v>137.08051925953475</c:v>
                </c:pt>
              </c:numCache>
            </c:numRef>
          </c:yVal>
          <c:bubbleSize>
            <c:numRef>
              <c:f>'PPA Price for CSP Plants'!$F$33</c:f>
              <c:numCache>
                <c:formatCode>0.00</c:formatCode>
                <c:ptCount val="1"/>
                <c:pt idx="0">
                  <c:v>250</c:v>
                </c:pt>
              </c:numCache>
            </c:numRef>
          </c:bubbleSize>
          <c:bubble3D val="0"/>
          <c:extLst>
            <c:ext xmlns:c16="http://schemas.microsoft.com/office/drawing/2014/chart" uri="{C3380CC4-5D6E-409C-BE32-E72D297353CC}">
              <c16:uniqueId val="{00000002-241F-4B63-9B53-5CECB348B5ED}"/>
            </c:ext>
          </c:extLst>
        </c:ser>
        <c:ser>
          <c:idx val="1"/>
          <c:order val="3"/>
          <c:tx>
            <c:strRef>
              <c:f>'PPA Price for CSP Plants'!$H$26</c:f>
              <c:strCache>
                <c:ptCount val="1"/>
                <c:pt idx="0">
                  <c:v> CSP tower, no storage</c:v>
                </c:pt>
              </c:strCache>
            </c:strRef>
          </c:tx>
          <c:spPr>
            <a:solidFill>
              <a:schemeClr val="accent4">
                <a:lumMod val="40000"/>
                <a:lumOff val="60000"/>
              </a:schemeClr>
            </a:solidFill>
            <a:ln w="28575">
              <a:solidFill>
                <a:schemeClr val="accent4"/>
              </a:solidFill>
              <a:prstDash val="sysDot"/>
            </a:ln>
          </c:spPr>
          <c:invertIfNegative val="0"/>
          <c:dPt>
            <c:idx val="5"/>
            <c:invertIfNegative val="0"/>
            <c:bubble3D val="0"/>
            <c:spPr>
              <a:solidFill>
                <a:schemeClr val="accent4">
                  <a:lumMod val="40000"/>
                  <a:lumOff val="60000"/>
                  <a:alpha val="50000"/>
                </a:schemeClr>
              </a:solidFill>
              <a:ln w="28575">
                <a:solidFill>
                  <a:schemeClr val="accent4"/>
                </a:solidFill>
                <a:prstDash val="sysDot"/>
              </a:ln>
            </c:spPr>
            <c:extLst>
              <c:ext xmlns:c16="http://schemas.microsoft.com/office/drawing/2014/chart" uri="{C3380CC4-5D6E-409C-BE32-E72D297353CC}">
                <c16:uniqueId val="{00000004-241F-4B63-9B53-5CECB348B5ED}"/>
              </c:ext>
            </c:extLst>
          </c:dPt>
          <c:dPt>
            <c:idx val="23"/>
            <c:invertIfNegative val="0"/>
            <c:bubble3D val="0"/>
            <c:extLst>
              <c:ext xmlns:c16="http://schemas.microsoft.com/office/drawing/2014/chart" uri="{C3380CC4-5D6E-409C-BE32-E72D297353CC}">
                <c16:uniqueId val="{00000005-241F-4B63-9B53-5CECB348B5ED}"/>
              </c:ext>
            </c:extLst>
          </c:dPt>
          <c:xVal>
            <c:numRef>
              <c:f>'PPA Price for CSP Plants'!$E$26</c:f>
              <c:numCache>
                <c:formatCode>m/d/yyyy</c:formatCode>
                <c:ptCount val="1"/>
                <c:pt idx="0">
                  <c:v>39931</c:v>
                </c:pt>
              </c:numCache>
            </c:numRef>
          </c:xVal>
          <c:yVal>
            <c:numRef>
              <c:f>'PPA Price for CSP Plants'!$G$26</c:f>
              <c:numCache>
                <c:formatCode>0.00</c:formatCode>
                <c:ptCount val="1"/>
                <c:pt idx="0">
                  <c:v>154.36446639479468</c:v>
                </c:pt>
              </c:numCache>
            </c:numRef>
          </c:yVal>
          <c:bubbleSize>
            <c:numRef>
              <c:f>'PPA Price for CSP Plants'!$F$26</c:f>
              <c:numCache>
                <c:formatCode>0.00</c:formatCode>
                <c:ptCount val="1"/>
                <c:pt idx="0">
                  <c:v>377</c:v>
                </c:pt>
              </c:numCache>
            </c:numRef>
          </c:bubbleSize>
          <c:bubble3D val="0"/>
          <c:extLst>
            <c:ext xmlns:c16="http://schemas.microsoft.com/office/drawing/2014/chart" uri="{C3380CC4-5D6E-409C-BE32-E72D297353CC}">
              <c16:uniqueId val="{00000006-241F-4B63-9B53-5CECB348B5ED}"/>
            </c:ext>
          </c:extLst>
        </c:ser>
        <c:ser>
          <c:idx val="0"/>
          <c:order val="4"/>
          <c:tx>
            <c:strRef>
              <c:f>'PPA Price for CSP Plants'!$H$28</c:f>
              <c:strCache>
                <c:ptCount val="1"/>
                <c:pt idx="0">
                  <c:v> CSP tower, 10 hours storage</c:v>
                </c:pt>
              </c:strCache>
            </c:strRef>
          </c:tx>
          <c:spPr>
            <a:solidFill>
              <a:srgbClr val="CCC1DA">
                <a:alpha val="50196"/>
              </a:srgbClr>
            </a:solidFill>
            <a:ln w="28575" cap="sq">
              <a:solidFill>
                <a:schemeClr val="accent4"/>
              </a:solidFill>
              <a:prstDash val="solid"/>
              <a:round/>
            </a:ln>
          </c:spPr>
          <c:invertIfNegative val="1"/>
          <c:xVal>
            <c:numRef>
              <c:f>'PPA Price for CSP Plants'!$E$28</c:f>
              <c:numCache>
                <c:formatCode>m/d/yyyy</c:formatCode>
                <c:ptCount val="1"/>
                <c:pt idx="0">
                  <c:v>40121</c:v>
                </c:pt>
              </c:numCache>
            </c:numRef>
          </c:xVal>
          <c:yVal>
            <c:numRef>
              <c:f>'PPA Price for CSP Plants'!$G$28</c:f>
              <c:numCache>
                <c:formatCode>0.00</c:formatCode>
                <c:ptCount val="1"/>
                <c:pt idx="0">
                  <c:v>139.78235959043315</c:v>
                </c:pt>
              </c:numCache>
            </c:numRef>
          </c:yVal>
          <c:bubbleSize>
            <c:numRef>
              <c:f>'PPA Price for CSP Plants'!$F$28</c:f>
              <c:numCache>
                <c:formatCode>0.00</c:formatCode>
                <c:ptCount val="1"/>
                <c:pt idx="0">
                  <c:v>110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28575" cap="sq">
                    <a:solidFill>
                      <a:schemeClr val="accent4"/>
                    </a:solidFill>
                    <a:prstDash val="solid"/>
                    <a:round/>
                  </a:ln>
                </c14:spPr>
              </c14:invertSolidFillFmt>
            </c:ext>
            <c:ext xmlns:c16="http://schemas.microsoft.com/office/drawing/2014/chart" uri="{C3380CC4-5D6E-409C-BE32-E72D297353CC}">
              <c16:uniqueId val="{00000007-241F-4B63-9B53-5CECB348B5ED}"/>
            </c:ext>
          </c:extLst>
        </c:ser>
        <c:dLbls>
          <c:showLegendKey val="0"/>
          <c:showVal val="0"/>
          <c:showCatName val="0"/>
          <c:showSerName val="0"/>
          <c:showPercent val="0"/>
          <c:showBubbleSize val="0"/>
        </c:dLbls>
        <c:bubbleScale val="55"/>
        <c:showNegBubbles val="0"/>
        <c:axId val="355186560"/>
        <c:axId val="358285312"/>
      </c:bubbleChart>
      <c:valAx>
        <c:axId val="355186560"/>
        <c:scaling>
          <c:orientation val="minMax"/>
          <c:max val="44561"/>
          <c:min val="39448"/>
        </c:scaling>
        <c:delete val="0"/>
        <c:axPos val="b"/>
        <c:title>
          <c:tx>
            <c:rich>
              <a:bodyPr/>
              <a:lstStyle/>
              <a:p>
                <a:pPr>
                  <a:defRPr b="1"/>
                </a:pPr>
                <a:r>
                  <a:rPr lang="en-US" b="1"/>
                  <a:t>PPA Execution Date</a:t>
                </a:r>
              </a:p>
            </c:rich>
          </c:tx>
          <c:layout>
            <c:manualLayout>
              <c:xMode val="edge"/>
              <c:yMode val="edge"/>
              <c:x val="0.42222520480394499"/>
              <c:y val="0.93641268326307692"/>
            </c:manualLayout>
          </c:layout>
          <c:overlay val="0"/>
          <c:spPr>
            <a:noFill/>
            <a:ln w="25400">
              <a:noFill/>
            </a:ln>
          </c:spPr>
        </c:title>
        <c:numFmt formatCode="yyyy" sourceLinked="0"/>
        <c:majorTickMark val="out"/>
        <c:minorTickMark val="none"/>
        <c:tickLblPos val="nextTo"/>
        <c:spPr>
          <a:ln w="3175">
            <a:noFill/>
            <a:prstDash val="solid"/>
          </a:ln>
        </c:spPr>
        <c:txPr>
          <a:bodyPr rot="0" vert="horz"/>
          <a:lstStyle/>
          <a:p>
            <a:pPr>
              <a:defRPr b="1"/>
            </a:pPr>
            <a:endParaRPr lang="en-US"/>
          </a:p>
        </c:txPr>
        <c:crossAx val="358285312"/>
        <c:crosses val="autoZero"/>
        <c:crossBetween val="midCat"/>
        <c:majorUnit val="366"/>
      </c:valAx>
      <c:valAx>
        <c:axId val="358285312"/>
        <c:scaling>
          <c:orientation val="minMax"/>
          <c:max val="250"/>
          <c:min val="0"/>
        </c:scaling>
        <c:delete val="0"/>
        <c:axPos val="l"/>
        <c:majorGridlines>
          <c:spPr>
            <a:ln w="3175">
              <a:solidFill>
                <a:schemeClr val="bg1">
                  <a:lumMod val="75000"/>
                </a:schemeClr>
              </a:solidFill>
            </a:ln>
          </c:spPr>
        </c:majorGridlines>
        <c:numFmt formatCode="\$#,##0_);\(\$#,##0\)" sourceLinked="0"/>
        <c:majorTickMark val="out"/>
        <c:minorTickMark val="none"/>
        <c:tickLblPos val="nextTo"/>
        <c:spPr>
          <a:ln w="3175">
            <a:noFill/>
            <a:prstDash val="solid"/>
          </a:ln>
        </c:spPr>
        <c:txPr>
          <a:bodyPr rot="0" vert="horz"/>
          <a:lstStyle/>
          <a:p>
            <a:pPr>
              <a:defRPr b="1"/>
            </a:pPr>
            <a:endParaRPr lang="en-US"/>
          </a:p>
        </c:txPr>
        <c:crossAx val="355186560"/>
        <c:crosses val="autoZero"/>
        <c:crossBetween val="midCat"/>
      </c:valAx>
      <c:spPr>
        <a:noFill/>
        <a:ln w="25400">
          <a:noFill/>
        </a:ln>
      </c:spPr>
    </c:plotArea>
    <c:legend>
      <c:legendPos val="r"/>
      <c:layout>
        <c:manualLayout>
          <c:xMode val="edge"/>
          <c:yMode val="edge"/>
          <c:x val="0.57988485873684281"/>
          <c:y val="5.3713159598802754E-2"/>
          <c:w val="0.3893796892812641"/>
          <c:h val="0.3786204645273612"/>
        </c:manualLayout>
      </c:layout>
      <c:overlay val="0"/>
      <c:spPr>
        <a:solidFill>
          <a:srgbClr val="FFFFFF"/>
        </a:solidFill>
        <a:ln w="3175">
          <a:noFill/>
          <a:prstDash val="solid"/>
        </a:ln>
        <a:effectLst>
          <a:outerShdw blurRad="50800" dist="38100" dir="2700000" algn="tl" rotWithShape="0">
            <a:prstClr val="black">
              <a:alpha val="40000"/>
            </a:prstClr>
          </a:outerShdw>
        </a:effectLst>
      </c:spPr>
    </c:legend>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924190544377628E-2"/>
          <c:y val="7.8134693390598906E-2"/>
          <c:w val="0.92933414404200687"/>
          <c:h val="0.77703842890850749"/>
        </c:manualLayout>
      </c:layout>
      <c:barChart>
        <c:barDir val="col"/>
        <c:grouping val="stacked"/>
        <c:varyColors val="0"/>
        <c:ser>
          <c:idx val="0"/>
          <c:order val="0"/>
          <c:tx>
            <c:v> Nationwide</c:v>
          </c:tx>
          <c:spPr>
            <a:solidFill>
              <a:schemeClr val="bg2">
                <a:lumMod val="90000"/>
              </a:schemeClr>
            </a:solidFill>
            <a:ln w="12700">
              <a:noFill/>
              <a:prstDash val="solid"/>
            </a:ln>
          </c:spPr>
          <c:invertIfNegative val="0"/>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Price'!$B$31:$B$43</c:f>
              <c:numCache>
                <c:formatCode>"$"#,##0_);\("$"#,##0\)</c:formatCode>
                <c:ptCount val="13"/>
                <c:pt idx="0">
                  <c:v>160.64037958505693</c:v>
                </c:pt>
                <c:pt idx="1">
                  <c:v>133.78053331666038</c:v>
                </c:pt>
                <c:pt idx="2">
                  <c:v>109.28731027460616</c:v>
                </c:pt>
                <c:pt idx="3">
                  <c:v>84.96036798549413</c:v>
                </c:pt>
                <c:pt idx="4">
                  <c:v>68.951758233588777</c:v>
                </c:pt>
                <c:pt idx="5">
                  <c:v>56.591949746534631</c:v>
                </c:pt>
                <c:pt idx="6">
                  <c:v>47.265539934615283</c:v>
                </c:pt>
                <c:pt idx="7">
                  <c:v>39.362678753876757</c:v>
                </c:pt>
                <c:pt idx="8">
                  <c:v>38.048382660377413</c:v>
                </c:pt>
                <c:pt idx="9">
                  <c:v>25.821234672360621</c:v>
                </c:pt>
                <c:pt idx="10">
                  <c:v>20.694952815133721</c:v>
                </c:pt>
                <c:pt idx="11">
                  <c:v>21.619766077553646</c:v>
                </c:pt>
                <c:pt idx="12">
                  <c:v>24.297418708520166</c:v>
                </c:pt>
              </c:numCache>
            </c:numRef>
          </c:val>
          <c:extLst>
            <c:ext xmlns:c16="http://schemas.microsoft.com/office/drawing/2014/chart" uri="{C3380CC4-5D6E-409C-BE32-E72D297353CC}">
              <c16:uniqueId val="{00000000-7D67-46EE-9CBA-C3A4E23F80EB}"/>
            </c:ext>
          </c:extLst>
        </c:ser>
        <c:dLbls>
          <c:showLegendKey val="0"/>
          <c:showVal val="0"/>
          <c:showCatName val="0"/>
          <c:showSerName val="0"/>
          <c:showPercent val="0"/>
          <c:showBubbleSize val="0"/>
        </c:dLbls>
        <c:gapWidth val="30"/>
        <c:overlap val="100"/>
        <c:axId val="376344576"/>
        <c:axId val="376346496"/>
      </c:barChart>
      <c:lineChart>
        <c:grouping val="standard"/>
        <c:varyColors val="0"/>
        <c:ser>
          <c:idx val="4"/>
          <c:order val="1"/>
          <c:tx>
            <c:v> CAISO</c:v>
          </c:tx>
          <c:spPr>
            <a:ln w="25400">
              <a:solidFill>
                <a:schemeClr val="accent5"/>
              </a:solidFill>
            </a:ln>
          </c:spPr>
          <c:marker>
            <c:symbol val="circle"/>
            <c:size val="5"/>
            <c:spPr>
              <a:solidFill>
                <a:schemeClr val="bg1"/>
              </a:solidFill>
              <a:ln>
                <a:solidFill>
                  <a:schemeClr val="accent5"/>
                </a:solidFill>
              </a:ln>
            </c:spPr>
          </c:marker>
          <c:dPt>
            <c:idx val="12"/>
            <c:bubble3D val="0"/>
            <c:spPr>
              <a:ln w="25400">
                <a:solidFill>
                  <a:schemeClr val="accent5"/>
                </a:solidFill>
                <a:prstDash val="sysDot"/>
              </a:ln>
            </c:spPr>
            <c:extLst>
              <c:ext xmlns:c16="http://schemas.microsoft.com/office/drawing/2014/chart" uri="{C3380CC4-5D6E-409C-BE32-E72D297353CC}">
                <c16:uniqueId val="{00000024-7D67-46EE-9CBA-C3A4E23F80EB}"/>
              </c:ext>
            </c:extLst>
          </c:dPt>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Price'!$D$31:$D$43</c:f>
              <c:numCache>
                <c:formatCode>"$"#,##0_);\("$"#,##0\)</c:formatCode>
                <c:ptCount val="13"/>
                <c:pt idx="0">
                  <c:v>162.36593127922595</c:v>
                </c:pt>
                <c:pt idx="1">
                  <c:v>132.05849429461136</c:v>
                </c:pt>
                <c:pt idx="2">
                  <c:v>106.28493722235731</c:v>
                </c:pt>
                <c:pt idx="3">
                  <c:v>87.07175344853394</c:v>
                </c:pt>
                <c:pt idx="4">
                  <c:v>66.867169817239528</c:v>
                </c:pt>
                <c:pt idx="5">
                  <c:v>57.324849785336156</c:v>
                </c:pt>
                <c:pt idx="6">
                  <c:v>49.8645993607458</c:v>
                </c:pt>
                <c:pt idx="7">
                  <c:v>37.846978564712849</c:v>
                </c:pt>
                <c:pt idx="8">
                  <c:v>36.14071459421838</c:v>
                </c:pt>
                <c:pt idx="9">
                  <c:v>38.424623392379949</c:v>
                </c:pt>
                <c:pt idx="10">
                  <c:v>16.178431929961331</c:v>
                </c:pt>
                <c:pt idx="11">
                  <c:v>#N/A</c:v>
                </c:pt>
                <c:pt idx="12">
                  <c:v>18.712575946751539</c:v>
                </c:pt>
              </c:numCache>
            </c:numRef>
          </c:val>
          <c:smooth val="0"/>
          <c:extLst>
            <c:ext xmlns:c16="http://schemas.microsoft.com/office/drawing/2014/chart" uri="{C3380CC4-5D6E-409C-BE32-E72D297353CC}">
              <c16:uniqueId val="{0000000A-7D67-46EE-9CBA-C3A4E23F80EB}"/>
            </c:ext>
          </c:extLst>
        </c:ser>
        <c:ser>
          <c:idx val="5"/>
          <c:order val="2"/>
          <c:tx>
            <c:v> West (non-ISO)</c:v>
          </c:tx>
          <c:spPr>
            <a:ln w="25400">
              <a:solidFill>
                <a:schemeClr val="accent2"/>
              </a:solidFill>
            </a:ln>
          </c:spPr>
          <c:marker>
            <c:symbol val="circle"/>
            <c:size val="5"/>
            <c:spPr>
              <a:solidFill>
                <a:schemeClr val="bg1"/>
              </a:solidFill>
              <a:ln>
                <a:solidFill>
                  <a:schemeClr val="accent2"/>
                </a:solidFill>
              </a:ln>
            </c:spPr>
          </c:marker>
          <c:dPt>
            <c:idx val="5"/>
            <c:bubble3D val="0"/>
            <c:spPr>
              <a:ln w="25400">
                <a:solidFill>
                  <a:schemeClr val="accent2"/>
                </a:solidFill>
                <a:prstDash val="solid"/>
              </a:ln>
            </c:spPr>
            <c:extLst>
              <c:ext xmlns:c16="http://schemas.microsoft.com/office/drawing/2014/chart" uri="{C3380CC4-5D6E-409C-BE32-E72D297353CC}">
                <c16:uniqueId val="{0000000C-7D67-46EE-9CBA-C3A4E23F80EB}"/>
              </c:ext>
            </c:extLst>
          </c:dPt>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Price'!$E$31:$E$43</c:f>
              <c:numCache>
                <c:formatCode>"$"#,##0_);\("$"#,##0\)</c:formatCode>
                <c:ptCount val="13"/>
                <c:pt idx="0">
                  <c:v>137.68404654208115</c:v>
                </c:pt>
                <c:pt idx="1">
                  <c:v>126.2966625483305</c:v>
                </c:pt>
                <c:pt idx="2">
                  <c:v>112.47948906359574</c:v>
                </c:pt>
                <c:pt idx="3">
                  <c:v>83.075992234145417</c:v>
                </c:pt>
                <c:pt idx="4">
                  <c:v>63.310907917451622</c:v>
                </c:pt>
                <c:pt idx="5">
                  <c:v>56.46963135270213</c:v>
                </c:pt>
                <c:pt idx="6">
                  <c:v>42.874595846411168</c:v>
                </c:pt>
                <c:pt idx="7">
                  <c:v>32.92874627029498</c:v>
                </c:pt>
                <c:pt idx="8">
                  <c:v>32.128251725422999</c:v>
                </c:pt>
                <c:pt idx="9">
                  <c:v>21.996078232530557</c:v>
                </c:pt>
                <c:pt idx="10">
                  <c:v>18.067090577683814</c:v>
                </c:pt>
                <c:pt idx="11">
                  <c:v>20.656213369063128</c:v>
                </c:pt>
                <c:pt idx="12">
                  <c:v>18.348197747924484</c:v>
                </c:pt>
              </c:numCache>
            </c:numRef>
          </c:val>
          <c:smooth val="0"/>
          <c:extLst>
            <c:ext xmlns:c16="http://schemas.microsoft.com/office/drawing/2014/chart" uri="{C3380CC4-5D6E-409C-BE32-E72D297353CC}">
              <c16:uniqueId val="{0000000D-7D67-46EE-9CBA-C3A4E23F80EB}"/>
            </c:ext>
          </c:extLst>
        </c:ser>
        <c:ser>
          <c:idx val="6"/>
          <c:order val="3"/>
          <c:tx>
            <c:v> MISO</c:v>
          </c:tx>
          <c:spPr>
            <a:ln w="25400">
              <a:solidFill>
                <a:schemeClr val="tx2">
                  <a:lumMod val="60000"/>
                  <a:lumOff val="40000"/>
                </a:schemeClr>
              </a:solidFill>
            </a:ln>
          </c:spPr>
          <c:marker>
            <c:symbol val="circle"/>
            <c:size val="5"/>
            <c:spPr>
              <a:solidFill>
                <a:schemeClr val="bg1"/>
              </a:solidFill>
              <a:ln>
                <a:solidFill>
                  <a:schemeClr val="tx2">
                    <a:lumMod val="60000"/>
                    <a:lumOff val="40000"/>
                  </a:schemeClr>
                </a:solidFill>
              </a:ln>
            </c:spPr>
          </c:marker>
          <c:dPt>
            <c:idx val="9"/>
            <c:bubble3D val="0"/>
            <c:spPr>
              <a:ln w="25400">
                <a:solidFill>
                  <a:schemeClr val="tx2">
                    <a:lumMod val="60000"/>
                    <a:lumOff val="40000"/>
                  </a:schemeClr>
                </a:solidFill>
                <a:prstDash val="sysDot"/>
              </a:ln>
            </c:spPr>
            <c:extLst>
              <c:ext xmlns:c16="http://schemas.microsoft.com/office/drawing/2014/chart" uri="{C3380CC4-5D6E-409C-BE32-E72D297353CC}">
                <c16:uniqueId val="{0000000F-7D67-46EE-9CBA-C3A4E23F80EB}"/>
              </c:ext>
            </c:extLst>
          </c:dPt>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Price'!$F$31:$F$43</c:f>
              <c:numCache>
                <c:formatCode>"$"#,##0_);\("$"#,##0\)</c:formatCode>
                <c:ptCount val="13"/>
                <c:pt idx="6">
                  <c:v>52.131191859872658</c:v>
                </c:pt>
                <c:pt idx="7">
                  <c:v>#N/A</c:v>
                </c:pt>
                <c:pt idx="8">
                  <c:v>#N/A</c:v>
                </c:pt>
                <c:pt idx="9">
                  <c:v>41.838323966833393</c:v>
                </c:pt>
                <c:pt idx="10">
                  <c:v>37.526250750605946</c:v>
                </c:pt>
              </c:numCache>
            </c:numRef>
          </c:val>
          <c:smooth val="0"/>
          <c:extLst>
            <c:ext xmlns:c16="http://schemas.microsoft.com/office/drawing/2014/chart" uri="{C3380CC4-5D6E-409C-BE32-E72D297353CC}">
              <c16:uniqueId val="{00000010-7D67-46EE-9CBA-C3A4E23F80EB}"/>
            </c:ext>
          </c:extLst>
        </c:ser>
        <c:ser>
          <c:idx val="8"/>
          <c:order val="4"/>
          <c:tx>
            <c:v> ERCOT</c:v>
          </c:tx>
          <c:spPr>
            <a:ln w="25400">
              <a:solidFill>
                <a:schemeClr val="accent3">
                  <a:lumMod val="75000"/>
                </a:schemeClr>
              </a:solidFill>
            </a:ln>
          </c:spPr>
          <c:marker>
            <c:symbol val="circle"/>
            <c:size val="5"/>
            <c:spPr>
              <a:solidFill>
                <a:schemeClr val="bg1"/>
              </a:solidFill>
              <a:ln>
                <a:solidFill>
                  <a:schemeClr val="accent3">
                    <a:lumMod val="75000"/>
                  </a:schemeClr>
                </a:solidFill>
              </a:ln>
            </c:spPr>
          </c:marker>
          <c:dPt>
            <c:idx val="5"/>
            <c:bubble3D val="0"/>
            <c:spPr>
              <a:ln w="25400">
                <a:solidFill>
                  <a:schemeClr val="accent3">
                    <a:lumMod val="75000"/>
                  </a:schemeClr>
                </a:solidFill>
                <a:prstDash val="sysDot"/>
              </a:ln>
            </c:spPr>
            <c:extLst>
              <c:ext xmlns:c16="http://schemas.microsoft.com/office/drawing/2014/chart" uri="{C3380CC4-5D6E-409C-BE32-E72D297353CC}">
                <c16:uniqueId val="{00000015-7D67-46EE-9CBA-C3A4E23F80EB}"/>
              </c:ext>
            </c:extLst>
          </c:dPt>
          <c:dPt>
            <c:idx val="8"/>
            <c:bubble3D val="0"/>
            <c:spPr>
              <a:ln w="25400">
                <a:solidFill>
                  <a:schemeClr val="accent3">
                    <a:lumMod val="75000"/>
                  </a:schemeClr>
                </a:solidFill>
                <a:prstDash val="solid"/>
              </a:ln>
            </c:spPr>
            <c:extLst>
              <c:ext xmlns:c16="http://schemas.microsoft.com/office/drawing/2014/chart" uri="{C3380CC4-5D6E-409C-BE32-E72D297353CC}">
                <c16:uniqueId val="{00000017-7D67-46EE-9CBA-C3A4E23F80EB}"/>
              </c:ext>
            </c:extLst>
          </c:dPt>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Price'!$H$31:$H$43</c:f>
              <c:numCache>
                <c:formatCode>"$"#,##0_);\("$"#,##0\)</c:formatCode>
                <c:ptCount val="13"/>
                <c:pt idx="0">
                  <c:v>171.85316936440697</c:v>
                </c:pt>
                <c:pt idx="6">
                  <c:v>35.365128137110688</c:v>
                </c:pt>
                <c:pt idx="7">
                  <c:v>#N/A</c:v>
                </c:pt>
                <c:pt idx="8">
                  <c:v>22.038540526071188</c:v>
                </c:pt>
              </c:numCache>
            </c:numRef>
          </c:val>
          <c:smooth val="0"/>
          <c:extLst>
            <c:ext xmlns:c16="http://schemas.microsoft.com/office/drawing/2014/chart" uri="{C3380CC4-5D6E-409C-BE32-E72D297353CC}">
              <c16:uniqueId val="{00000018-7D67-46EE-9CBA-C3A4E23F80EB}"/>
            </c:ext>
          </c:extLst>
        </c:ser>
        <c:ser>
          <c:idx val="9"/>
          <c:order val="5"/>
          <c:tx>
            <c:v> PJM</c:v>
          </c:tx>
          <c:spPr>
            <a:ln w="25400">
              <a:solidFill>
                <a:schemeClr val="bg2">
                  <a:lumMod val="25000"/>
                </a:schemeClr>
              </a:solidFill>
            </a:ln>
          </c:spPr>
          <c:marker>
            <c:symbol val="circle"/>
            <c:size val="5"/>
            <c:spPr>
              <a:solidFill>
                <a:schemeClr val="bg1"/>
              </a:solidFill>
              <a:ln>
                <a:solidFill>
                  <a:schemeClr val="bg2">
                    <a:lumMod val="25000"/>
                  </a:schemeClr>
                </a:solidFill>
              </a:ln>
            </c:spPr>
          </c:marker>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Price'!$I$31:$I$43</c:f>
              <c:numCache>
                <c:formatCode>"$"#,##0_);\("$"#,##0\)</c:formatCode>
                <c:ptCount val="13"/>
                <c:pt idx="7">
                  <c:v>45.341530717308039</c:v>
                </c:pt>
                <c:pt idx="8">
                  <c:v>82.494753461972309</c:v>
                </c:pt>
                <c:pt idx="9">
                  <c:v>32.442768317480997</c:v>
                </c:pt>
                <c:pt idx="10">
                  <c:v>31.480652641184626</c:v>
                </c:pt>
              </c:numCache>
            </c:numRef>
          </c:val>
          <c:smooth val="0"/>
          <c:extLst>
            <c:ext xmlns:c16="http://schemas.microsoft.com/office/drawing/2014/chart" uri="{C3380CC4-5D6E-409C-BE32-E72D297353CC}">
              <c16:uniqueId val="{00000019-7D67-46EE-9CBA-C3A4E23F80EB}"/>
            </c:ext>
          </c:extLst>
        </c:ser>
        <c:ser>
          <c:idx val="3"/>
          <c:order val="6"/>
          <c:tx>
            <c:v> Southeast (non-ISO)</c:v>
          </c:tx>
          <c:spPr>
            <a:ln w="25400">
              <a:solidFill>
                <a:schemeClr val="accent6"/>
              </a:solidFill>
            </a:ln>
          </c:spPr>
          <c:marker>
            <c:symbol val="circle"/>
            <c:size val="5"/>
            <c:spPr>
              <a:solidFill>
                <a:schemeClr val="bg1"/>
              </a:solidFill>
              <a:ln>
                <a:solidFill>
                  <a:schemeClr val="accent6"/>
                </a:solidFill>
              </a:ln>
            </c:spPr>
          </c:marker>
          <c:dPt>
            <c:idx val="5"/>
            <c:bubble3D val="0"/>
            <c:spPr>
              <a:ln w="25400">
                <a:solidFill>
                  <a:schemeClr val="accent6"/>
                </a:solidFill>
                <a:prstDash val="sysDot"/>
              </a:ln>
            </c:spPr>
            <c:extLst>
              <c:ext xmlns:c16="http://schemas.microsoft.com/office/drawing/2014/chart" uri="{C3380CC4-5D6E-409C-BE32-E72D297353CC}">
                <c16:uniqueId val="{00000022-7D67-46EE-9CBA-C3A4E23F80EB}"/>
              </c:ext>
            </c:extLst>
          </c:dPt>
          <c:cat>
            <c:strRef>
              <c:f>'Annual Average PPA Price'!$A$31:$A$43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Price'!$L$31:$L$43</c:f>
              <c:numCache>
                <c:formatCode>"$"#,##0_);\("$"#,##0\)</c:formatCode>
                <c:ptCount val="13"/>
                <c:pt idx="1">
                  <c:v>168.03506613587871</c:v>
                </c:pt>
                <c:pt idx="2">
                  <c:v>#N/A</c:v>
                </c:pt>
                <c:pt idx="3">
                  <c:v>#N/A</c:v>
                </c:pt>
                <c:pt idx="4">
                  <c:v>#N/A</c:v>
                </c:pt>
                <c:pt idx="5">
                  <c:v>58.326858119987975</c:v>
                </c:pt>
                <c:pt idx="6">
                  <c:v>53.13176140678393</c:v>
                </c:pt>
                <c:pt idx="7">
                  <c:v>46.36667123461477</c:v>
                </c:pt>
                <c:pt idx="8">
                  <c:v>28.545577956284355</c:v>
                </c:pt>
                <c:pt idx="9">
                  <c:v>26.743726431397356</c:v>
                </c:pt>
                <c:pt idx="10">
                  <c:v>22.676854544764939</c:v>
                </c:pt>
              </c:numCache>
            </c:numRef>
          </c:val>
          <c:smooth val="0"/>
          <c:extLst>
            <c:ext xmlns:c16="http://schemas.microsoft.com/office/drawing/2014/chart" uri="{C3380CC4-5D6E-409C-BE32-E72D297353CC}">
              <c16:uniqueId val="{00000023-7D67-46EE-9CBA-C3A4E23F80EB}"/>
            </c:ext>
          </c:extLst>
        </c:ser>
        <c:dLbls>
          <c:showLegendKey val="0"/>
          <c:showVal val="0"/>
          <c:showCatName val="0"/>
          <c:showSerName val="0"/>
          <c:showPercent val="0"/>
          <c:showBubbleSize val="0"/>
        </c:dLbls>
        <c:marker val="1"/>
        <c:smooth val="0"/>
        <c:axId val="376344576"/>
        <c:axId val="376346496"/>
      </c:lineChart>
      <c:catAx>
        <c:axId val="376344576"/>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376346496"/>
        <c:crosses val="autoZero"/>
        <c:auto val="1"/>
        <c:lblAlgn val="ctr"/>
        <c:lblOffset val="50"/>
        <c:tickLblSkip val="1"/>
        <c:tickMarkSkip val="1"/>
        <c:noMultiLvlLbl val="1"/>
      </c:catAx>
      <c:valAx>
        <c:axId val="376346496"/>
        <c:scaling>
          <c:orientation val="minMax"/>
          <c:max val="17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76344576"/>
        <c:crosses val="autoZero"/>
        <c:crossBetween val="between"/>
        <c:majorUnit val="2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924190544377628E-2"/>
          <c:y val="6.9717184973090471E-2"/>
          <c:w val="0.92933414404200687"/>
          <c:h val="0.78545593732601593"/>
        </c:manualLayout>
      </c:layout>
      <c:barChart>
        <c:barDir val="col"/>
        <c:grouping val="stacked"/>
        <c:varyColors val="0"/>
        <c:ser>
          <c:idx val="0"/>
          <c:order val="0"/>
          <c:tx>
            <c:v> Nationwide</c:v>
          </c:tx>
          <c:spPr>
            <a:solidFill>
              <a:schemeClr val="bg2">
                <a:lumMod val="90000"/>
              </a:schemeClr>
            </a:solidFill>
            <a:ln w="12700">
              <a:noFill/>
              <a:prstDash val="solid"/>
            </a:ln>
          </c:spPr>
          <c:invertIfNegative val="0"/>
          <c:cat>
            <c:strRef>
              <c:f>'Annual Average PPA Price'!$A$51:$A$63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Price'!$B$51:$B$63</c:f>
              <c:numCache>
                <c:formatCode>"$"#,##0_);\("$"#,##0\)</c:formatCode>
                <c:ptCount val="13"/>
                <c:pt idx="0">
                  <c:v>160.64037958505693</c:v>
                </c:pt>
                <c:pt idx="1">
                  <c:v>133.78053331666038</c:v>
                </c:pt>
                <c:pt idx="2">
                  <c:v>109.28731027460616</c:v>
                </c:pt>
                <c:pt idx="3">
                  <c:v>84.96036798549413</c:v>
                </c:pt>
                <c:pt idx="4">
                  <c:v>68.951758233588777</c:v>
                </c:pt>
                <c:pt idx="5">
                  <c:v>56.591949746534631</c:v>
                </c:pt>
                <c:pt idx="6">
                  <c:v>47.265539934615283</c:v>
                </c:pt>
                <c:pt idx="7">
                  <c:v>39.362678753876757</c:v>
                </c:pt>
                <c:pt idx="8">
                  <c:v>38.048382660377413</c:v>
                </c:pt>
                <c:pt idx="9">
                  <c:v>25.821234672360621</c:v>
                </c:pt>
                <c:pt idx="10">
                  <c:v>20.694952815133721</c:v>
                </c:pt>
                <c:pt idx="11">
                  <c:v>21.619766077553646</c:v>
                </c:pt>
                <c:pt idx="12">
                  <c:v>24.297418708520166</c:v>
                </c:pt>
              </c:numCache>
            </c:numRef>
          </c:val>
          <c:extLst>
            <c:ext xmlns:c16="http://schemas.microsoft.com/office/drawing/2014/chart" uri="{C3380CC4-5D6E-409C-BE32-E72D297353CC}">
              <c16:uniqueId val="{00000000-B5A9-4608-B2FB-DBFB2E08C8EA}"/>
            </c:ext>
          </c:extLst>
        </c:ser>
        <c:dLbls>
          <c:showLegendKey val="0"/>
          <c:showVal val="0"/>
          <c:showCatName val="0"/>
          <c:showSerName val="0"/>
          <c:showPercent val="0"/>
          <c:showBubbleSize val="0"/>
        </c:dLbls>
        <c:gapWidth val="30"/>
        <c:overlap val="100"/>
        <c:axId val="376344576"/>
        <c:axId val="376346496"/>
      </c:barChart>
      <c:lineChart>
        <c:grouping val="standard"/>
        <c:varyColors val="0"/>
        <c:ser>
          <c:idx val="4"/>
          <c:order val="1"/>
          <c:tx>
            <c:v> West</c:v>
          </c:tx>
          <c:spPr>
            <a:ln w="25400">
              <a:solidFill>
                <a:schemeClr val="accent5"/>
              </a:solidFill>
            </a:ln>
          </c:spPr>
          <c:marker>
            <c:symbol val="circle"/>
            <c:size val="5"/>
            <c:spPr>
              <a:solidFill>
                <a:schemeClr val="bg1"/>
              </a:solidFill>
              <a:ln>
                <a:solidFill>
                  <a:schemeClr val="accent5"/>
                </a:solidFill>
              </a:ln>
            </c:spPr>
          </c:marker>
          <c:cat>
            <c:strRef>
              <c:f>'Annual Average PPA Price'!$A$51:$A$63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Price'!$D$51:$D$63</c:f>
              <c:numCache>
                <c:formatCode>"$"#,##0_);\("$"#,##0\)</c:formatCode>
                <c:ptCount val="13"/>
                <c:pt idx="0">
                  <c:v>160.58033028776634</c:v>
                </c:pt>
                <c:pt idx="1">
                  <c:v>131.2270296007957</c:v>
                </c:pt>
                <c:pt idx="2">
                  <c:v>108.07286456176226</c:v>
                </c:pt>
                <c:pt idx="3">
                  <c:v>84.96036798549413</c:v>
                </c:pt>
                <c:pt idx="4">
                  <c:v>66.171832041981673</c:v>
                </c:pt>
                <c:pt idx="5">
                  <c:v>56.93475727386857</c:v>
                </c:pt>
                <c:pt idx="6">
                  <c:v>46.529982972888391</c:v>
                </c:pt>
                <c:pt idx="7">
                  <c:v>34.965419407978878</c:v>
                </c:pt>
                <c:pt idx="8">
                  <c:v>34.956735955218477</c:v>
                </c:pt>
                <c:pt idx="9">
                  <c:v>23.930637851125123</c:v>
                </c:pt>
                <c:pt idx="10">
                  <c:v>17.43584329345401</c:v>
                </c:pt>
                <c:pt idx="11">
                  <c:v>20.656213369063128</c:v>
                </c:pt>
                <c:pt idx="12">
                  <c:v>18.398986623945262</c:v>
                </c:pt>
              </c:numCache>
            </c:numRef>
          </c:val>
          <c:smooth val="0"/>
          <c:extLst>
            <c:ext xmlns:c16="http://schemas.microsoft.com/office/drawing/2014/chart" uri="{C3380CC4-5D6E-409C-BE32-E72D297353CC}">
              <c16:uniqueId val="{0000000A-B5A9-4608-B2FB-DBFB2E08C8EA}"/>
            </c:ext>
          </c:extLst>
        </c:ser>
        <c:ser>
          <c:idx val="5"/>
          <c:order val="2"/>
          <c:tx>
            <c:v> Central</c:v>
          </c:tx>
          <c:spPr>
            <a:ln w="25400">
              <a:solidFill>
                <a:schemeClr val="accent3">
                  <a:lumMod val="75000"/>
                </a:schemeClr>
              </a:solidFill>
            </a:ln>
          </c:spPr>
          <c:marker>
            <c:symbol val="circle"/>
            <c:size val="5"/>
            <c:spPr>
              <a:solidFill>
                <a:schemeClr val="bg1"/>
              </a:solidFill>
              <a:ln>
                <a:solidFill>
                  <a:schemeClr val="accent3">
                    <a:lumMod val="75000"/>
                  </a:schemeClr>
                </a:solidFill>
              </a:ln>
            </c:spPr>
          </c:marker>
          <c:dPt>
            <c:idx val="4"/>
            <c:bubble3D val="0"/>
            <c:spPr>
              <a:ln w="25400">
                <a:solidFill>
                  <a:schemeClr val="accent3">
                    <a:lumMod val="75000"/>
                  </a:schemeClr>
                </a:solidFill>
                <a:prstDash val="sysDot"/>
              </a:ln>
            </c:spPr>
            <c:extLst>
              <c:ext xmlns:c16="http://schemas.microsoft.com/office/drawing/2014/chart" uri="{C3380CC4-5D6E-409C-BE32-E72D297353CC}">
                <c16:uniqueId val="{0000000C-B5A9-4608-B2FB-DBFB2E08C8EA}"/>
              </c:ext>
            </c:extLst>
          </c:dPt>
          <c:dPt>
            <c:idx val="5"/>
            <c:bubble3D val="0"/>
            <c:spPr>
              <a:ln w="25400">
                <a:solidFill>
                  <a:schemeClr val="accent3">
                    <a:lumMod val="75000"/>
                  </a:schemeClr>
                </a:solidFill>
                <a:prstDash val="sysDot"/>
              </a:ln>
            </c:spPr>
            <c:extLst>
              <c:ext xmlns:c16="http://schemas.microsoft.com/office/drawing/2014/chart" uri="{C3380CC4-5D6E-409C-BE32-E72D297353CC}">
                <c16:uniqueId val="{0000000E-B5A9-4608-B2FB-DBFB2E08C8EA}"/>
              </c:ext>
            </c:extLst>
          </c:dPt>
          <c:dPt>
            <c:idx val="8"/>
            <c:bubble3D val="0"/>
            <c:spPr>
              <a:ln w="25400">
                <a:solidFill>
                  <a:schemeClr val="accent3">
                    <a:lumMod val="75000"/>
                  </a:schemeClr>
                </a:solidFill>
                <a:prstDash val="sysDot"/>
              </a:ln>
            </c:spPr>
            <c:extLst>
              <c:ext xmlns:c16="http://schemas.microsoft.com/office/drawing/2014/chart" uri="{C3380CC4-5D6E-409C-BE32-E72D297353CC}">
                <c16:uniqueId val="{00000017-B5A9-4608-B2FB-DBFB2E08C8EA}"/>
              </c:ext>
            </c:extLst>
          </c:dPt>
          <c:cat>
            <c:strRef>
              <c:f>'Annual Average PPA Price'!$A$51:$A$63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Price'!$E$51:$E$63</c:f>
              <c:numCache>
                <c:formatCode>"$"#,##0_);\("$"#,##0\)</c:formatCode>
                <c:ptCount val="13"/>
                <c:pt idx="0">
                  <c:v>150.37293381568389</c:v>
                </c:pt>
                <c:pt idx="1">
                  <c:v>#N/A</c:v>
                </c:pt>
                <c:pt idx="2">
                  <c:v>#N/A</c:v>
                </c:pt>
                <c:pt idx="3">
                  <c:v>#N/A</c:v>
                </c:pt>
                <c:pt idx="4">
                  <c:v>#N/A</c:v>
                </c:pt>
                <c:pt idx="5">
                  <c:v>51.417846088009</c:v>
                </c:pt>
                <c:pt idx="6">
                  <c:v>40.644590963141184</c:v>
                </c:pt>
                <c:pt idx="7">
                  <c:v>#N/A</c:v>
                </c:pt>
                <c:pt idx="8">
                  <c:v>24.045519455787911</c:v>
                </c:pt>
                <c:pt idx="9">
                  <c:v>34.672063382248894</c:v>
                </c:pt>
                <c:pt idx="10">
                  <c:v>37.827229702548671</c:v>
                </c:pt>
              </c:numCache>
            </c:numRef>
          </c:val>
          <c:smooth val="0"/>
          <c:extLst>
            <c:ext xmlns:c16="http://schemas.microsoft.com/office/drawing/2014/chart" uri="{C3380CC4-5D6E-409C-BE32-E72D297353CC}">
              <c16:uniqueId val="{0000000F-B5A9-4608-B2FB-DBFB2E08C8EA}"/>
            </c:ext>
          </c:extLst>
        </c:ser>
        <c:ser>
          <c:idx val="6"/>
          <c:order val="3"/>
          <c:tx>
            <c:v> Northeast</c:v>
          </c:tx>
          <c:spPr>
            <a:ln w="25400">
              <a:solidFill>
                <a:schemeClr val="bg2">
                  <a:lumMod val="25000"/>
                </a:schemeClr>
              </a:solidFill>
            </a:ln>
          </c:spPr>
          <c:marker>
            <c:symbol val="circle"/>
            <c:size val="5"/>
            <c:spPr>
              <a:solidFill>
                <a:schemeClr val="bg1"/>
              </a:solidFill>
              <a:ln>
                <a:solidFill>
                  <a:schemeClr val="bg2">
                    <a:lumMod val="25000"/>
                  </a:schemeClr>
                </a:solidFill>
              </a:ln>
            </c:spPr>
          </c:marker>
          <c:dPt>
            <c:idx val="4"/>
            <c:bubble3D val="0"/>
            <c:spPr>
              <a:ln w="25400">
                <a:solidFill>
                  <a:schemeClr val="bg2">
                    <a:lumMod val="25000"/>
                  </a:schemeClr>
                </a:solidFill>
                <a:prstDash val="sysDot"/>
              </a:ln>
            </c:spPr>
            <c:extLst>
              <c:ext xmlns:c16="http://schemas.microsoft.com/office/drawing/2014/chart" uri="{C3380CC4-5D6E-409C-BE32-E72D297353CC}">
                <c16:uniqueId val="{00000011-B5A9-4608-B2FB-DBFB2E08C8EA}"/>
              </c:ext>
            </c:extLst>
          </c:dPt>
          <c:dPt>
            <c:idx val="12"/>
            <c:bubble3D val="0"/>
            <c:spPr>
              <a:ln w="25400">
                <a:solidFill>
                  <a:schemeClr val="bg2">
                    <a:lumMod val="25000"/>
                  </a:schemeClr>
                </a:solidFill>
                <a:prstDash val="sysDot"/>
              </a:ln>
            </c:spPr>
            <c:extLst>
              <c:ext xmlns:c16="http://schemas.microsoft.com/office/drawing/2014/chart" uri="{C3380CC4-5D6E-409C-BE32-E72D297353CC}">
                <c16:uniqueId val="{00000016-B5A9-4608-B2FB-DBFB2E08C8EA}"/>
              </c:ext>
            </c:extLst>
          </c:dPt>
          <c:cat>
            <c:strRef>
              <c:f>'Annual Average PPA Price'!$A$51:$A$63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Price'!$F$51:$F$63</c:f>
              <c:numCache>
                <c:formatCode>"$"#,##0_);\("$"#,##0\)</c:formatCode>
                <c:ptCount val="13"/>
                <c:pt idx="7">
                  <c:v>56.901516308391265</c:v>
                </c:pt>
                <c:pt idx="8">
                  <c:v>76.568962418574785</c:v>
                </c:pt>
                <c:pt idx="9">
                  <c:v>36.724692142243924</c:v>
                </c:pt>
                <c:pt idx="10">
                  <c:v>33.112918800498896</c:v>
                </c:pt>
                <c:pt idx="11">
                  <c:v>#N/A</c:v>
                </c:pt>
                <c:pt idx="12">
                  <c:v>40.710800609541856</c:v>
                </c:pt>
              </c:numCache>
            </c:numRef>
          </c:val>
          <c:smooth val="0"/>
          <c:extLst>
            <c:ext xmlns:c16="http://schemas.microsoft.com/office/drawing/2014/chart" uri="{C3380CC4-5D6E-409C-BE32-E72D297353CC}">
              <c16:uniqueId val="{00000012-B5A9-4608-B2FB-DBFB2E08C8EA}"/>
            </c:ext>
          </c:extLst>
        </c:ser>
        <c:ser>
          <c:idx val="7"/>
          <c:order val="4"/>
          <c:tx>
            <c:v> Southeast</c:v>
          </c:tx>
          <c:spPr>
            <a:ln w="25400">
              <a:solidFill>
                <a:schemeClr val="accent6"/>
              </a:solidFill>
            </a:ln>
          </c:spPr>
          <c:marker>
            <c:symbol val="circle"/>
            <c:size val="5"/>
            <c:spPr>
              <a:solidFill>
                <a:schemeClr val="bg1"/>
              </a:solidFill>
              <a:ln>
                <a:solidFill>
                  <a:schemeClr val="accent6"/>
                </a:solidFill>
              </a:ln>
            </c:spPr>
          </c:marker>
          <c:dPt>
            <c:idx val="5"/>
            <c:bubble3D val="0"/>
            <c:spPr>
              <a:ln w="25400">
                <a:solidFill>
                  <a:schemeClr val="accent6"/>
                </a:solidFill>
                <a:prstDash val="sysDot"/>
              </a:ln>
            </c:spPr>
            <c:extLst>
              <c:ext xmlns:c16="http://schemas.microsoft.com/office/drawing/2014/chart" uri="{C3380CC4-5D6E-409C-BE32-E72D297353CC}">
                <c16:uniqueId val="{00000014-B5A9-4608-B2FB-DBFB2E08C8EA}"/>
              </c:ext>
            </c:extLst>
          </c:dPt>
          <c:cat>
            <c:strRef>
              <c:f>'Annual Average PPA Price'!$A$51:$A$63</c:f>
              <c:strCach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2021(P)</c:v>
                </c:pt>
              </c:strCache>
            </c:strRef>
          </c:cat>
          <c:val>
            <c:numRef>
              <c:f>'Annual Average PPA Price'!$G$51:$G$63</c:f>
              <c:numCache>
                <c:formatCode>"$"#,##0_);\("$"#,##0\)</c:formatCode>
                <c:ptCount val="13"/>
                <c:pt idx="1">
                  <c:v>168.03506613587871</c:v>
                </c:pt>
                <c:pt idx="2">
                  <c:v>#N/A</c:v>
                </c:pt>
                <c:pt idx="3">
                  <c:v>#N/A</c:v>
                </c:pt>
                <c:pt idx="4">
                  <c:v>#N/A</c:v>
                </c:pt>
                <c:pt idx="5">
                  <c:v>58.326858119987975</c:v>
                </c:pt>
                <c:pt idx="6">
                  <c:v>53.13176140678393</c:v>
                </c:pt>
                <c:pt idx="7">
                  <c:v>46.36667123461477</c:v>
                </c:pt>
                <c:pt idx="8">
                  <c:v>28.545577956284355</c:v>
                </c:pt>
                <c:pt idx="9">
                  <c:v>26.743726431397356</c:v>
                </c:pt>
                <c:pt idx="10">
                  <c:v>22.676854544764939</c:v>
                </c:pt>
              </c:numCache>
            </c:numRef>
          </c:val>
          <c:smooth val="0"/>
          <c:extLst>
            <c:ext xmlns:c16="http://schemas.microsoft.com/office/drawing/2014/chart" uri="{C3380CC4-5D6E-409C-BE32-E72D297353CC}">
              <c16:uniqueId val="{00000015-B5A9-4608-B2FB-DBFB2E08C8EA}"/>
            </c:ext>
          </c:extLst>
        </c:ser>
        <c:dLbls>
          <c:showLegendKey val="0"/>
          <c:showVal val="0"/>
          <c:showCatName val="0"/>
          <c:showSerName val="0"/>
          <c:showPercent val="0"/>
          <c:showBubbleSize val="0"/>
        </c:dLbls>
        <c:marker val="1"/>
        <c:smooth val="0"/>
        <c:axId val="376344576"/>
        <c:axId val="376346496"/>
      </c:lineChart>
      <c:catAx>
        <c:axId val="376344576"/>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376346496"/>
        <c:crosses val="autoZero"/>
        <c:auto val="1"/>
        <c:lblAlgn val="ctr"/>
        <c:lblOffset val="50"/>
        <c:tickLblSkip val="1"/>
        <c:tickMarkSkip val="1"/>
        <c:noMultiLvlLbl val="1"/>
      </c:catAx>
      <c:valAx>
        <c:axId val="376346496"/>
        <c:scaling>
          <c:orientation val="minMax"/>
          <c:max val="170"/>
          <c:min val="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prstDash val="solid"/>
          </a:ln>
        </c:spPr>
        <c:txPr>
          <a:bodyPr rot="0" vert="horz"/>
          <a:lstStyle/>
          <a:p>
            <a:pPr>
              <a:defRPr b="1"/>
            </a:pPr>
            <a:endParaRPr lang="en-US"/>
          </a:p>
        </c:txPr>
        <c:crossAx val="376344576"/>
        <c:crosses val="autoZero"/>
        <c:crossBetween val="between"/>
        <c:majorUnit val="2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453564516556639E-2"/>
          <c:y val="0.10942760942760943"/>
          <c:w val="0.90839828733529526"/>
          <c:h val="0.80977160051963204"/>
        </c:manualLayout>
      </c:layout>
      <c:lineChart>
        <c:grouping val="standard"/>
        <c:varyColors val="0"/>
        <c:ser>
          <c:idx val="0"/>
          <c:order val="0"/>
          <c:tx>
            <c:v> CAISO</c:v>
          </c:tx>
          <c:spPr>
            <a:ln w="28575" cap="rnd">
              <a:solidFill>
                <a:schemeClr val="accent5"/>
              </a:solidFill>
              <a:round/>
            </a:ln>
            <a:effectLst/>
          </c:spPr>
          <c:marker>
            <c:symbol val="none"/>
          </c:marker>
          <c:cat>
            <c:strRef>
              <c:f>'LevelTen Solar PPA Prices'!$B$25:$M$25</c:f>
              <c:strCache>
                <c:ptCount val="12"/>
                <c:pt idx="0">
                  <c:v>2018-Q3</c:v>
                </c:pt>
                <c:pt idx="1">
                  <c:v>2018-Q4</c:v>
                </c:pt>
                <c:pt idx="2">
                  <c:v>2019-Q1</c:v>
                </c:pt>
                <c:pt idx="3">
                  <c:v>2019-Q2</c:v>
                </c:pt>
                <c:pt idx="4">
                  <c:v>2019-Q3</c:v>
                </c:pt>
                <c:pt idx="5">
                  <c:v>2019-Q4</c:v>
                </c:pt>
                <c:pt idx="6">
                  <c:v>2020-Q1</c:v>
                </c:pt>
                <c:pt idx="7">
                  <c:v>2020-Q2</c:v>
                </c:pt>
                <c:pt idx="8">
                  <c:v>2020-Q3</c:v>
                </c:pt>
                <c:pt idx="9">
                  <c:v>2020-Q4</c:v>
                </c:pt>
                <c:pt idx="10">
                  <c:v>2021-Q1</c:v>
                </c:pt>
                <c:pt idx="11">
                  <c:v>2021-Q2</c:v>
                </c:pt>
              </c:strCache>
            </c:strRef>
          </c:cat>
          <c:val>
            <c:numRef>
              <c:f>'LevelTen Solar PPA Prices'!$B$35:$M$35</c:f>
              <c:numCache>
                <c:formatCode>"$"#,##0.0</c:formatCode>
                <c:ptCount val="12"/>
                <c:pt idx="0" formatCode="&quot;$&quot;#,##0.00">
                  <c:v>27.12470681844896</c:v>
                </c:pt>
                <c:pt idx="1">
                  <c:v>26.98368518102091</c:v>
                </c:pt>
                <c:pt idx="2">
                  <c:v>23.437048262998367</c:v>
                </c:pt>
                <c:pt idx="3">
                  <c:v>24.620888615450454</c:v>
                </c:pt>
                <c:pt idx="4">
                  <c:v>24.44002772914315</c:v>
                </c:pt>
                <c:pt idx="5">
                  <c:v>24.038562374975655</c:v>
                </c:pt>
                <c:pt idx="6">
                  <c:v>22.055705538792719</c:v>
                </c:pt>
                <c:pt idx="7">
                  <c:v>26.077625178319845</c:v>
                </c:pt>
                <c:pt idx="8">
                  <c:v>25.043800049171111</c:v>
                </c:pt>
                <c:pt idx="9">
                  <c:v>24.923219357037372</c:v>
                </c:pt>
                <c:pt idx="10">
                  <c:v>28.297222702590528</c:v>
                </c:pt>
                <c:pt idx="11">
                  <c:v>26.62214602146873</c:v>
                </c:pt>
              </c:numCache>
            </c:numRef>
          </c:val>
          <c:smooth val="0"/>
          <c:extLst>
            <c:ext xmlns:c16="http://schemas.microsoft.com/office/drawing/2014/chart" uri="{C3380CC4-5D6E-409C-BE32-E72D297353CC}">
              <c16:uniqueId val="{00000000-7BC8-43BA-AD3B-A380334BE531}"/>
            </c:ext>
          </c:extLst>
        </c:ser>
        <c:ser>
          <c:idx val="1"/>
          <c:order val="1"/>
          <c:tx>
            <c:v> ERCOT</c:v>
          </c:tx>
          <c:spPr>
            <a:ln w="28575" cap="rnd">
              <a:solidFill>
                <a:schemeClr val="accent3">
                  <a:lumMod val="75000"/>
                </a:schemeClr>
              </a:solidFill>
              <a:round/>
            </a:ln>
            <a:effectLst/>
          </c:spPr>
          <c:marker>
            <c:symbol val="none"/>
          </c:marker>
          <c:cat>
            <c:strRef>
              <c:f>'LevelTen Solar PPA Prices'!$B$25:$M$25</c:f>
              <c:strCache>
                <c:ptCount val="12"/>
                <c:pt idx="0">
                  <c:v>2018-Q3</c:v>
                </c:pt>
                <c:pt idx="1">
                  <c:v>2018-Q4</c:v>
                </c:pt>
                <c:pt idx="2">
                  <c:v>2019-Q1</c:v>
                </c:pt>
                <c:pt idx="3">
                  <c:v>2019-Q2</c:v>
                </c:pt>
                <c:pt idx="4">
                  <c:v>2019-Q3</c:v>
                </c:pt>
                <c:pt idx="5">
                  <c:v>2019-Q4</c:v>
                </c:pt>
                <c:pt idx="6">
                  <c:v>2020-Q1</c:v>
                </c:pt>
                <c:pt idx="7">
                  <c:v>2020-Q2</c:v>
                </c:pt>
                <c:pt idx="8">
                  <c:v>2020-Q3</c:v>
                </c:pt>
                <c:pt idx="9">
                  <c:v>2020-Q4</c:v>
                </c:pt>
                <c:pt idx="10">
                  <c:v>2021-Q1</c:v>
                </c:pt>
                <c:pt idx="11">
                  <c:v>2021-Q2</c:v>
                </c:pt>
              </c:strCache>
            </c:strRef>
          </c:cat>
          <c:val>
            <c:numRef>
              <c:f>'LevelTen Solar PPA Prices'!$B$36:$M$36</c:f>
              <c:numCache>
                <c:formatCode>"$"#,##0.0</c:formatCode>
                <c:ptCount val="12"/>
                <c:pt idx="0">
                  <c:v>25.686275396258484</c:v>
                </c:pt>
                <c:pt idx="1">
                  <c:v>26.063786822577015</c:v>
                </c:pt>
                <c:pt idx="2">
                  <c:v>24.557950571228723</c:v>
                </c:pt>
                <c:pt idx="3">
                  <c:v>24.722209144732144</c:v>
                </c:pt>
                <c:pt idx="4">
                  <c:v>24.642011429383999</c:v>
                </c:pt>
                <c:pt idx="5">
                  <c:v>24.340301651648989</c:v>
                </c:pt>
                <c:pt idx="6">
                  <c:v>24.261276092671991</c:v>
                </c:pt>
                <c:pt idx="7">
                  <c:v>24.869395440328194</c:v>
                </c:pt>
                <c:pt idx="8">
                  <c:v>25.941784911491986</c:v>
                </c:pt>
                <c:pt idx="9">
                  <c:v>26.511950471430193</c:v>
                </c:pt>
                <c:pt idx="10">
                  <c:v>26.037375056203089</c:v>
                </c:pt>
                <c:pt idx="11">
                  <c:v>26.331722610325436</c:v>
                </c:pt>
              </c:numCache>
            </c:numRef>
          </c:val>
          <c:smooth val="0"/>
          <c:extLst>
            <c:ext xmlns:c16="http://schemas.microsoft.com/office/drawing/2014/chart" uri="{C3380CC4-5D6E-409C-BE32-E72D297353CC}">
              <c16:uniqueId val="{00000001-7BC8-43BA-AD3B-A380334BE531}"/>
            </c:ext>
          </c:extLst>
        </c:ser>
        <c:ser>
          <c:idx val="2"/>
          <c:order val="2"/>
          <c:tx>
            <c:v> SPP</c:v>
          </c:tx>
          <c:spPr>
            <a:ln w="28575" cap="rnd">
              <a:solidFill>
                <a:schemeClr val="bg1">
                  <a:lumMod val="65000"/>
                </a:schemeClr>
              </a:solidFill>
              <a:round/>
            </a:ln>
            <a:effectLst/>
          </c:spPr>
          <c:marker>
            <c:symbol val="none"/>
          </c:marker>
          <c:cat>
            <c:strRef>
              <c:f>'LevelTen Solar PPA Prices'!$B$25:$M$25</c:f>
              <c:strCache>
                <c:ptCount val="12"/>
                <c:pt idx="0">
                  <c:v>2018-Q3</c:v>
                </c:pt>
                <c:pt idx="1">
                  <c:v>2018-Q4</c:v>
                </c:pt>
                <c:pt idx="2">
                  <c:v>2019-Q1</c:v>
                </c:pt>
                <c:pt idx="3">
                  <c:v>2019-Q2</c:v>
                </c:pt>
                <c:pt idx="4">
                  <c:v>2019-Q3</c:v>
                </c:pt>
                <c:pt idx="5">
                  <c:v>2019-Q4</c:v>
                </c:pt>
                <c:pt idx="6">
                  <c:v>2020-Q1</c:v>
                </c:pt>
                <c:pt idx="7">
                  <c:v>2020-Q2</c:v>
                </c:pt>
                <c:pt idx="8">
                  <c:v>2020-Q3</c:v>
                </c:pt>
                <c:pt idx="9">
                  <c:v>2020-Q4</c:v>
                </c:pt>
                <c:pt idx="10">
                  <c:v>2021-Q1</c:v>
                </c:pt>
                <c:pt idx="11">
                  <c:v>2021-Q2</c:v>
                </c:pt>
              </c:strCache>
            </c:strRef>
          </c:cat>
          <c:val>
            <c:numRef>
              <c:f>'LevelTen Solar PPA Prices'!$B$37:$M$37</c:f>
              <c:numCache>
                <c:formatCode>"$"#,##0.0</c:formatCode>
                <c:ptCount val="12"/>
                <c:pt idx="0">
                  <c:v>29.693334358074804</c:v>
                </c:pt>
                <c:pt idx="1">
                  <c:v>25.450521250281085</c:v>
                </c:pt>
                <c:pt idx="2">
                  <c:v>24.965551410585213</c:v>
                </c:pt>
                <c:pt idx="3">
                  <c:v>25.22881179114059</c:v>
                </c:pt>
                <c:pt idx="4">
                  <c:v>24.944986979745277</c:v>
                </c:pt>
                <c:pt idx="5">
                  <c:v>24.642040928322324</c:v>
                </c:pt>
                <c:pt idx="6">
                  <c:v>24.762542127644551</c:v>
                </c:pt>
                <c:pt idx="7">
                  <c:v>27.386540727810804</c:v>
                </c:pt>
                <c:pt idx="8">
                  <c:v>28.037082923574033</c:v>
                </c:pt>
                <c:pt idx="9">
                  <c:v>30.28518686811314</c:v>
                </c:pt>
                <c:pt idx="10">
                  <c:v>30.360561857987747</c:v>
                </c:pt>
                <c:pt idx="11">
                  <c:v>30.494458170046002</c:v>
                </c:pt>
              </c:numCache>
            </c:numRef>
          </c:val>
          <c:smooth val="0"/>
          <c:extLst>
            <c:ext xmlns:c16="http://schemas.microsoft.com/office/drawing/2014/chart" uri="{C3380CC4-5D6E-409C-BE32-E72D297353CC}">
              <c16:uniqueId val="{00000002-7BC8-43BA-AD3B-A380334BE531}"/>
            </c:ext>
          </c:extLst>
        </c:ser>
        <c:ser>
          <c:idx val="3"/>
          <c:order val="3"/>
          <c:tx>
            <c:v> MISO</c:v>
          </c:tx>
          <c:spPr>
            <a:ln w="28575" cap="rnd">
              <a:solidFill>
                <a:schemeClr val="tx2">
                  <a:lumMod val="60000"/>
                  <a:lumOff val="40000"/>
                </a:schemeClr>
              </a:solidFill>
              <a:round/>
            </a:ln>
            <a:effectLst/>
          </c:spPr>
          <c:marker>
            <c:symbol val="none"/>
          </c:marker>
          <c:cat>
            <c:strRef>
              <c:f>'LevelTen Solar PPA Prices'!$B$25:$M$25</c:f>
              <c:strCache>
                <c:ptCount val="12"/>
                <c:pt idx="0">
                  <c:v>2018-Q3</c:v>
                </c:pt>
                <c:pt idx="1">
                  <c:v>2018-Q4</c:v>
                </c:pt>
                <c:pt idx="2">
                  <c:v>2019-Q1</c:v>
                </c:pt>
                <c:pt idx="3">
                  <c:v>2019-Q2</c:v>
                </c:pt>
                <c:pt idx="4">
                  <c:v>2019-Q3</c:v>
                </c:pt>
                <c:pt idx="5">
                  <c:v>2019-Q4</c:v>
                </c:pt>
                <c:pt idx="6">
                  <c:v>2020-Q1</c:v>
                </c:pt>
                <c:pt idx="7">
                  <c:v>2020-Q2</c:v>
                </c:pt>
                <c:pt idx="8">
                  <c:v>2020-Q3</c:v>
                </c:pt>
                <c:pt idx="9">
                  <c:v>2020-Q4</c:v>
                </c:pt>
                <c:pt idx="10">
                  <c:v>2021-Q1</c:v>
                </c:pt>
                <c:pt idx="11">
                  <c:v>2021-Q2</c:v>
                </c:pt>
              </c:strCache>
            </c:strRef>
          </c:cat>
          <c:val>
            <c:numRef>
              <c:f>'LevelTen Solar PPA Prices'!$B$38:$M$38</c:f>
              <c:numCache>
                <c:formatCode>"$"#,##0.0</c:formatCode>
                <c:ptCount val="12"/>
                <c:pt idx="0">
                  <c:v>32.570197202455759</c:v>
                </c:pt>
                <c:pt idx="1">
                  <c:v>33.116340903980209</c:v>
                </c:pt>
                <c:pt idx="2">
                  <c:v>34.034670086267191</c:v>
                </c:pt>
                <c:pt idx="3">
                  <c:v>32.827851487267274</c:v>
                </c:pt>
                <c:pt idx="4">
                  <c:v>31.610449087693411</c:v>
                </c:pt>
                <c:pt idx="5">
                  <c:v>30.173927667333459</c:v>
                </c:pt>
                <c:pt idx="6">
                  <c:v>31.680013410265907</c:v>
                </c:pt>
                <c:pt idx="7">
                  <c:v>30.608486695788546</c:v>
                </c:pt>
                <c:pt idx="8">
                  <c:v>31.130141893790384</c:v>
                </c:pt>
                <c:pt idx="9">
                  <c:v>33.46264909689878</c:v>
                </c:pt>
                <c:pt idx="10">
                  <c:v>33.995968941306671</c:v>
                </c:pt>
                <c:pt idx="11">
                  <c:v>34.173154711194407</c:v>
                </c:pt>
              </c:numCache>
            </c:numRef>
          </c:val>
          <c:smooth val="0"/>
          <c:extLst>
            <c:ext xmlns:c16="http://schemas.microsoft.com/office/drawing/2014/chart" uri="{C3380CC4-5D6E-409C-BE32-E72D297353CC}">
              <c16:uniqueId val="{00000003-7BC8-43BA-AD3B-A380334BE531}"/>
            </c:ext>
          </c:extLst>
        </c:ser>
        <c:ser>
          <c:idx val="4"/>
          <c:order val="4"/>
          <c:tx>
            <c:v> PJM</c:v>
          </c:tx>
          <c:spPr>
            <a:ln w="28575" cap="rnd">
              <a:solidFill>
                <a:schemeClr val="bg2">
                  <a:lumMod val="25000"/>
                </a:schemeClr>
              </a:solidFill>
              <a:round/>
            </a:ln>
            <a:effectLst/>
          </c:spPr>
          <c:marker>
            <c:symbol val="none"/>
          </c:marker>
          <c:cat>
            <c:strRef>
              <c:f>'LevelTen Solar PPA Prices'!$B$25:$M$25</c:f>
              <c:strCache>
                <c:ptCount val="12"/>
                <c:pt idx="0">
                  <c:v>2018-Q3</c:v>
                </c:pt>
                <c:pt idx="1">
                  <c:v>2018-Q4</c:v>
                </c:pt>
                <c:pt idx="2">
                  <c:v>2019-Q1</c:v>
                </c:pt>
                <c:pt idx="3">
                  <c:v>2019-Q2</c:v>
                </c:pt>
                <c:pt idx="4">
                  <c:v>2019-Q3</c:v>
                </c:pt>
                <c:pt idx="5">
                  <c:v>2019-Q4</c:v>
                </c:pt>
                <c:pt idx="6">
                  <c:v>2020-Q1</c:v>
                </c:pt>
                <c:pt idx="7">
                  <c:v>2020-Q2</c:v>
                </c:pt>
                <c:pt idx="8">
                  <c:v>2020-Q3</c:v>
                </c:pt>
                <c:pt idx="9">
                  <c:v>2020-Q4</c:v>
                </c:pt>
                <c:pt idx="10">
                  <c:v>2021-Q1</c:v>
                </c:pt>
                <c:pt idx="11">
                  <c:v>2021-Q2</c:v>
                </c:pt>
              </c:strCache>
            </c:strRef>
          </c:cat>
          <c:val>
            <c:numRef>
              <c:f>'LevelTen Solar PPA Prices'!$B$39:$M$39</c:f>
              <c:numCache>
                <c:formatCode>"$"#,##0.0</c:formatCode>
                <c:ptCount val="12"/>
                <c:pt idx="0">
                  <c:v>34.830589437326502</c:v>
                </c:pt>
                <c:pt idx="1">
                  <c:v>35.262770407015964</c:v>
                </c:pt>
                <c:pt idx="2">
                  <c:v>34.136570296106314</c:v>
                </c:pt>
                <c:pt idx="3">
                  <c:v>33.94237730936586</c:v>
                </c:pt>
                <c:pt idx="4">
                  <c:v>34.337229040944919</c:v>
                </c:pt>
                <c:pt idx="5">
                  <c:v>35.102335852997925</c:v>
                </c:pt>
                <c:pt idx="6">
                  <c:v>34.988369241084811</c:v>
                </c:pt>
                <c:pt idx="7">
                  <c:v>35.139348213257243</c:v>
                </c:pt>
                <c:pt idx="8">
                  <c:v>36.717603259342503</c:v>
                </c:pt>
                <c:pt idx="9">
                  <c:v>37.235885493581726</c:v>
                </c:pt>
                <c:pt idx="10">
                  <c:v>35.37152837823816</c:v>
                </c:pt>
                <c:pt idx="11">
                  <c:v>34.754001533480995</c:v>
                </c:pt>
              </c:numCache>
            </c:numRef>
          </c:val>
          <c:smooth val="0"/>
          <c:extLst>
            <c:ext xmlns:c16="http://schemas.microsoft.com/office/drawing/2014/chart" uri="{C3380CC4-5D6E-409C-BE32-E72D297353CC}">
              <c16:uniqueId val="{00000004-7BC8-43BA-AD3B-A380334BE531}"/>
            </c:ext>
          </c:extLst>
        </c:ser>
        <c:dLbls>
          <c:showLegendKey val="0"/>
          <c:showVal val="0"/>
          <c:showCatName val="0"/>
          <c:showSerName val="0"/>
          <c:showPercent val="0"/>
          <c:showBubbleSize val="0"/>
        </c:dLbls>
        <c:smooth val="0"/>
        <c:axId val="1302966096"/>
        <c:axId val="1302966424"/>
      </c:lineChart>
      <c:catAx>
        <c:axId val="130296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302966424"/>
        <c:crosses val="autoZero"/>
        <c:auto val="1"/>
        <c:lblAlgn val="ctr"/>
        <c:lblOffset val="0"/>
        <c:tickLblSkip val="2"/>
        <c:noMultiLvlLbl val="0"/>
      </c:catAx>
      <c:valAx>
        <c:axId val="1302966424"/>
        <c:scaling>
          <c:orientation val="minMax"/>
        </c:scaling>
        <c:delete val="0"/>
        <c:axPos val="l"/>
        <c:majorGridlines>
          <c:spPr>
            <a:ln w="6350" cap="flat" cmpd="sng" algn="ctr">
              <a:solidFill>
                <a:schemeClr val="bg1">
                  <a:lumMod val="7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30296609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089184891791784E-2"/>
          <c:y val="0.10014962752297472"/>
          <c:w val="0.88241917203531373"/>
          <c:h val="0.72643561600254514"/>
        </c:manualLayout>
      </c:layout>
      <c:bubbleChart>
        <c:varyColors val="0"/>
        <c:ser>
          <c:idx val="5"/>
          <c:order val="0"/>
          <c:tx>
            <c:v> Hawaii</c:v>
          </c:tx>
          <c:spPr>
            <a:solidFill>
              <a:schemeClr val="accent6">
                <a:lumMod val="60000"/>
                <a:lumOff val="40000"/>
                <a:alpha val="50000"/>
              </a:schemeClr>
            </a:solidFill>
            <a:ln w="6350">
              <a:solidFill>
                <a:schemeClr val="accent6">
                  <a:lumMod val="75000"/>
                </a:schemeClr>
              </a:solidFill>
            </a:ln>
          </c:spPr>
          <c:invertIfNegative val="0"/>
          <c:trendline>
            <c:spPr>
              <a:ln>
                <a:solidFill>
                  <a:schemeClr val="accent6"/>
                </a:solidFill>
                <a:prstDash val="sysDash"/>
              </a:ln>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Price'!$P$26:$P$72</c:f>
              <c:numCache>
                <c:formatCode>0.0</c:formatCode>
                <c:ptCount val="47"/>
                <c:pt idx="0">
                  <c:v>#N/A</c:v>
                </c:pt>
                <c:pt idx="1">
                  <c:v>#N/A</c:v>
                </c:pt>
                <c:pt idx="2">
                  <c:v>#N/A</c:v>
                </c:pt>
                <c:pt idx="3">
                  <c:v>#N/A</c:v>
                </c:pt>
                <c:pt idx="4">
                  <c:v>#N/A</c:v>
                </c:pt>
                <c:pt idx="5">
                  <c:v>#N/A</c:v>
                </c:pt>
                <c:pt idx="6">
                  <c:v>#N/A</c:v>
                </c:pt>
                <c:pt idx="7">
                  <c:v>#N/A</c:v>
                </c:pt>
                <c:pt idx="8">
                  <c:v>#N/A</c:v>
                </c:pt>
                <c:pt idx="9">
                  <c:v>#N/A</c:v>
                </c:pt>
                <c:pt idx="10">
                  <c:v>126.12235705705886</c:v>
                </c:pt>
                <c:pt idx="11">
                  <c:v>93.865936904100252</c:v>
                </c:pt>
                <c:pt idx="12">
                  <c:v>90.129062111959513</c:v>
                </c:pt>
                <c:pt idx="13">
                  <c:v>81.624945759432677</c:v>
                </c:pt>
                <c:pt idx="14">
                  <c:v>69.646762942238254</c:v>
                </c:pt>
                <c:pt idx="15">
                  <c:v>93.111831224833452</c:v>
                </c:pt>
                <c:pt idx="16">
                  <c:v>61.99218347026801</c:v>
                </c:pt>
                <c:pt idx="17">
                  <c:v>72.791387126096112</c:v>
                </c:pt>
                <c:pt idx="18">
                  <c:v>79.203828260849278</c:v>
                </c:pt>
                <c:pt idx="19">
                  <c:v>84.16542697009271</c:v>
                </c:pt>
                <c:pt idx="20">
                  <c:v>68.171997860182941</c:v>
                </c:pt>
                <c:pt idx="21">
                  <c:v>70.095260293280504</c:v>
                </c:pt>
                <c:pt idx="22">
                  <c:v>103.11322369325924</c:v>
                </c:pt>
                <c:pt idx="23">
                  <c:v>85.215781107721597</c:v>
                </c:pt>
                <c:pt idx="24">
                  <c:v>73.937216936070598</c:v>
                </c:pt>
                <c:pt idx="25">
                  <c:v>99.331449720013879</c:v>
                </c:pt>
                <c:pt idx="26">
                  <c:v>98.09354723828703</c:v>
                </c:pt>
                <c:pt idx="27">
                  <c:v>69.852259150010056</c:v>
                </c:pt>
                <c:pt idx="28">
                  <c:v>63.528373582635218</c:v>
                </c:pt>
                <c:pt idx="29">
                  <c:v>61.712157406822932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3-D911-448B-BD33-96399867EBDF}"/>
            </c:ext>
          </c:extLst>
        </c:ser>
        <c:ser>
          <c:idx val="2"/>
          <c:order val="1"/>
          <c:tx>
            <c:v> Arizona</c:v>
          </c:tx>
          <c:spPr>
            <a:solidFill>
              <a:srgbClr val="D7E4BD"/>
            </a:solidFill>
            <a:ln w="6350">
              <a:solidFill>
                <a:schemeClr val="accent3">
                  <a:lumMod val="75000"/>
                </a:schemeClr>
              </a:solidFill>
            </a:ln>
          </c:spPr>
          <c:invertIfNegative val="1"/>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Price'!$L$26:$L$72</c:f>
              <c:numCache>
                <c:formatCode>0.0</c:formatCode>
                <c:ptCount val="47"/>
                <c:pt idx="0">
                  <c:v>74.228427847345614</c:v>
                </c:pt>
                <c:pt idx="1">
                  <c:v>42.165054777278989</c:v>
                </c:pt>
                <c:pt idx="2">
                  <c:v>19.773610206979079</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6350">
                    <a:solidFill>
                      <a:schemeClr val="accent3">
                        <a:lumMod val="75000"/>
                      </a:schemeClr>
                    </a:solidFill>
                  </a:ln>
                </c14:spPr>
              </c14:invertSolidFillFmt>
            </c:ext>
            <c:ext xmlns:c16="http://schemas.microsoft.com/office/drawing/2014/chart" uri="{C3380CC4-5D6E-409C-BE32-E72D297353CC}">
              <c16:uniqueId val="{00000001-D911-448B-BD33-96399867EBDF}"/>
            </c:ext>
          </c:extLst>
        </c:ser>
        <c:ser>
          <c:idx val="1"/>
          <c:order val="2"/>
          <c:tx>
            <c:v> Nevada</c:v>
          </c:tx>
          <c:spPr>
            <a:noFill/>
            <a:ln w="15875">
              <a:solidFill>
                <a:schemeClr val="accent2"/>
              </a:solidFill>
            </a:ln>
          </c:spPr>
          <c:invertIfNegative val="0"/>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Price'!$S$26:$S$72</c:f>
              <c:numCache>
                <c:formatCode>0.0</c:formatCode>
                <c:ptCount val="4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24.858814434650284</c:v>
                </c:pt>
                <c:pt idx="38">
                  <c:v>25.675337000213453</c:v>
                </c:pt>
                <c:pt idx="39">
                  <c:v>28.773458754634245</c:v>
                </c:pt>
                <c:pt idx="40">
                  <c:v>23.126907141402395</c:v>
                </c:pt>
                <c:pt idx="41">
                  <c:v>23.243370270793498</c:v>
                </c:pt>
                <c:pt idx="42">
                  <c:v>26.553145512733618</c:v>
                </c:pt>
                <c:pt idx="43">
                  <c:v>36.76303809394696</c:v>
                </c:pt>
                <c:pt idx="44">
                  <c:v>29.18320148329575</c:v>
                </c:pt>
                <c:pt idx="45">
                  <c:v>35.10024228130284</c:v>
                </c:pt>
                <c:pt idx="46">
                  <c:v>36.770946103276444</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4-D911-448B-BD33-96399867EBDF}"/>
            </c:ext>
          </c:extLst>
        </c:ser>
        <c:ser>
          <c:idx val="7"/>
          <c:order val="3"/>
          <c:tx>
            <c:v> Non-HI</c:v>
          </c:tx>
          <c:spPr>
            <a:noFill/>
            <a:ln w="25400">
              <a:noFill/>
            </a:ln>
          </c:spPr>
          <c:invertIfNegative val="0"/>
          <c:trendline>
            <c:spPr>
              <a:ln>
                <a:solidFill>
                  <a:schemeClr val="bg1">
                    <a:lumMod val="65000"/>
                  </a:schemeClr>
                </a:solidFill>
                <a:prstDash val="sysDash"/>
              </a:ln>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Price'!$T$26:$T$72</c:f>
              <c:numCache>
                <c:formatCode>0.0</c:formatCode>
                <c:ptCount val="47"/>
                <c:pt idx="0">
                  <c:v>74.228427847345614</c:v>
                </c:pt>
                <c:pt idx="1">
                  <c:v>42.165054777278989</c:v>
                </c:pt>
                <c:pt idx="2">
                  <c:v>19.773610206979079</c:v>
                </c:pt>
                <c:pt idx="3">
                  <c:v>34.377568533048382</c:v>
                </c:pt>
                <c:pt idx="4">
                  <c:v>33.027147455801646</c:v>
                </c:pt>
                <c:pt idx="5">
                  <c:v>30.185625635287927</c:v>
                </c:pt>
                <c:pt idx="6">
                  <c:v>28.798923607364632</c:v>
                </c:pt>
                <c:pt idx="7">
                  <c:v>38.10079951724321</c:v>
                </c:pt>
                <c:pt idx="8">
                  <c:v>37.221453127857238</c:v>
                </c:pt>
                <c:pt idx="9">
                  <c:v>27.426978994371307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30.583138544072348</c:v>
                </c:pt>
                <c:pt idx="31">
                  <c:v>28.295925273800702</c:v>
                </c:pt>
                <c:pt idx="32">
                  <c:v>24.816627079381842</c:v>
                </c:pt>
                <c:pt idx="33">
                  <c:v>34.391266937323486</c:v>
                </c:pt>
                <c:pt idx="34">
                  <c:v>27.964783125502624</c:v>
                </c:pt>
                <c:pt idx="35">
                  <c:v>46.465316842465562</c:v>
                </c:pt>
                <c:pt idx="36">
                  <c:v>47.934388563135052</c:v>
                </c:pt>
                <c:pt idx="37">
                  <c:v>24.858814434650284</c:v>
                </c:pt>
                <c:pt idx="38">
                  <c:v>25.675337000213453</c:v>
                </c:pt>
                <c:pt idx="39">
                  <c:v>28.773458754634245</c:v>
                </c:pt>
                <c:pt idx="40">
                  <c:v>23.126907141402395</c:v>
                </c:pt>
                <c:pt idx="41">
                  <c:v>23.243370270793498</c:v>
                </c:pt>
                <c:pt idx="42">
                  <c:v>26.553145512733618</c:v>
                </c:pt>
                <c:pt idx="43">
                  <c:v>36.76303809394696</c:v>
                </c:pt>
                <c:pt idx="44">
                  <c:v>29.18320148329575</c:v>
                </c:pt>
                <c:pt idx="45">
                  <c:v>35.10024228130284</c:v>
                </c:pt>
                <c:pt idx="46">
                  <c:v>36.770946103276444</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7-D911-448B-BD33-96399867EBDF}"/>
            </c:ext>
          </c:extLst>
        </c:ser>
        <c:ser>
          <c:idx val="3"/>
          <c:order val="4"/>
          <c:tx>
            <c:v> California</c:v>
          </c:tx>
          <c:spPr>
            <a:noFill/>
            <a:ln w="15875">
              <a:solidFill>
                <a:schemeClr val="accent4"/>
              </a:solidFill>
            </a:ln>
          </c:spPr>
          <c:invertIfNegative val="1"/>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Price'!$M$26:$M$72</c:f>
              <c:numCache>
                <c:formatCode>0.0</c:formatCode>
                <c:ptCount val="47"/>
                <c:pt idx="0">
                  <c:v>#N/A</c:v>
                </c:pt>
                <c:pt idx="1">
                  <c:v>#N/A</c:v>
                </c:pt>
                <c:pt idx="2">
                  <c:v>#N/A</c:v>
                </c:pt>
                <c:pt idx="3">
                  <c:v>34.377568533048382</c:v>
                </c:pt>
                <c:pt idx="4">
                  <c:v>33.027147455801646</c:v>
                </c:pt>
                <c:pt idx="5">
                  <c:v>30.185625635287927</c:v>
                </c:pt>
                <c:pt idx="6">
                  <c:v>28.798923607364632</c:v>
                </c:pt>
                <c:pt idx="7">
                  <c:v>38.10079951724321</c:v>
                </c:pt>
                <c:pt idx="8">
                  <c:v>37.221453127857238</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0-D911-448B-BD33-96399867EBDF}"/>
            </c:ext>
          </c:extLst>
        </c:ser>
        <c:ser>
          <c:idx val="0"/>
          <c:order val="5"/>
          <c:tx>
            <c:v> New Mexico</c:v>
          </c:tx>
          <c:spPr>
            <a:noFill/>
            <a:ln w="19050">
              <a:solidFill>
                <a:schemeClr val="tx2"/>
              </a:solidFill>
              <a:prstDash val="sysDash"/>
            </a:ln>
          </c:spPr>
          <c:invertIfNegative val="1"/>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Price'!$Q$26:$Q$72</c:f>
              <c:numCache>
                <c:formatCode>0.0</c:formatCode>
                <c:ptCount val="4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30.583138544072348</c:v>
                </c:pt>
                <c:pt idx="31">
                  <c:v>28.295925273800702</c:v>
                </c:pt>
                <c:pt idx="32">
                  <c:v>24.816627079381842</c:v>
                </c:pt>
                <c:pt idx="33">
                  <c:v>34.391266937323486</c:v>
                </c:pt>
                <c:pt idx="34">
                  <c:v>27.964783125502624</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2-D911-448B-BD33-96399867EBDF}"/>
            </c:ext>
          </c:extLst>
        </c:ser>
        <c:ser>
          <c:idx val="4"/>
          <c:order val="6"/>
          <c:tx>
            <c:v> Florida</c:v>
          </c:tx>
          <c:spPr>
            <a:solidFill>
              <a:schemeClr val="accent5">
                <a:lumMod val="60000"/>
                <a:lumOff val="40000"/>
              </a:schemeClr>
            </a:solidFill>
            <a:ln w="6350">
              <a:solidFill>
                <a:schemeClr val="accent5"/>
              </a:solidFill>
            </a:ln>
          </c:spPr>
          <c:invertIfNegative val="0"/>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Price'!$O$26:$O$72</c:f>
              <c:numCache>
                <c:formatCode>0.0</c:formatCode>
                <c:ptCount val="47"/>
                <c:pt idx="0">
                  <c:v>#N/A</c:v>
                </c:pt>
                <c:pt idx="1">
                  <c:v>#N/A</c:v>
                </c:pt>
                <c:pt idx="2">
                  <c:v>#N/A</c:v>
                </c:pt>
                <c:pt idx="3">
                  <c:v>#N/A</c:v>
                </c:pt>
                <c:pt idx="4">
                  <c:v>#N/A</c:v>
                </c:pt>
                <c:pt idx="5">
                  <c:v>#N/A</c:v>
                </c:pt>
                <c:pt idx="6">
                  <c:v>#N/A</c:v>
                </c:pt>
                <c:pt idx="7">
                  <c:v>#N/A</c:v>
                </c:pt>
                <c:pt idx="8">
                  <c:v>#N/A</c:v>
                </c:pt>
                <c:pt idx="9">
                  <c:v>27.426978994371307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0"/>
          <c:extLst>
            <c:ext xmlns:c16="http://schemas.microsoft.com/office/drawing/2014/chart" uri="{C3380CC4-5D6E-409C-BE32-E72D297353CC}">
              <c16:uniqueId val="{00000005-D911-448B-BD33-96399867EBDF}"/>
            </c:ext>
          </c:extLst>
        </c:ser>
        <c:dLbls>
          <c:showLegendKey val="0"/>
          <c:showVal val="0"/>
          <c:showCatName val="0"/>
          <c:showSerName val="0"/>
          <c:showPercent val="0"/>
          <c:showBubbleSize val="0"/>
        </c:dLbls>
        <c:bubbleScale val="140"/>
        <c:showNegBubbles val="0"/>
        <c:axId val="358249216"/>
        <c:axId val="358251136"/>
      </c:bubbleChart>
      <c:valAx>
        <c:axId val="358249216"/>
        <c:scaling>
          <c:orientation val="minMax"/>
          <c:max val="44561"/>
          <c:min val="42186"/>
        </c:scaling>
        <c:delete val="0"/>
        <c:axPos val="b"/>
        <c:title>
          <c:tx>
            <c:rich>
              <a:bodyPr/>
              <a:lstStyle/>
              <a:p>
                <a:pPr>
                  <a:defRPr/>
                </a:pPr>
                <a:r>
                  <a:rPr lang="en-US"/>
                  <a:t>PPA Execution Date</a:t>
                </a:r>
              </a:p>
            </c:rich>
          </c:tx>
          <c:layout>
            <c:manualLayout>
              <c:xMode val="edge"/>
              <c:yMode val="edge"/>
              <c:x val="0.41317770884700017"/>
              <c:y val="0.92799517484556859"/>
            </c:manualLayout>
          </c:layout>
          <c:overlay val="0"/>
          <c:spPr>
            <a:noFill/>
            <a:ln w="25400">
              <a:noFill/>
            </a:ln>
          </c:spPr>
        </c:title>
        <c:numFmt formatCode="[$-409]mmm\-yy;@" sourceLinked="0"/>
        <c:majorTickMark val="out"/>
        <c:minorTickMark val="none"/>
        <c:tickLblPos val="nextTo"/>
        <c:spPr>
          <a:ln w="3175">
            <a:solidFill>
              <a:srgbClr val="000000"/>
            </a:solidFill>
            <a:prstDash val="solid"/>
          </a:ln>
        </c:spPr>
        <c:txPr>
          <a:bodyPr rot="0" vert="horz"/>
          <a:lstStyle/>
          <a:p>
            <a:pPr>
              <a:defRPr/>
            </a:pPr>
            <a:endParaRPr lang="en-US"/>
          </a:p>
        </c:txPr>
        <c:crossAx val="358251136"/>
        <c:crosses val="autoZero"/>
        <c:crossBetween val="midCat"/>
        <c:majorUnit val="184"/>
      </c:valAx>
      <c:valAx>
        <c:axId val="358251136"/>
        <c:scaling>
          <c:orientation val="minMax"/>
          <c:max val="130"/>
          <c:min val="0"/>
        </c:scaling>
        <c:delete val="0"/>
        <c:axPos val="l"/>
        <c:majorGridlines>
          <c:spPr>
            <a:ln w="3175">
              <a:solidFill>
                <a:schemeClr val="bg1">
                  <a:lumMod val="75000"/>
                </a:schemeClr>
              </a:solidFill>
            </a:ln>
          </c:spPr>
        </c:majorGridlines>
        <c:numFmt formatCode="\$#,##0_);\(\$#,##0\)" sourceLinked="0"/>
        <c:majorTickMark val="out"/>
        <c:minorTickMark val="none"/>
        <c:tickLblPos val="nextTo"/>
        <c:spPr>
          <a:ln w="3175">
            <a:solidFill>
              <a:srgbClr val="000000"/>
            </a:solidFill>
            <a:prstDash val="solid"/>
          </a:ln>
        </c:spPr>
        <c:txPr>
          <a:bodyPr rot="0" vert="horz"/>
          <a:lstStyle/>
          <a:p>
            <a:pPr>
              <a:defRPr/>
            </a:pPr>
            <a:endParaRPr lang="en-US"/>
          </a:p>
        </c:txPr>
        <c:crossAx val="358249216"/>
        <c:crosses val="autoZero"/>
        <c:crossBetween val="midCat"/>
      </c:valAx>
      <c:spPr>
        <a:noFill/>
        <a:ln w="25400">
          <a:noFill/>
        </a:ln>
      </c:spPr>
    </c:plotArea>
    <c:legend>
      <c:legendPos val="r"/>
      <c:legendEntry>
        <c:idx val="3"/>
        <c:delete val="1"/>
      </c:legendEntry>
      <c:legendEntry>
        <c:idx val="7"/>
        <c:delete val="1"/>
      </c:legendEntry>
      <c:legendEntry>
        <c:idx val="8"/>
        <c:delete val="1"/>
      </c:legendEntry>
      <c:layout>
        <c:manualLayout>
          <c:xMode val="edge"/>
          <c:yMode val="edge"/>
          <c:x val="8.8003724913173736E-2"/>
          <c:y val="0.39934714600068932"/>
          <c:w val="0.18129407592990271"/>
          <c:h val="0.40256601447546336"/>
        </c:manualLayout>
      </c:layout>
      <c:overlay val="0"/>
      <c:spPr>
        <a:solidFill>
          <a:schemeClr val="bg1"/>
        </a:solidFill>
      </c:spPr>
    </c:legend>
    <c:plotVisOnly val="1"/>
    <c:dispBlanksAs val="gap"/>
    <c:showDLblsOverMax val="0"/>
  </c:chart>
  <c:spPr>
    <a:solidFill>
      <a:schemeClr val="bg1"/>
    </a:solidFill>
    <a:ln w="9525">
      <a:noFill/>
    </a:ln>
  </c:spPr>
  <c:txPr>
    <a:bodyPr/>
    <a:lstStyle/>
    <a:p>
      <a:pPr>
        <a:defRPr sz="1000" b="1"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029693258039705E-2"/>
          <c:y val="9.6770165140145858E-2"/>
          <c:w val="0.89366980169145527"/>
          <c:h val="0.74216210663061055"/>
        </c:manualLayout>
      </c:layout>
      <c:bubbleChart>
        <c:varyColors val="0"/>
        <c:ser>
          <c:idx val="2"/>
          <c:order val="0"/>
          <c:spPr>
            <a:noFill/>
            <a:ln w="12700">
              <a:solidFill>
                <a:schemeClr val="tx2">
                  <a:lumMod val="60000"/>
                  <a:lumOff val="40000"/>
                </a:schemeClr>
              </a:solidFill>
              <a:prstDash val="solid"/>
            </a:ln>
          </c:spPr>
          <c:invertIfNegative val="1"/>
          <c:dPt>
            <c:idx val="0"/>
            <c:invertIfNegative val="1"/>
            <c:bubble3D val="0"/>
            <c:extLst>
              <c:ext xmlns:c16="http://schemas.microsoft.com/office/drawing/2014/chart" uri="{C3380CC4-5D6E-409C-BE32-E72D297353CC}">
                <c16:uniqueId val="{00000000-E571-460E-9FFB-DA9D6A75B5E2}"/>
              </c:ext>
            </c:extLst>
          </c:dPt>
          <c:dPt>
            <c:idx val="3"/>
            <c:invertIfNegative val="1"/>
            <c:bubble3D val="0"/>
            <c:extLst>
              <c:ext xmlns:c16="http://schemas.microsoft.com/office/drawing/2014/chart" uri="{C3380CC4-5D6E-409C-BE32-E72D297353CC}">
                <c16:uniqueId val="{00000001-E571-460E-9FFB-DA9D6A75B5E2}"/>
              </c:ext>
            </c:extLst>
          </c:dPt>
          <c:dPt>
            <c:idx val="4"/>
            <c:invertIfNegative val="1"/>
            <c:bubble3D val="0"/>
            <c:extLst>
              <c:ext xmlns:c16="http://schemas.microsoft.com/office/drawing/2014/chart" uri="{C3380CC4-5D6E-409C-BE32-E72D297353CC}">
                <c16:uniqueId val="{00000002-E571-460E-9FFB-DA9D6A75B5E2}"/>
              </c:ext>
            </c:extLst>
          </c:dPt>
          <c:dPt>
            <c:idx val="5"/>
            <c:invertIfNegative val="1"/>
            <c:bubble3D val="0"/>
            <c:extLst>
              <c:ext xmlns:c16="http://schemas.microsoft.com/office/drawing/2014/chart" uri="{C3380CC4-5D6E-409C-BE32-E72D297353CC}">
                <c16:uniqueId val="{00000003-E571-460E-9FFB-DA9D6A75B5E2}"/>
              </c:ext>
            </c:extLst>
          </c:dPt>
          <c:dPt>
            <c:idx val="7"/>
            <c:invertIfNegative val="1"/>
            <c:bubble3D val="0"/>
            <c:extLst>
              <c:ext xmlns:c16="http://schemas.microsoft.com/office/drawing/2014/chart" uri="{C3380CC4-5D6E-409C-BE32-E72D297353CC}">
                <c16:uniqueId val="{00000004-E571-460E-9FFB-DA9D6A75B5E2}"/>
              </c:ext>
            </c:extLst>
          </c:dPt>
          <c:dPt>
            <c:idx val="8"/>
            <c:invertIfNegative val="1"/>
            <c:bubble3D val="0"/>
            <c:extLst>
              <c:ext xmlns:c16="http://schemas.microsoft.com/office/drawing/2014/chart" uri="{C3380CC4-5D6E-409C-BE32-E72D297353CC}">
                <c16:uniqueId val="{00000005-E571-460E-9FFB-DA9D6A75B5E2}"/>
              </c:ext>
            </c:extLst>
          </c:dPt>
          <c:dPt>
            <c:idx val="9"/>
            <c:invertIfNegative val="1"/>
            <c:bubble3D val="0"/>
            <c:extLst>
              <c:ext xmlns:c16="http://schemas.microsoft.com/office/drawing/2014/chart" uri="{C3380CC4-5D6E-409C-BE32-E72D297353CC}">
                <c16:uniqueId val="{00000006-E571-460E-9FFB-DA9D6A75B5E2}"/>
              </c:ext>
            </c:extLst>
          </c:dPt>
          <c:dPt>
            <c:idx val="17"/>
            <c:invertIfNegative val="1"/>
            <c:bubble3D val="0"/>
            <c:extLst>
              <c:ext xmlns:c16="http://schemas.microsoft.com/office/drawing/2014/chart" uri="{C3380CC4-5D6E-409C-BE32-E72D297353CC}">
                <c16:uniqueId val="{00000007-E571-460E-9FFB-DA9D6A75B5E2}"/>
              </c:ext>
            </c:extLst>
          </c:dPt>
          <c:dPt>
            <c:idx val="18"/>
            <c:invertIfNegative val="1"/>
            <c:bubble3D val="0"/>
            <c:extLst>
              <c:ext xmlns:c16="http://schemas.microsoft.com/office/drawing/2014/chart" uri="{C3380CC4-5D6E-409C-BE32-E72D297353CC}">
                <c16:uniqueId val="{00000008-E571-460E-9FFB-DA9D6A75B5E2}"/>
              </c:ext>
            </c:extLst>
          </c:dPt>
          <c:dPt>
            <c:idx val="186"/>
            <c:invertIfNegative val="1"/>
            <c:bubble3D val="0"/>
            <c:extLst>
              <c:ext xmlns:c16="http://schemas.microsoft.com/office/drawing/2014/chart" uri="{C3380CC4-5D6E-409C-BE32-E72D297353CC}">
                <c16:uniqueId val="{00000009-E571-460E-9FFB-DA9D6A75B5E2}"/>
              </c:ext>
            </c:extLst>
          </c:dPt>
          <c:dPt>
            <c:idx val="187"/>
            <c:invertIfNegative val="1"/>
            <c:bubble3D val="0"/>
            <c:extLst>
              <c:ext xmlns:c16="http://schemas.microsoft.com/office/drawing/2014/chart" uri="{C3380CC4-5D6E-409C-BE32-E72D297353CC}">
                <c16:uniqueId val="{0000000A-E571-460E-9FFB-DA9D6A75B5E2}"/>
              </c:ext>
            </c:extLst>
          </c:dPt>
          <c:dPt>
            <c:idx val="217"/>
            <c:invertIfNegative val="1"/>
            <c:bubble3D val="0"/>
            <c:extLst>
              <c:ext xmlns:c16="http://schemas.microsoft.com/office/drawing/2014/chart" uri="{C3380CC4-5D6E-409C-BE32-E72D297353CC}">
                <c16:uniqueId val="{0000000B-E571-460E-9FFB-DA9D6A75B5E2}"/>
              </c:ext>
            </c:extLst>
          </c:dPt>
          <c:dPt>
            <c:idx val="219"/>
            <c:invertIfNegative val="1"/>
            <c:bubble3D val="0"/>
            <c:extLst>
              <c:ext xmlns:c16="http://schemas.microsoft.com/office/drawing/2014/chart" uri="{C3380CC4-5D6E-409C-BE32-E72D297353CC}">
                <c16:uniqueId val="{0000000C-E571-460E-9FFB-DA9D6A75B5E2}"/>
              </c:ext>
            </c:extLst>
          </c:dPt>
          <c:dPt>
            <c:idx val="222"/>
            <c:invertIfNegative val="1"/>
            <c:bubble3D val="0"/>
            <c:extLst>
              <c:ext xmlns:c16="http://schemas.microsoft.com/office/drawing/2014/chart" uri="{C3380CC4-5D6E-409C-BE32-E72D297353CC}">
                <c16:uniqueId val="{0000000D-E571-460E-9FFB-DA9D6A75B5E2}"/>
              </c:ext>
            </c:extLst>
          </c:dPt>
          <c:dPt>
            <c:idx val="223"/>
            <c:invertIfNegative val="1"/>
            <c:bubble3D val="0"/>
            <c:extLst>
              <c:ext xmlns:c16="http://schemas.microsoft.com/office/drawing/2014/chart" uri="{C3380CC4-5D6E-409C-BE32-E72D297353CC}">
                <c16:uniqueId val="{0000000E-E571-460E-9FFB-DA9D6A75B5E2}"/>
              </c:ext>
            </c:extLst>
          </c:dPt>
          <c:dPt>
            <c:idx val="224"/>
            <c:invertIfNegative val="1"/>
            <c:bubble3D val="0"/>
            <c:extLst>
              <c:ext xmlns:c16="http://schemas.microsoft.com/office/drawing/2014/chart" uri="{C3380CC4-5D6E-409C-BE32-E72D297353CC}">
                <c16:uniqueId val="{0000000F-E571-460E-9FFB-DA9D6A75B5E2}"/>
              </c:ext>
            </c:extLst>
          </c:dPt>
          <c:dPt>
            <c:idx val="225"/>
            <c:invertIfNegative val="1"/>
            <c:bubble3D val="0"/>
            <c:extLst>
              <c:ext xmlns:c16="http://schemas.microsoft.com/office/drawing/2014/chart" uri="{C3380CC4-5D6E-409C-BE32-E72D297353CC}">
                <c16:uniqueId val="{00000010-E571-460E-9FFB-DA9D6A75B5E2}"/>
              </c:ext>
            </c:extLst>
          </c:dPt>
          <c:dLbls>
            <c:delete val="1"/>
          </c:dLbls>
          <c:trendline>
            <c:spPr>
              <a:ln w="6350">
                <a:solidFill>
                  <a:schemeClr val="tx2">
                    <a:lumMod val="60000"/>
                    <a:lumOff val="40000"/>
                  </a:schemeClr>
                </a:solidFill>
                <a:prstDash val="lgDash"/>
              </a:ln>
            </c:spPr>
            <c:trendlineType val="linear"/>
            <c:dispRSqr val="0"/>
            <c:dispEq val="0"/>
          </c:trendline>
          <c:xVal>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xVal>
          <c:yVal>
            <c:numRef>
              <c:f>'PV+Battery Hybrid PPA Price'!$H$26:$H$72</c:f>
              <c:numCache>
                <c:formatCode>0.0</c:formatCode>
                <c:ptCount val="47"/>
                <c:pt idx="1">
                  <c:v>15.058948134742522</c:v>
                </c:pt>
                <c:pt idx="5">
                  <c:v>14.970912259803322</c:v>
                </c:pt>
                <c:pt idx="6">
                  <c:v>5.1624737133201748</c:v>
                </c:pt>
                <c:pt idx="7">
                  <c:v>17.565388368099857</c:v>
                </c:pt>
                <c:pt idx="8">
                  <c:v>19.845336001658978</c:v>
                </c:pt>
                <c:pt idx="30">
                  <c:v>14.29249806149819</c:v>
                </c:pt>
                <c:pt idx="31">
                  <c:v>13.229263764374352</c:v>
                </c:pt>
                <c:pt idx="32">
                  <c:v>7.85956407225801</c:v>
                </c:pt>
                <c:pt idx="33">
                  <c:v>13.136368046545595</c:v>
                </c:pt>
                <c:pt idx="34">
                  <c:v>11.662825967105729</c:v>
                </c:pt>
                <c:pt idx="37">
                  <c:v>3.7414647177477711</c:v>
                </c:pt>
                <c:pt idx="38">
                  <c:v>4.5500184720969905</c:v>
                </c:pt>
                <c:pt idx="39">
                  <c:v>4.898900357713476</c:v>
                </c:pt>
                <c:pt idx="43">
                  <c:v>18.590352578524925</c:v>
                </c:pt>
                <c:pt idx="44">
                  <c:v>10.231799638513408</c:v>
                </c:pt>
                <c:pt idx="45">
                  <c:v>16.502126909816823</c:v>
                </c:pt>
                <c:pt idx="46">
                  <c:v>17.068768442283378</c:v>
                </c:pt>
              </c:numCache>
            </c:numRef>
          </c:yVal>
          <c:bubbleSize>
            <c:numRef>
              <c:f>'PV+Battery Hybrid PPA Price'!$D$26:$D$72</c:f>
              <c:numCache>
                <c:formatCode>General</c:formatCode>
                <c:ptCount val="47"/>
                <c:pt idx="0">
                  <c:v>10</c:v>
                </c:pt>
                <c:pt idx="1">
                  <c:v>30</c:v>
                </c:pt>
                <c:pt idx="2">
                  <c:v>10</c:v>
                </c:pt>
                <c:pt idx="3">
                  <c:v>45</c:v>
                </c:pt>
                <c:pt idx="4">
                  <c:v>40</c:v>
                </c:pt>
                <c:pt idx="5">
                  <c:v>300</c:v>
                </c:pt>
                <c:pt idx="6">
                  <c:v>11</c:v>
                </c:pt>
                <c:pt idx="7">
                  <c:v>50</c:v>
                </c:pt>
                <c:pt idx="8">
                  <c:v>70</c:v>
                </c:pt>
                <c:pt idx="9">
                  <c:v>12</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20</c:v>
                </c:pt>
                <c:pt idx="31">
                  <c:v>150</c:v>
                </c:pt>
                <c:pt idx="32">
                  <c:v>50</c:v>
                </c:pt>
                <c:pt idx="33">
                  <c:v>100</c:v>
                </c:pt>
                <c:pt idx="34">
                  <c:v>100</c:v>
                </c:pt>
                <c:pt idx="35">
                  <c:v>5</c:v>
                </c:pt>
                <c:pt idx="36">
                  <c:v>5</c:v>
                </c:pt>
                <c:pt idx="37">
                  <c:v>25</c:v>
                </c:pt>
                <c:pt idx="38">
                  <c:v>50</c:v>
                </c:pt>
                <c:pt idx="39">
                  <c:v>25</c:v>
                </c:pt>
                <c:pt idx="40">
                  <c:v>75</c:v>
                </c:pt>
                <c:pt idx="41">
                  <c:v>135</c:v>
                </c:pt>
                <c:pt idx="42">
                  <c:v>380</c:v>
                </c:pt>
                <c:pt idx="43">
                  <c:v>180</c:v>
                </c:pt>
                <c:pt idx="44">
                  <c:v>58</c:v>
                </c:pt>
                <c:pt idx="45">
                  <c:v>280</c:v>
                </c:pt>
                <c:pt idx="46">
                  <c:v>200</c:v>
                </c:pt>
              </c:numCache>
            </c:numRef>
          </c:bubbleSize>
          <c:bubble3D val="0"/>
          <c:extLst>
            <c:ext xmlns:c16="http://schemas.microsoft.com/office/drawing/2014/chart" uri="{C3380CC4-5D6E-409C-BE32-E72D297353CC}">
              <c16:uniqueId val="{00000011-E571-460E-9FFB-DA9D6A75B5E2}"/>
            </c:ext>
          </c:extLst>
        </c:ser>
        <c:dLbls>
          <c:showLegendKey val="0"/>
          <c:showVal val="1"/>
          <c:showCatName val="0"/>
          <c:showSerName val="0"/>
          <c:showPercent val="0"/>
          <c:showBubbleSize val="0"/>
        </c:dLbls>
        <c:bubbleScale val="150"/>
        <c:showNegBubbles val="0"/>
        <c:axId val="358249216"/>
        <c:axId val="358251136"/>
      </c:bubbleChart>
      <c:valAx>
        <c:axId val="358249216"/>
        <c:scaling>
          <c:orientation val="minMax"/>
          <c:max val="1.04"/>
          <c:min val="0"/>
        </c:scaling>
        <c:delete val="0"/>
        <c:axPos val="b"/>
        <c:title>
          <c:tx>
            <c:rich>
              <a:bodyPr/>
              <a:lstStyle/>
              <a:p>
                <a:pPr>
                  <a:defRPr/>
                </a:pPr>
                <a:r>
                  <a:rPr lang="en-US"/>
                  <a:t>Battery:PV Capacity</a:t>
                </a:r>
              </a:p>
            </c:rich>
          </c:tx>
          <c:layout>
            <c:manualLayout>
              <c:xMode val="edge"/>
              <c:yMode val="edge"/>
              <c:x val="0.39367046448739362"/>
              <c:y val="0.9364126832630769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358251136"/>
        <c:crosses val="autoZero"/>
        <c:crossBetween val="midCat"/>
        <c:majorUnit val="0.1"/>
      </c:valAx>
      <c:valAx>
        <c:axId val="358251136"/>
        <c:scaling>
          <c:orientation val="minMax"/>
          <c:max val="22"/>
          <c:min val="0"/>
        </c:scaling>
        <c:delete val="0"/>
        <c:axPos val="l"/>
        <c:numFmt formatCode="\$#,##0_);\(\$#,##0\)" sourceLinked="0"/>
        <c:majorTickMark val="out"/>
        <c:minorTickMark val="none"/>
        <c:tickLblPos val="nextTo"/>
        <c:spPr>
          <a:ln w="3175">
            <a:solidFill>
              <a:srgbClr val="000000"/>
            </a:solidFill>
            <a:prstDash val="solid"/>
          </a:ln>
        </c:spPr>
        <c:txPr>
          <a:bodyPr rot="0" vert="horz"/>
          <a:lstStyle/>
          <a:p>
            <a:pPr>
              <a:defRPr/>
            </a:pPr>
            <a:endParaRPr lang="en-US"/>
          </a:p>
        </c:txPr>
        <c:crossAx val="358249216"/>
        <c:crosses val="autoZero"/>
        <c:crossBetween val="midCat"/>
        <c:majorUnit val="5"/>
      </c:valAx>
      <c:spPr>
        <a:noFill/>
        <a:ln w="25400">
          <a:noFill/>
        </a:ln>
      </c:spPr>
    </c:plotArea>
    <c:plotVisOnly val="1"/>
    <c:dispBlanksAs val="gap"/>
    <c:showDLblsOverMax val="0"/>
  </c:chart>
  <c:spPr>
    <a:solidFill>
      <a:schemeClr val="bg1"/>
    </a:solidFill>
    <a:ln w="9525">
      <a:noFill/>
    </a:ln>
  </c:spPr>
  <c:txPr>
    <a:bodyPr/>
    <a:lstStyle/>
    <a:p>
      <a:pPr>
        <a:defRPr sz="1000" b="1"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460948063310263E-2"/>
          <c:y val="8.3951721943847937E-2"/>
          <c:w val="0.88423854688618464"/>
          <c:h val="0.75918900288979019"/>
        </c:manualLayout>
      </c:layout>
      <c:bubbleChart>
        <c:varyColors val="0"/>
        <c:ser>
          <c:idx val="2"/>
          <c:order val="0"/>
          <c:spPr>
            <a:noFill/>
            <a:ln w="12700">
              <a:solidFill>
                <a:schemeClr val="tx2">
                  <a:lumMod val="60000"/>
                  <a:lumOff val="40000"/>
                </a:schemeClr>
              </a:solidFill>
              <a:prstDash val="solid"/>
            </a:ln>
          </c:spPr>
          <c:invertIfNegative val="1"/>
          <c:dPt>
            <c:idx val="0"/>
            <c:invertIfNegative val="1"/>
            <c:bubble3D val="0"/>
            <c:extLst>
              <c:ext xmlns:c16="http://schemas.microsoft.com/office/drawing/2014/chart" uri="{C3380CC4-5D6E-409C-BE32-E72D297353CC}">
                <c16:uniqueId val="{00000000-C262-4CED-A1D0-1D58767259C0}"/>
              </c:ext>
            </c:extLst>
          </c:dPt>
          <c:dPt>
            <c:idx val="3"/>
            <c:invertIfNegative val="1"/>
            <c:bubble3D val="0"/>
            <c:extLst>
              <c:ext xmlns:c16="http://schemas.microsoft.com/office/drawing/2014/chart" uri="{C3380CC4-5D6E-409C-BE32-E72D297353CC}">
                <c16:uniqueId val="{00000001-C262-4CED-A1D0-1D58767259C0}"/>
              </c:ext>
            </c:extLst>
          </c:dPt>
          <c:dPt>
            <c:idx val="4"/>
            <c:invertIfNegative val="1"/>
            <c:bubble3D val="0"/>
            <c:extLst>
              <c:ext xmlns:c16="http://schemas.microsoft.com/office/drawing/2014/chart" uri="{C3380CC4-5D6E-409C-BE32-E72D297353CC}">
                <c16:uniqueId val="{00000002-C262-4CED-A1D0-1D58767259C0}"/>
              </c:ext>
            </c:extLst>
          </c:dPt>
          <c:dPt>
            <c:idx val="5"/>
            <c:invertIfNegative val="1"/>
            <c:bubble3D val="0"/>
            <c:extLst>
              <c:ext xmlns:c16="http://schemas.microsoft.com/office/drawing/2014/chart" uri="{C3380CC4-5D6E-409C-BE32-E72D297353CC}">
                <c16:uniqueId val="{00000003-C262-4CED-A1D0-1D58767259C0}"/>
              </c:ext>
            </c:extLst>
          </c:dPt>
          <c:dPt>
            <c:idx val="7"/>
            <c:invertIfNegative val="1"/>
            <c:bubble3D val="0"/>
            <c:extLst>
              <c:ext xmlns:c16="http://schemas.microsoft.com/office/drawing/2014/chart" uri="{C3380CC4-5D6E-409C-BE32-E72D297353CC}">
                <c16:uniqueId val="{00000004-C262-4CED-A1D0-1D58767259C0}"/>
              </c:ext>
            </c:extLst>
          </c:dPt>
          <c:dPt>
            <c:idx val="8"/>
            <c:invertIfNegative val="1"/>
            <c:bubble3D val="0"/>
            <c:extLst>
              <c:ext xmlns:c16="http://schemas.microsoft.com/office/drawing/2014/chart" uri="{C3380CC4-5D6E-409C-BE32-E72D297353CC}">
                <c16:uniqueId val="{00000005-C262-4CED-A1D0-1D58767259C0}"/>
              </c:ext>
            </c:extLst>
          </c:dPt>
          <c:dPt>
            <c:idx val="9"/>
            <c:invertIfNegative val="1"/>
            <c:bubble3D val="0"/>
            <c:extLst>
              <c:ext xmlns:c16="http://schemas.microsoft.com/office/drawing/2014/chart" uri="{C3380CC4-5D6E-409C-BE32-E72D297353CC}">
                <c16:uniqueId val="{00000006-C262-4CED-A1D0-1D58767259C0}"/>
              </c:ext>
            </c:extLst>
          </c:dPt>
          <c:dPt>
            <c:idx val="17"/>
            <c:invertIfNegative val="1"/>
            <c:bubble3D val="0"/>
            <c:extLst>
              <c:ext xmlns:c16="http://schemas.microsoft.com/office/drawing/2014/chart" uri="{C3380CC4-5D6E-409C-BE32-E72D297353CC}">
                <c16:uniqueId val="{00000007-C262-4CED-A1D0-1D58767259C0}"/>
              </c:ext>
            </c:extLst>
          </c:dPt>
          <c:dPt>
            <c:idx val="18"/>
            <c:invertIfNegative val="1"/>
            <c:bubble3D val="0"/>
            <c:extLst>
              <c:ext xmlns:c16="http://schemas.microsoft.com/office/drawing/2014/chart" uri="{C3380CC4-5D6E-409C-BE32-E72D297353CC}">
                <c16:uniqueId val="{00000008-C262-4CED-A1D0-1D58767259C0}"/>
              </c:ext>
            </c:extLst>
          </c:dPt>
          <c:dPt>
            <c:idx val="186"/>
            <c:invertIfNegative val="1"/>
            <c:bubble3D val="0"/>
            <c:extLst>
              <c:ext xmlns:c16="http://schemas.microsoft.com/office/drawing/2014/chart" uri="{C3380CC4-5D6E-409C-BE32-E72D297353CC}">
                <c16:uniqueId val="{00000009-C262-4CED-A1D0-1D58767259C0}"/>
              </c:ext>
            </c:extLst>
          </c:dPt>
          <c:dPt>
            <c:idx val="187"/>
            <c:invertIfNegative val="1"/>
            <c:bubble3D val="0"/>
            <c:extLst>
              <c:ext xmlns:c16="http://schemas.microsoft.com/office/drawing/2014/chart" uri="{C3380CC4-5D6E-409C-BE32-E72D297353CC}">
                <c16:uniqueId val="{0000000A-C262-4CED-A1D0-1D58767259C0}"/>
              </c:ext>
            </c:extLst>
          </c:dPt>
          <c:dPt>
            <c:idx val="217"/>
            <c:invertIfNegative val="1"/>
            <c:bubble3D val="0"/>
            <c:extLst>
              <c:ext xmlns:c16="http://schemas.microsoft.com/office/drawing/2014/chart" uri="{C3380CC4-5D6E-409C-BE32-E72D297353CC}">
                <c16:uniqueId val="{0000000B-C262-4CED-A1D0-1D58767259C0}"/>
              </c:ext>
            </c:extLst>
          </c:dPt>
          <c:dPt>
            <c:idx val="219"/>
            <c:invertIfNegative val="1"/>
            <c:bubble3D val="0"/>
            <c:extLst>
              <c:ext xmlns:c16="http://schemas.microsoft.com/office/drawing/2014/chart" uri="{C3380CC4-5D6E-409C-BE32-E72D297353CC}">
                <c16:uniqueId val="{0000000C-C262-4CED-A1D0-1D58767259C0}"/>
              </c:ext>
            </c:extLst>
          </c:dPt>
          <c:dPt>
            <c:idx val="222"/>
            <c:invertIfNegative val="1"/>
            <c:bubble3D val="0"/>
            <c:extLst>
              <c:ext xmlns:c16="http://schemas.microsoft.com/office/drawing/2014/chart" uri="{C3380CC4-5D6E-409C-BE32-E72D297353CC}">
                <c16:uniqueId val="{0000000D-C262-4CED-A1D0-1D58767259C0}"/>
              </c:ext>
            </c:extLst>
          </c:dPt>
          <c:dPt>
            <c:idx val="223"/>
            <c:invertIfNegative val="1"/>
            <c:bubble3D val="0"/>
            <c:extLst>
              <c:ext xmlns:c16="http://schemas.microsoft.com/office/drawing/2014/chart" uri="{C3380CC4-5D6E-409C-BE32-E72D297353CC}">
                <c16:uniqueId val="{0000000E-C262-4CED-A1D0-1D58767259C0}"/>
              </c:ext>
            </c:extLst>
          </c:dPt>
          <c:dPt>
            <c:idx val="224"/>
            <c:invertIfNegative val="1"/>
            <c:bubble3D val="0"/>
            <c:extLst>
              <c:ext xmlns:c16="http://schemas.microsoft.com/office/drawing/2014/chart" uri="{C3380CC4-5D6E-409C-BE32-E72D297353CC}">
                <c16:uniqueId val="{0000000F-C262-4CED-A1D0-1D58767259C0}"/>
              </c:ext>
            </c:extLst>
          </c:dPt>
          <c:dPt>
            <c:idx val="225"/>
            <c:invertIfNegative val="1"/>
            <c:bubble3D val="0"/>
            <c:extLst>
              <c:ext xmlns:c16="http://schemas.microsoft.com/office/drawing/2014/chart" uri="{C3380CC4-5D6E-409C-BE32-E72D297353CC}">
                <c16:uniqueId val="{00000010-C262-4CED-A1D0-1D58767259C0}"/>
              </c:ext>
            </c:extLst>
          </c:dPt>
          <c:dLbls>
            <c:delete val="1"/>
          </c:dLbls>
          <c:trendline>
            <c:spPr>
              <a:ln w="6350">
                <a:solidFill>
                  <a:schemeClr val="tx2">
                    <a:lumMod val="60000"/>
                    <a:lumOff val="40000"/>
                  </a:schemeClr>
                </a:solidFill>
                <a:prstDash val="lgDash"/>
              </a:ln>
            </c:spPr>
            <c:trendlineType val="linear"/>
            <c:dispRSqr val="0"/>
            <c:dispEq val="0"/>
          </c:trendline>
          <c:xVal>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xVal>
          <c:yVal>
            <c:numRef>
              <c:f>'PV+Battery Hybrid PPA Price'!$I$26:$I$72</c:f>
              <c:numCache>
                <c:formatCode>0%</c:formatCode>
                <c:ptCount val="47"/>
                <c:pt idx="1">
                  <c:v>0.35714285714285776</c:v>
                </c:pt>
                <c:pt idx="5">
                  <c:v>0.49596163553760714</c:v>
                </c:pt>
                <c:pt idx="6">
                  <c:v>0.17925925925925915</c:v>
                </c:pt>
                <c:pt idx="7">
                  <c:v>0.46102414098030464</c:v>
                </c:pt>
                <c:pt idx="8">
                  <c:v>0.53316929711178729</c:v>
                </c:pt>
                <c:pt idx="30">
                  <c:v>0.46733261339092924</c:v>
                </c:pt>
                <c:pt idx="31">
                  <c:v>0.46753246753246747</c:v>
                </c:pt>
                <c:pt idx="32">
                  <c:v>0.31670557191826826</c:v>
                </c:pt>
                <c:pt idx="33">
                  <c:v>0.38196813366852772</c:v>
                </c:pt>
                <c:pt idx="34">
                  <c:v>0.41705404668308532</c:v>
                </c:pt>
                <c:pt idx="37">
                  <c:v>0.15050857423564842</c:v>
                </c:pt>
                <c:pt idx="38">
                  <c:v>0.17721358329431719</c:v>
                </c:pt>
                <c:pt idx="39">
                  <c:v>0.17025761134554115</c:v>
                </c:pt>
                <c:pt idx="43">
                  <c:v>0.50568052974886835</c:v>
                </c:pt>
                <c:pt idx="44">
                  <c:v>0.35060579780357598</c:v>
                </c:pt>
                <c:pt idx="45">
                  <c:v>0.47014282059833984</c:v>
                </c:pt>
                <c:pt idx="46">
                  <c:v>0.46419171250974367</c:v>
                </c:pt>
              </c:numCache>
            </c:numRef>
          </c:yVal>
          <c:bubbleSize>
            <c:numRef>
              <c:f>'PV+Battery Hybrid PPA Price'!$D$26:$D$72</c:f>
              <c:numCache>
                <c:formatCode>General</c:formatCode>
                <c:ptCount val="47"/>
                <c:pt idx="0">
                  <c:v>10</c:v>
                </c:pt>
                <c:pt idx="1">
                  <c:v>30</c:v>
                </c:pt>
                <c:pt idx="2">
                  <c:v>10</c:v>
                </c:pt>
                <c:pt idx="3">
                  <c:v>45</c:v>
                </c:pt>
                <c:pt idx="4">
                  <c:v>40</c:v>
                </c:pt>
                <c:pt idx="5">
                  <c:v>300</c:v>
                </c:pt>
                <c:pt idx="6">
                  <c:v>11</c:v>
                </c:pt>
                <c:pt idx="7">
                  <c:v>50</c:v>
                </c:pt>
                <c:pt idx="8">
                  <c:v>70</c:v>
                </c:pt>
                <c:pt idx="9">
                  <c:v>12</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20</c:v>
                </c:pt>
                <c:pt idx="31">
                  <c:v>150</c:v>
                </c:pt>
                <c:pt idx="32">
                  <c:v>50</c:v>
                </c:pt>
                <c:pt idx="33">
                  <c:v>100</c:v>
                </c:pt>
                <c:pt idx="34">
                  <c:v>100</c:v>
                </c:pt>
                <c:pt idx="35">
                  <c:v>5</c:v>
                </c:pt>
                <c:pt idx="36">
                  <c:v>5</c:v>
                </c:pt>
                <c:pt idx="37">
                  <c:v>25</c:v>
                </c:pt>
                <c:pt idx="38">
                  <c:v>50</c:v>
                </c:pt>
                <c:pt idx="39">
                  <c:v>25</c:v>
                </c:pt>
                <c:pt idx="40">
                  <c:v>75</c:v>
                </c:pt>
                <c:pt idx="41">
                  <c:v>135</c:v>
                </c:pt>
                <c:pt idx="42">
                  <c:v>380</c:v>
                </c:pt>
                <c:pt idx="43">
                  <c:v>180</c:v>
                </c:pt>
                <c:pt idx="44">
                  <c:v>58</c:v>
                </c:pt>
                <c:pt idx="45">
                  <c:v>280</c:v>
                </c:pt>
                <c:pt idx="46">
                  <c:v>200</c:v>
                </c:pt>
              </c:numCache>
            </c:numRef>
          </c:bubbleSize>
          <c:bubble3D val="0"/>
          <c:extLst>
            <c:ext xmlns:c16="http://schemas.microsoft.com/office/drawing/2014/chart" uri="{C3380CC4-5D6E-409C-BE32-E72D297353CC}">
              <c16:uniqueId val="{00000011-C262-4CED-A1D0-1D58767259C0}"/>
            </c:ext>
          </c:extLst>
        </c:ser>
        <c:dLbls>
          <c:showLegendKey val="0"/>
          <c:showVal val="1"/>
          <c:showCatName val="0"/>
          <c:showSerName val="0"/>
          <c:showPercent val="0"/>
          <c:showBubbleSize val="0"/>
        </c:dLbls>
        <c:bubbleScale val="150"/>
        <c:showNegBubbles val="0"/>
        <c:axId val="358249216"/>
        <c:axId val="358251136"/>
      </c:bubbleChart>
      <c:valAx>
        <c:axId val="358249216"/>
        <c:scaling>
          <c:orientation val="minMax"/>
          <c:max val="1.04"/>
          <c:min val="0"/>
        </c:scaling>
        <c:delete val="0"/>
        <c:axPos val="b"/>
        <c:title>
          <c:tx>
            <c:rich>
              <a:bodyPr/>
              <a:lstStyle/>
              <a:p>
                <a:pPr>
                  <a:defRPr/>
                </a:pPr>
                <a:r>
                  <a:rPr lang="en-US"/>
                  <a:t>Battery:PV Capacity</a:t>
                </a:r>
              </a:p>
            </c:rich>
          </c:tx>
          <c:layout>
            <c:manualLayout>
              <c:xMode val="edge"/>
              <c:yMode val="edge"/>
              <c:x val="0.40461322543015454"/>
              <c:y val="0.9364126832630769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358251136"/>
        <c:crosses val="autoZero"/>
        <c:crossBetween val="midCat"/>
        <c:majorUnit val="0.1"/>
      </c:valAx>
      <c:valAx>
        <c:axId val="358251136"/>
        <c:scaling>
          <c:orientation val="minMax"/>
          <c:max val="0.65000000000000013"/>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358249216"/>
        <c:crosses val="autoZero"/>
        <c:crossBetween val="midCat"/>
      </c:valAx>
      <c:spPr>
        <a:noFill/>
        <a:ln w="25400">
          <a:noFill/>
        </a:ln>
      </c:spPr>
    </c:plotArea>
    <c:plotVisOnly val="1"/>
    <c:dispBlanksAs val="gap"/>
    <c:showDLblsOverMax val="0"/>
  </c:chart>
  <c:spPr>
    <a:solidFill>
      <a:schemeClr val="bg1"/>
    </a:solidFill>
    <a:ln w="9525">
      <a:noFill/>
    </a:ln>
  </c:spPr>
  <c:txPr>
    <a:bodyPr/>
    <a:lstStyle/>
    <a:p>
      <a:pPr>
        <a:defRPr sz="1000" b="1"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547345043408032E-2"/>
          <c:y val="0.10648148148148148"/>
          <c:w val="0.88724325324719022"/>
          <c:h val="0.74083333333333345"/>
        </c:manualLayout>
      </c:layout>
      <c:bubbleChart>
        <c:varyColors val="0"/>
        <c:ser>
          <c:idx val="0"/>
          <c:order val="0"/>
          <c:spPr>
            <a:noFill/>
            <a:ln w="12700">
              <a:solidFill>
                <a:schemeClr val="tx2">
                  <a:lumMod val="60000"/>
                  <a:lumOff val="40000"/>
                </a:schemeClr>
              </a:solidFill>
            </a:ln>
            <a:effectLst/>
          </c:spPr>
          <c:invertIfNegative val="0"/>
          <c:trendline>
            <c:spPr>
              <a:ln w="19050" cap="rnd">
                <a:solidFill>
                  <a:schemeClr val="tx2">
                    <a:lumMod val="60000"/>
                    <a:lumOff val="40000"/>
                  </a:schemeClr>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Price'!$T$26:$T$72</c:f>
              <c:numCache>
                <c:formatCode>0.0</c:formatCode>
                <c:ptCount val="47"/>
                <c:pt idx="0">
                  <c:v>74.228427847345614</c:v>
                </c:pt>
                <c:pt idx="1">
                  <c:v>42.165054777278989</c:v>
                </c:pt>
                <c:pt idx="2">
                  <c:v>19.773610206979079</c:v>
                </c:pt>
                <c:pt idx="3">
                  <c:v>34.377568533048382</c:v>
                </c:pt>
                <c:pt idx="4">
                  <c:v>33.027147455801646</c:v>
                </c:pt>
                <c:pt idx="5">
                  <c:v>30.185625635287927</c:v>
                </c:pt>
                <c:pt idx="6">
                  <c:v>28.798923607364632</c:v>
                </c:pt>
                <c:pt idx="7">
                  <c:v>38.10079951724321</c:v>
                </c:pt>
                <c:pt idx="8">
                  <c:v>37.221453127857238</c:v>
                </c:pt>
                <c:pt idx="9">
                  <c:v>27.426978994371307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30.583138544072348</c:v>
                </c:pt>
                <c:pt idx="31">
                  <c:v>28.295925273800702</c:v>
                </c:pt>
                <c:pt idx="32">
                  <c:v>24.816627079381842</c:v>
                </c:pt>
                <c:pt idx="33">
                  <c:v>34.391266937323486</c:v>
                </c:pt>
                <c:pt idx="34">
                  <c:v>27.964783125502624</c:v>
                </c:pt>
                <c:pt idx="35">
                  <c:v>46.465316842465562</c:v>
                </c:pt>
                <c:pt idx="36">
                  <c:v>47.934388563135052</c:v>
                </c:pt>
                <c:pt idx="37">
                  <c:v>24.858814434650284</c:v>
                </c:pt>
                <c:pt idx="38">
                  <c:v>25.675337000213453</c:v>
                </c:pt>
                <c:pt idx="39">
                  <c:v>28.773458754634245</c:v>
                </c:pt>
                <c:pt idx="40">
                  <c:v>23.126907141402395</c:v>
                </c:pt>
                <c:pt idx="41">
                  <c:v>23.243370270793498</c:v>
                </c:pt>
                <c:pt idx="42">
                  <c:v>26.553145512733618</c:v>
                </c:pt>
                <c:pt idx="43">
                  <c:v>36.76303809394696</c:v>
                </c:pt>
                <c:pt idx="44">
                  <c:v>29.18320148329575</c:v>
                </c:pt>
                <c:pt idx="45">
                  <c:v>35.10024228130284</c:v>
                </c:pt>
                <c:pt idx="46">
                  <c:v>36.770946103276444</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1"/>
          <c:extLst>
            <c:ext xmlns:c16="http://schemas.microsoft.com/office/drawing/2014/chart" uri="{C3380CC4-5D6E-409C-BE32-E72D297353CC}">
              <c16:uniqueId val="{00000000-439C-40A0-A408-A9FB09A63A09}"/>
            </c:ext>
          </c:extLst>
        </c:ser>
        <c:ser>
          <c:idx val="1"/>
          <c:order val="1"/>
          <c:spPr>
            <a:noFill/>
            <a:ln w="12700">
              <a:solidFill>
                <a:schemeClr val="accent6"/>
              </a:solidFill>
            </a:ln>
            <a:effectLst/>
          </c:spPr>
          <c:invertIfNegative val="0"/>
          <c:trendline>
            <c:spPr>
              <a:ln w="19050" cap="rnd">
                <a:solidFill>
                  <a:schemeClr val="accent6"/>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Price'!$P$26:$P$72</c:f>
              <c:numCache>
                <c:formatCode>0.0</c:formatCode>
                <c:ptCount val="47"/>
                <c:pt idx="0">
                  <c:v>#N/A</c:v>
                </c:pt>
                <c:pt idx="1">
                  <c:v>#N/A</c:v>
                </c:pt>
                <c:pt idx="2">
                  <c:v>#N/A</c:v>
                </c:pt>
                <c:pt idx="3">
                  <c:v>#N/A</c:v>
                </c:pt>
                <c:pt idx="4">
                  <c:v>#N/A</c:v>
                </c:pt>
                <c:pt idx="5">
                  <c:v>#N/A</c:v>
                </c:pt>
                <c:pt idx="6">
                  <c:v>#N/A</c:v>
                </c:pt>
                <c:pt idx="7">
                  <c:v>#N/A</c:v>
                </c:pt>
                <c:pt idx="8">
                  <c:v>#N/A</c:v>
                </c:pt>
                <c:pt idx="9">
                  <c:v>#N/A</c:v>
                </c:pt>
                <c:pt idx="10">
                  <c:v>126.12235705705886</c:v>
                </c:pt>
                <c:pt idx="11">
                  <c:v>93.865936904100252</c:v>
                </c:pt>
                <c:pt idx="12">
                  <c:v>90.129062111959513</c:v>
                </c:pt>
                <c:pt idx="13">
                  <c:v>81.624945759432677</c:v>
                </c:pt>
                <c:pt idx="14">
                  <c:v>69.646762942238254</c:v>
                </c:pt>
                <c:pt idx="15">
                  <c:v>93.111831224833452</c:v>
                </c:pt>
                <c:pt idx="16">
                  <c:v>61.99218347026801</c:v>
                </c:pt>
                <c:pt idx="17">
                  <c:v>72.791387126096112</c:v>
                </c:pt>
                <c:pt idx="18">
                  <c:v>79.203828260849278</c:v>
                </c:pt>
                <c:pt idx="19">
                  <c:v>84.16542697009271</c:v>
                </c:pt>
                <c:pt idx="20">
                  <c:v>68.171997860182941</c:v>
                </c:pt>
                <c:pt idx="21">
                  <c:v>70.095260293280504</c:v>
                </c:pt>
                <c:pt idx="22">
                  <c:v>103.11322369325924</c:v>
                </c:pt>
                <c:pt idx="23">
                  <c:v>85.215781107721597</c:v>
                </c:pt>
                <c:pt idx="24">
                  <c:v>73.937216936070598</c:v>
                </c:pt>
                <c:pt idx="25">
                  <c:v>99.331449720013879</c:v>
                </c:pt>
                <c:pt idx="26">
                  <c:v>98.09354723828703</c:v>
                </c:pt>
                <c:pt idx="27">
                  <c:v>69.852259150010056</c:v>
                </c:pt>
                <c:pt idx="28">
                  <c:v>63.528373582635218</c:v>
                </c:pt>
                <c:pt idx="29">
                  <c:v>61.712157406822932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1"/>
          <c:extLst>
            <c:ext xmlns:c16="http://schemas.microsoft.com/office/drawing/2014/chart" uri="{C3380CC4-5D6E-409C-BE32-E72D297353CC}">
              <c16:uniqueId val="{00000001-439C-40A0-A408-A9FB09A63A09}"/>
            </c:ext>
          </c:extLst>
        </c:ser>
        <c:dLbls>
          <c:showLegendKey val="0"/>
          <c:showVal val="0"/>
          <c:showCatName val="0"/>
          <c:showSerName val="0"/>
          <c:showPercent val="0"/>
          <c:showBubbleSize val="0"/>
        </c:dLbls>
        <c:bubbleScale val="60"/>
        <c:showNegBubbles val="0"/>
        <c:axId val="903785488"/>
        <c:axId val="903789424"/>
      </c:bubbleChart>
      <c:valAx>
        <c:axId val="903785488"/>
        <c:scaling>
          <c:orientation val="minMax"/>
          <c:max val="44561"/>
          <c:min val="42005"/>
        </c:scaling>
        <c:delete val="0"/>
        <c:axPos val="b"/>
        <c:numFmt formatCode="yyyy" sourceLinked="0"/>
        <c:majorTickMark val="none"/>
        <c:minorTickMark val="none"/>
        <c:tickLblPos val="nextTo"/>
        <c:spPr>
          <a:no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9424"/>
        <c:crosses val="autoZero"/>
        <c:crossBetween val="midCat"/>
        <c:majorUnit val="366"/>
      </c:valAx>
      <c:valAx>
        <c:axId val="903789424"/>
        <c:scaling>
          <c:orientation val="minMax"/>
          <c:max val="140"/>
          <c:min val="0"/>
        </c:scaling>
        <c:delete val="0"/>
        <c:axPos val="l"/>
        <c:numFmt formatCode="&quot;$&quot;#,##0_);[Red]\(&quot;$&quot;#,##0\)" sourceLinked="0"/>
        <c:majorTickMark val="none"/>
        <c:minorTickMark val="none"/>
        <c:tickLblPos val="nextTo"/>
        <c:spPr>
          <a:solidFill>
            <a:schemeClr val="bg1"/>
          </a:solid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5488"/>
        <c:crosses val="autoZero"/>
        <c:crossBetween val="midCat"/>
      </c:valAx>
      <c:spPr>
        <a:solidFill>
          <a:schemeClr val="bg1"/>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547345043408032E-2"/>
          <c:y val="0.10648148148148148"/>
          <c:w val="0.88724325324719022"/>
          <c:h val="0.74083333333333345"/>
        </c:manualLayout>
      </c:layout>
      <c:bubbleChart>
        <c:varyColors val="0"/>
        <c:ser>
          <c:idx val="0"/>
          <c:order val="0"/>
          <c:spPr>
            <a:noFill/>
            <a:ln w="12700">
              <a:solidFill>
                <a:schemeClr val="tx2">
                  <a:lumMod val="60000"/>
                  <a:lumOff val="40000"/>
                </a:schemeClr>
              </a:solidFill>
            </a:ln>
            <a:effectLst/>
          </c:spPr>
          <c:invertIfNegative val="0"/>
          <c:trendline>
            <c:spPr>
              <a:ln w="19050" cap="rnd">
                <a:solidFill>
                  <a:schemeClr val="tx2">
                    <a:lumMod val="60000"/>
                    <a:lumOff val="40000"/>
                  </a:schemeClr>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Price'!$T$26:$T$72</c:f>
              <c:numCache>
                <c:formatCode>0.0</c:formatCode>
                <c:ptCount val="47"/>
                <c:pt idx="0">
                  <c:v>74.228427847345614</c:v>
                </c:pt>
                <c:pt idx="1">
                  <c:v>42.165054777278989</c:v>
                </c:pt>
                <c:pt idx="2">
                  <c:v>19.773610206979079</c:v>
                </c:pt>
                <c:pt idx="3">
                  <c:v>34.377568533048382</c:v>
                </c:pt>
                <c:pt idx="4">
                  <c:v>33.027147455801646</c:v>
                </c:pt>
                <c:pt idx="5">
                  <c:v>30.185625635287927</c:v>
                </c:pt>
                <c:pt idx="6">
                  <c:v>28.798923607364632</c:v>
                </c:pt>
                <c:pt idx="7">
                  <c:v>38.10079951724321</c:v>
                </c:pt>
                <c:pt idx="8">
                  <c:v>37.221453127857238</c:v>
                </c:pt>
                <c:pt idx="9">
                  <c:v>27.426978994371307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30.583138544072348</c:v>
                </c:pt>
                <c:pt idx="31">
                  <c:v>28.295925273800702</c:v>
                </c:pt>
                <c:pt idx="32">
                  <c:v>24.816627079381842</c:v>
                </c:pt>
                <c:pt idx="33">
                  <c:v>34.391266937323486</c:v>
                </c:pt>
                <c:pt idx="34">
                  <c:v>27.964783125502624</c:v>
                </c:pt>
                <c:pt idx="35">
                  <c:v>46.465316842465562</c:v>
                </c:pt>
                <c:pt idx="36">
                  <c:v>47.934388563135052</c:v>
                </c:pt>
                <c:pt idx="37">
                  <c:v>24.858814434650284</c:v>
                </c:pt>
                <c:pt idx="38">
                  <c:v>25.675337000213453</c:v>
                </c:pt>
                <c:pt idx="39">
                  <c:v>28.773458754634245</c:v>
                </c:pt>
                <c:pt idx="40">
                  <c:v>23.126907141402395</c:v>
                </c:pt>
                <c:pt idx="41">
                  <c:v>23.243370270793498</c:v>
                </c:pt>
                <c:pt idx="42">
                  <c:v>26.553145512733618</c:v>
                </c:pt>
                <c:pt idx="43">
                  <c:v>36.76303809394696</c:v>
                </c:pt>
                <c:pt idx="44">
                  <c:v>29.18320148329575</c:v>
                </c:pt>
                <c:pt idx="45">
                  <c:v>35.10024228130284</c:v>
                </c:pt>
                <c:pt idx="46">
                  <c:v>36.770946103276444</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1"/>
          <c:extLst>
            <c:ext xmlns:c16="http://schemas.microsoft.com/office/drawing/2014/chart" uri="{C3380CC4-5D6E-409C-BE32-E72D297353CC}">
              <c16:uniqueId val="{00000000-658F-46CD-9D7C-B1D5F35D9FC5}"/>
            </c:ext>
          </c:extLst>
        </c:ser>
        <c:ser>
          <c:idx val="1"/>
          <c:order val="1"/>
          <c:spPr>
            <a:noFill/>
            <a:ln w="12700">
              <a:solidFill>
                <a:schemeClr val="accent6"/>
              </a:solidFill>
            </a:ln>
            <a:effectLst/>
          </c:spPr>
          <c:invertIfNegative val="0"/>
          <c:trendline>
            <c:spPr>
              <a:ln w="19050" cap="rnd">
                <a:solidFill>
                  <a:schemeClr val="accent6"/>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Price'!$P$26:$P$72</c:f>
              <c:numCache>
                <c:formatCode>0.0</c:formatCode>
                <c:ptCount val="47"/>
                <c:pt idx="0">
                  <c:v>#N/A</c:v>
                </c:pt>
                <c:pt idx="1">
                  <c:v>#N/A</c:v>
                </c:pt>
                <c:pt idx="2">
                  <c:v>#N/A</c:v>
                </c:pt>
                <c:pt idx="3">
                  <c:v>#N/A</c:v>
                </c:pt>
                <c:pt idx="4">
                  <c:v>#N/A</c:v>
                </c:pt>
                <c:pt idx="5">
                  <c:v>#N/A</c:v>
                </c:pt>
                <c:pt idx="6">
                  <c:v>#N/A</c:v>
                </c:pt>
                <c:pt idx="7">
                  <c:v>#N/A</c:v>
                </c:pt>
                <c:pt idx="8">
                  <c:v>#N/A</c:v>
                </c:pt>
                <c:pt idx="9">
                  <c:v>#N/A</c:v>
                </c:pt>
                <c:pt idx="10">
                  <c:v>126.12235705705886</c:v>
                </c:pt>
                <c:pt idx="11">
                  <c:v>93.865936904100252</c:v>
                </c:pt>
                <c:pt idx="12">
                  <c:v>90.129062111959513</c:v>
                </c:pt>
                <c:pt idx="13">
                  <c:v>81.624945759432677</c:v>
                </c:pt>
                <c:pt idx="14">
                  <c:v>69.646762942238254</c:v>
                </c:pt>
                <c:pt idx="15">
                  <c:v>93.111831224833452</c:v>
                </c:pt>
                <c:pt idx="16">
                  <c:v>61.99218347026801</c:v>
                </c:pt>
                <c:pt idx="17">
                  <c:v>72.791387126096112</c:v>
                </c:pt>
                <c:pt idx="18">
                  <c:v>79.203828260849278</c:v>
                </c:pt>
                <c:pt idx="19">
                  <c:v>84.16542697009271</c:v>
                </c:pt>
                <c:pt idx="20">
                  <c:v>68.171997860182941</c:v>
                </c:pt>
                <c:pt idx="21">
                  <c:v>70.095260293280504</c:v>
                </c:pt>
                <c:pt idx="22">
                  <c:v>103.11322369325924</c:v>
                </c:pt>
                <c:pt idx="23">
                  <c:v>85.215781107721597</c:v>
                </c:pt>
                <c:pt idx="24">
                  <c:v>73.937216936070598</c:v>
                </c:pt>
                <c:pt idx="25">
                  <c:v>99.331449720013879</c:v>
                </c:pt>
                <c:pt idx="26">
                  <c:v>98.09354723828703</c:v>
                </c:pt>
                <c:pt idx="27">
                  <c:v>69.852259150010056</c:v>
                </c:pt>
                <c:pt idx="28">
                  <c:v>63.528373582635218</c:v>
                </c:pt>
                <c:pt idx="29">
                  <c:v>61.712157406822932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Price'!$C$26:$C$72</c:f>
              <c:numCache>
                <c:formatCode>General</c:formatCode>
                <c:ptCount val="47"/>
                <c:pt idx="0">
                  <c:v>20</c:v>
                </c:pt>
                <c:pt idx="1">
                  <c:v>100</c:v>
                </c:pt>
                <c:pt idx="2">
                  <c:v>52.5</c:v>
                </c:pt>
                <c:pt idx="3">
                  <c:v>150</c:v>
                </c:pt>
                <c:pt idx="4">
                  <c:v>128</c:v>
                </c:pt>
                <c:pt idx="5">
                  <c:v>400</c:v>
                </c:pt>
                <c:pt idx="6">
                  <c:v>44</c:v>
                </c:pt>
                <c:pt idx="7">
                  <c:v>50</c:v>
                </c:pt>
                <c:pt idx="8">
                  <c:v>90</c:v>
                </c:pt>
                <c:pt idx="9">
                  <c:v>50</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50</c:v>
                </c:pt>
                <c:pt idx="31">
                  <c:v>300</c:v>
                </c:pt>
                <c:pt idx="32">
                  <c:v>100</c:v>
                </c:pt>
                <c:pt idx="33">
                  <c:v>200</c:v>
                </c:pt>
                <c:pt idx="34">
                  <c:v>190</c:v>
                </c:pt>
                <c:pt idx="35">
                  <c:v>94</c:v>
                </c:pt>
                <c:pt idx="36">
                  <c:v>119</c:v>
                </c:pt>
                <c:pt idx="37">
                  <c:v>101</c:v>
                </c:pt>
                <c:pt idx="38">
                  <c:v>200</c:v>
                </c:pt>
                <c:pt idx="39">
                  <c:v>100</c:v>
                </c:pt>
                <c:pt idx="40">
                  <c:v>200</c:v>
                </c:pt>
                <c:pt idx="41">
                  <c:v>300</c:v>
                </c:pt>
                <c:pt idx="42">
                  <c:v>690</c:v>
                </c:pt>
                <c:pt idx="43">
                  <c:v>200</c:v>
                </c:pt>
                <c:pt idx="44">
                  <c:v>127.86</c:v>
                </c:pt>
                <c:pt idx="45">
                  <c:v>350</c:v>
                </c:pt>
                <c:pt idx="46">
                  <c:v>250</c:v>
                </c:pt>
              </c:numCache>
            </c:numRef>
          </c:bubbleSize>
          <c:bubble3D val="1"/>
          <c:extLst>
            <c:ext xmlns:c16="http://schemas.microsoft.com/office/drawing/2014/chart" uri="{C3380CC4-5D6E-409C-BE32-E72D297353CC}">
              <c16:uniqueId val="{00000001-658F-46CD-9D7C-B1D5F35D9FC5}"/>
            </c:ext>
          </c:extLst>
        </c:ser>
        <c:dLbls>
          <c:showLegendKey val="0"/>
          <c:showVal val="0"/>
          <c:showCatName val="0"/>
          <c:showSerName val="0"/>
          <c:showPercent val="0"/>
          <c:showBubbleSize val="0"/>
        </c:dLbls>
        <c:bubbleScale val="130"/>
        <c:showNegBubbles val="0"/>
        <c:axId val="903785488"/>
        <c:axId val="903789424"/>
      </c:bubbleChart>
      <c:valAx>
        <c:axId val="903785488"/>
        <c:scaling>
          <c:orientation val="minMax"/>
          <c:max val="44561"/>
          <c:min val="42005"/>
        </c:scaling>
        <c:delete val="0"/>
        <c:axPos val="b"/>
        <c:numFmt formatCode="yyyy" sourceLinked="0"/>
        <c:majorTickMark val="none"/>
        <c:minorTickMark val="none"/>
        <c:tickLblPos val="nextTo"/>
        <c:spPr>
          <a:no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9424"/>
        <c:crosses val="autoZero"/>
        <c:crossBetween val="midCat"/>
        <c:majorUnit val="366"/>
      </c:valAx>
      <c:valAx>
        <c:axId val="903789424"/>
        <c:scaling>
          <c:orientation val="minMax"/>
          <c:max val="140"/>
          <c:min val="0"/>
        </c:scaling>
        <c:delete val="0"/>
        <c:axPos val="l"/>
        <c:numFmt formatCode="&quot;$&quot;#,##0_);[Red]\(&quot;$&quot;#,##0\)" sourceLinked="0"/>
        <c:majorTickMark val="none"/>
        <c:minorTickMark val="none"/>
        <c:tickLblPos val="nextTo"/>
        <c:spPr>
          <a:no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548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547345043408032E-2"/>
          <c:y val="0.10648148148148148"/>
          <c:w val="0.88724325324719022"/>
          <c:h val="0.74083333333333345"/>
        </c:manualLayout>
      </c:layout>
      <c:bubbleChart>
        <c:varyColors val="0"/>
        <c:ser>
          <c:idx val="0"/>
          <c:order val="0"/>
          <c:spPr>
            <a:noFill/>
            <a:ln w="12700">
              <a:solidFill>
                <a:schemeClr val="tx2">
                  <a:lumMod val="60000"/>
                  <a:lumOff val="40000"/>
                </a:schemeClr>
              </a:solidFill>
            </a:ln>
            <a:effectLst/>
          </c:spPr>
          <c:invertIfNegative val="0"/>
          <c:trendline>
            <c:spPr>
              <a:ln w="19050" cap="rnd">
                <a:solidFill>
                  <a:schemeClr val="tx2">
                    <a:lumMod val="60000"/>
                    <a:lumOff val="40000"/>
                  </a:schemeClr>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Price'!$T$26:$T$72</c:f>
              <c:numCache>
                <c:formatCode>0.0</c:formatCode>
                <c:ptCount val="47"/>
                <c:pt idx="0">
                  <c:v>74.228427847345614</c:v>
                </c:pt>
                <c:pt idx="1">
                  <c:v>42.165054777278989</c:v>
                </c:pt>
                <c:pt idx="2">
                  <c:v>19.773610206979079</c:v>
                </c:pt>
                <c:pt idx="3">
                  <c:v>34.377568533048382</c:v>
                </c:pt>
                <c:pt idx="4">
                  <c:v>33.027147455801646</c:v>
                </c:pt>
                <c:pt idx="5">
                  <c:v>30.185625635287927</c:v>
                </c:pt>
                <c:pt idx="6">
                  <c:v>28.798923607364632</c:v>
                </c:pt>
                <c:pt idx="7">
                  <c:v>38.10079951724321</c:v>
                </c:pt>
                <c:pt idx="8">
                  <c:v>37.221453127857238</c:v>
                </c:pt>
                <c:pt idx="9">
                  <c:v>27.426978994371307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30.583138544072348</c:v>
                </c:pt>
                <c:pt idx="31">
                  <c:v>28.295925273800702</c:v>
                </c:pt>
                <c:pt idx="32">
                  <c:v>24.816627079381842</c:v>
                </c:pt>
                <c:pt idx="33">
                  <c:v>34.391266937323486</c:v>
                </c:pt>
                <c:pt idx="34">
                  <c:v>27.964783125502624</c:v>
                </c:pt>
                <c:pt idx="35">
                  <c:v>46.465316842465562</c:v>
                </c:pt>
                <c:pt idx="36">
                  <c:v>47.934388563135052</c:v>
                </c:pt>
                <c:pt idx="37">
                  <c:v>24.858814434650284</c:v>
                </c:pt>
                <c:pt idx="38">
                  <c:v>25.675337000213453</c:v>
                </c:pt>
                <c:pt idx="39">
                  <c:v>28.773458754634245</c:v>
                </c:pt>
                <c:pt idx="40">
                  <c:v>23.126907141402395</c:v>
                </c:pt>
                <c:pt idx="41">
                  <c:v>23.243370270793498</c:v>
                </c:pt>
                <c:pt idx="42">
                  <c:v>26.553145512733618</c:v>
                </c:pt>
                <c:pt idx="43">
                  <c:v>36.76303809394696</c:v>
                </c:pt>
                <c:pt idx="44">
                  <c:v>29.18320148329575</c:v>
                </c:pt>
                <c:pt idx="45">
                  <c:v>35.10024228130284</c:v>
                </c:pt>
                <c:pt idx="46">
                  <c:v>36.770946103276444</c:v>
                </c:pt>
              </c:numCache>
            </c:numRef>
          </c:yVal>
          <c:bubbleSize>
            <c:numRef>
              <c:f>'PV+Battery Hybrid PPA Price'!$D$26:$D$72</c:f>
              <c:numCache>
                <c:formatCode>General</c:formatCode>
                <c:ptCount val="47"/>
                <c:pt idx="0">
                  <c:v>10</c:v>
                </c:pt>
                <c:pt idx="1">
                  <c:v>30</c:v>
                </c:pt>
                <c:pt idx="2">
                  <c:v>10</c:v>
                </c:pt>
                <c:pt idx="3">
                  <c:v>45</c:v>
                </c:pt>
                <c:pt idx="4">
                  <c:v>40</c:v>
                </c:pt>
                <c:pt idx="5">
                  <c:v>300</c:v>
                </c:pt>
                <c:pt idx="6">
                  <c:v>11</c:v>
                </c:pt>
                <c:pt idx="7">
                  <c:v>50</c:v>
                </c:pt>
                <c:pt idx="8">
                  <c:v>70</c:v>
                </c:pt>
                <c:pt idx="9">
                  <c:v>12</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20</c:v>
                </c:pt>
                <c:pt idx="31">
                  <c:v>150</c:v>
                </c:pt>
                <c:pt idx="32">
                  <c:v>50</c:v>
                </c:pt>
                <c:pt idx="33">
                  <c:v>100</c:v>
                </c:pt>
                <c:pt idx="34">
                  <c:v>100</c:v>
                </c:pt>
                <c:pt idx="35">
                  <c:v>5</c:v>
                </c:pt>
                <c:pt idx="36">
                  <c:v>5</c:v>
                </c:pt>
                <c:pt idx="37">
                  <c:v>25</c:v>
                </c:pt>
                <c:pt idx="38">
                  <c:v>50</c:v>
                </c:pt>
                <c:pt idx="39">
                  <c:v>25</c:v>
                </c:pt>
                <c:pt idx="40">
                  <c:v>75</c:v>
                </c:pt>
                <c:pt idx="41">
                  <c:v>135</c:v>
                </c:pt>
                <c:pt idx="42">
                  <c:v>380</c:v>
                </c:pt>
                <c:pt idx="43">
                  <c:v>180</c:v>
                </c:pt>
                <c:pt idx="44">
                  <c:v>58</c:v>
                </c:pt>
                <c:pt idx="45">
                  <c:v>280</c:v>
                </c:pt>
                <c:pt idx="46">
                  <c:v>200</c:v>
                </c:pt>
              </c:numCache>
            </c:numRef>
          </c:bubbleSize>
          <c:bubble3D val="1"/>
          <c:extLst>
            <c:ext xmlns:c16="http://schemas.microsoft.com/office/drawing/2014/chart" uri="{C3380CC4-5D6E-409C-BE32-E72D297353CC}">
              <c16:uniqueId val="{00000000-2435-44B5-BC6F-99FAE85C5739}"/>
            </c:ext>
          </c:extLst>
        </c:ser>
        <c:ser>
          <c:idx val="1"/>
          <c:order val="1"/>
          <c:spPr>
            <a:noFill/>
            <a:ln w="12700">
              <a:solidFill>
                <a:schemeClr val="accent6"/>
              </a:solidFill>
            </a:ln>
            <a:effectLst/>
          </c:spPr>
          <c:invertIfNegative val="0"/>
          <c:trendline>
            <c:spPr>
              <a:ln w="19050" cap="rnd">
                <a:solidFill>
                  <a:schemeClr val="accent6"/>
                </a:solidFill>
                <a:prstDash val="sysDot"/>
              </a:ln>
              <a:effectLst/>
            </c:spPr>
            <c:trendlineType val="linear"/>
            <c:dispRSqr val="0"/>
            <c:dispEq val="0"/>
          </c:trendline>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Price'!$P$26:$P$72</c:f>
              <c:numCache>
                <c:formatCode>0.0</c:formatCode>
                <c:ptCount val="47"/>
                <c:pt idx="0">
                  <c:v>#N/A</c:v>
                </c:pt>
                <c:pt idx="1">
                  <c:v>#N/A</c:v>
                </c:pt>
                <c:pt idx="2">
                  <c:v>#N/A</c:v>
                </c:pt>
                <c:pt idx="3">
                  <c:v>#N/A</c:v>
                </c:pt>
                <c:pt idx="4">
                  <c:v>#N/A</c:v>
                </c:pt>
                <c:pt idx="5">
                  <c:v>#N/A</c:v>
                </c:pt>
                <c:pt idx="6">
                  <c:v>#N/A</c:v>
                </c:pt>
                <c:pt idx="7">
                  <c:v>#N/A</c:v>
                </c:pt>
                <c:pt idx="8">
                  <c:v>#N/A</c:v>
                </c:pt>
                <c:pt idx="9">
                  <c:v>#N/A</c:v>
                </c:pt>
                <c:pt idx="10">
                  <c:v>126.12235705705886</c:v>
                </c:pt>
                <c:pt idx="11">
                  <c:v>93.865936904100252</c:v>
                </c:pt>
                <c:pt idx="12">
                  <c:v>90.129062111959513</c:v>
                </c:pt>
                <c:pt idx="13">
                  <c:v>81.624945759432677</c:v>
                </c:pt>
                <c:pt idx="14">
                  <c:v>69.646762942238254</c:v>
                </c:pt>
                <c:pt idx="15">
                  <c:v>93.111831224833452</c:v>
                </c:pt>
                <c:pt idx="16">
                  <c:v>61.99218347026801</c:v>
                </c:pt>
                <c:pt idx="17">
                  <c:v>72.791387126096112</c:v>
                </c:pt>
                <c:pt idx="18">
                  <c:v>79.203828260849278</c:v>
                </c:pt>
                <c:pt idx="19">
                  <c:v>84.16542697009271</c:v>
                </c:pt>
                <c:pt idx="20">
                  <c:v>68.171997860182941</c:v>
                </c:pt>
                <c:pt idx="21">
                  <c:v>70.095260293280504</c:v>
                </c:pt>
                <c:pt idx="22">
                  <c:v>103.11322369325924</c:v>
                </c:pt>
                <c:pt idx="23">
                  <c:v>85.215781107721597</c:v>
                </c:pt>
                <c:pt idx="24">
                  <c:v>73.937216936070598</c:v>
                </c:pt>
                <c:pt idx="25">
                  <c:v>99.331449720013879</c:v>
                </c:pt>
                <c:pt idx="26">
                  <c:v>98.09354723828703</c:v>
                </c:pt>
                <c:pt idx="27">
                  <c:v>69.852259150010056</c:v>
                </c:pt>
                <c:pt idx="28">
                  <c:v>63.528373582635218</c:v>
                </c:pt>
                <c:pt idx="29">
                  <c:v>61.712157406822932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numCache>
            </c:numRef>
          </c:yVal>
          <c:bubbleSize>
            <c:numRef>
              <c:f>'PV+Battery Hybrid PPA Price'!$D$26:$D$72</c:f>
              <c:numCache>
                <c:formatCode>General</c:formatCode>
                <c:ptCount val="47"/>
                <c:pt idx="0">
                  <c:v>10</c:v>
                </c:pt>
                <c:pt idx="1">
                  <c:v>30</c:v>
                </c:pt>
                <c:pt idx="2">
                  <c:v>10</c:v>
                </c:pt>
                <c:pt idx="3">
                  <c:v>45</c:v>
                </c:pt>
                <c:pt idx="4">
                  <c:v>40</c:v>
                </c:pt>
                <c:pt idx="5">
                  <c:v>300</c:v>
                </c:pt>
                <c:pt idx="6">
                  <c:v>11</c:v>
                </c:pt>
                <c:pt idx="7">
                  <c:v>50</c:v>
                </c:pt>
                <c:pt idx="8">
                  <c:v>70</c:v>
                </c:pt>
                <c:pt idx="9">
                  <c:v>12</c:v>
                </c:pt>
                <c:pt idx="10">
                  <c:v>13</c:v>
                </c:pt>
                <c:pt idx="11">
                  <c:v>20</c:v>
                </c:pt>
                <c:pt idx="12">
                  <c:v>14</c:v>
                </c:pt>
                <c:pt idx="13">
                  <c:v>52</c:v>
                </c:pt>
                <c:pt idx="14">
                  <c:v>30</c:v>
                </c:pt>
                <c:pt idx="15">
                  <c:v>15</c:v>
                </c:pt>
                <c:pt idx="16">
                  <c:v>60</c:v>
                </c:pt>
                <c:pt idx="17">
                  <c:v>39</c:v>
                </c:pt>
                <c:pt idx="18">
                  <c:v>36</c:v>
                </c:pt>
                <c:pt idx="19">
                  <c:v>12.5</c:v>
                </c:pt>
                <c:pt idx="20">
                  <c:v>20</c:v>
                </c:pt>
                <c:pt idx="21">
                  <c:v>40</c:v>
                </c:pt>
                <c:pt idx="22">
                  <c:v>60</c:v>
                </c:pt>
                <c:pt idx="23">
                  <c:v>15</c:v>
                </c:pt>
                <c:pt idx="24">
                  <c:v>120</c:v>
                </c:pt>
                <c:pt idx="25">
                  <c:v>7</c:v>
                </c:pt>
                <c:pt idx="26">
                  <c:v>30</c:v>
                </c:pt>
                <c:pt idx="27">
                  <c:v>60</c:v>
                </c:pt>
                <c:pt idx="28">
                  <c:v>40</c:v>
                </c:pt>
                <c:pt idx="29">
                  <c:v>35</c:v>
                </c:pt>
                <c:pt idx="30">
                  <c:v>20</c:v>
                </c:pt>
                <c:pt idx="31">
                  <c:v>150</c:v>
                </c:pt>
                <c:pt idx="32">
                  <c:v>50</c:v>
                </c:pt>
                <c:pt idx="33">
                  <c:v>100</c:v>
                </c:pt>
                <c:pt idx="34">
                  <c:v>100</c:v>
                </c:pt>
                <c:pt idx="35">
                  <c:v>5</c:v>
                </c:pt>
                <c:pt idx="36">
                  <c:v>5</c:v>
                </c:pt>
                <c:pt idx="37">
                  <c:v>25</c:v>
                </c:pt>
                <c:pt idx="38">
                  <c:v>50</c:v>
                </c:pt>
                <c:pt idx="39">
                  <c:v>25</c:v>
                </c:pt>
                <c:pt idx="40">
                  <c:v>75</c:v>
                </c:pt>
                <c:pt idx="41">
                  <c:v>135</c:v>
                </c:pt>
                <c:pt idx="42">
                  <c:v>380</c:v>
                </c:pt>
                <c:pt idx="43">
                  <c:v>180</c:v>
                </c:pt>
                <c:pt idx="44">
                  <c:v>58</c:v>
                </c:pt>
                <c:pt idx="45">
                  <c:v>280</c:v>
                </c:pt>
                <c:pt idx="46">
                  <c:v>200</c:v>
                </c:pt>
              </c:numCache>
            </c:numRef>
          </c:bubbleSize>
          <c:bubble3D val="1"/>
          <c:extLst>
            <c:ext xmlns:c16="http://schemas.microsoft.com/office/drawing/2014/chart" uri="{C3380CC4-5D6E-409C-BE32-E72D297353CC}">
              <c16:uniqueId val="{00000001-2435-44B5-BC6F-99FAE85C5739}"/>
            </c:ext>
          </c:extLst>
        </c:ser>
        <c:dLbls>
          <c:showLegendKey val="0"/>
          <c:showVal val="0"/>
          <c:showCatName val="0"/>
          <c:showSerName val="0"/>
          <c:showPercent val="0"/>
          <c:showBubbleSize val="0"/>
        </c:dLbls>
        <c:bubbleScale val="130"/>
        <c:showNegBubbles val="0"/>
        <c:axId val="903785488"/>
        <c:axId val="903789424"/>
      </c:bubbleChart>
      <c:valAx>
        <c:axId val="903785488"/>
        <c:scaling>
          <c:orientation val="minMax"/>
          <c:max val="44561"/>
          <c:min val="42005"/>
        </c:scaling>
        <c:delete val="0"/>
        <c:axPos val="b"/>
        <c:numFmt formatCode="yyyy" sourceLinked="0"/>
        <c:majorTickMark val="none"/>
        <c:minorTickMark val="none"/>
        <c:tickLblPos val="nextTo"/>
        <c:spPr>
          <a:no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9424"/>
        <c:crosses val="autoZero"/>
        <c:crossBetween val="midCat"/>
        <c:majorUnit val="366"/>
      </c:valAx>
      <c:valAx>
        <c:axId val="903789424"/>
        <c:scaling>
          <c:orientation val="minMax"/>
          <c:max val="140"/>
          <c:min val="0"/>
        </c:scaling>
        <c:delete val="0"/>
        <c:axPos val="l"/>
        <c:numFmt formatCode="&quot;$&quot;#,##0_);[Red]\(&quot;$&quot;#,##0\)" sourceLinked="0"/>
        <c:majorTickMark val="none"/>
        <c:minorTickMark val="none"/>
        <c:tickLblPos val="nextTo"/>
        <c:spPr>
          <a:noFill/>
          <a:ln w="6350"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90378548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460948063310263E-2"/>
          <c:y val="8.3951721943847937E-2"/>
          <c:w val="0.88423854688618464"/>
          <c:h val="0.75918900288979019"/>
        </c:manualLayout>
      </c:layout>
      <c:bubbleChart>
        <c:varyColors val="0"/>
        <c:ser>
          <c:idx val="2"/>
          <c:order val="0"/>
          <c:spPr>
            <a:noFill/>
            <a:ln w="15875">
              <a:solidFill>
                <a:schemeClr val="accent3">
                  <a:lumMod val="75000"/>
                </a:schemeClr>
              </a:solidFill>
              <a:prstDash val="solid"/>
            </a:ln>
          </c:spPr>
          <c:invertIfNegative val="1"/>
          <c:dPt>
            <c:idx val="0"/>
            <c:invertIfNegative val="1"/>
            <c:bubble3D val="0"/>
            <c:extLst>
              <c:ext xmlns:c16="http://schemas.microsoft.com/office/drawing/2014/chart" uri="{C3380CC4-5D6E-409C-BE32-E72D297353CC}">
                <c16:uniqueId val="{00000000-8133-4376-A10F-3314A7E12F92}"/>
              </c:ext>
            </c:extLst>
          </c:dPt>
          <c:dPt>
            <c:idx val="1"/>
            <c:invertIfNegative val="1"/>
            <c:bubble3D val="0"/>
            <c:extLst>
              <c:ext xmlns:c16="http://schemas.microsoft.com/office/drawing/2014/chart" uri="{C3380CC4-5D6E-409C-BE32-E72D297353CC}">
                <c16:uniqueId val="{00000002-8133-4376-A10F-3314A7E12F92}"/>
              </c:ext>
            </c:extLst>
          </c:dPt>
          <c:dPt>
            <c:idx val="3"/>
            <c:invertIfNegative val="1"/>
            <c:bubble3D val="0"/>
            <c:extLst>
              <c:ext xmlns:c16="http://schemas.microsoft.com/office/drawing/2014/chart" uri="{C3380CC4-5D6E-409C-BE32-E72D297353CC}">
                <c16:uniqueId val="{00000003-8133-4376-A10F-3314A7E12F92}"/>
              </c:ext>
            </c:extLst>
          </c:dPt>
          <c:dPt>
            <c:idx val="4"/>
            <c:invertIfNegative val="1"/>
            <c:bubble3D val="0"/>
            <c:extLst>
              <c:ext xmlns:c16="http://schemas.microsoft.com/office/drawing/2014/chart" uri="{C3380CC4-5D6E-409C-BE32-E72D297353CC}">
                <c16:uniqueId val="{00000005-8133-4376-A10F-3314A7E12F92}"/>
              </c:ext>
            </c:extLst>
          </c:dPt>
          <c:dPt>
            <c:idx val="5"/>
            <c:invertIfNegative val="1"/>
            <c:bubble3D val="0"/>
            <c:extLst>
              <c:ext xmlns:c16="http://schemas.microsoft.com/office/drawing/2014/chart" uri="{C3380CC4-5D6E-409C-BE32-E72D297353CC}">
                <c16:uniqueId val="{00000007-8133-4376-A10F-3314A7E12F92}"/>
              </c:ext>
            </c:extLst>
          </c:dPt>
          <c:dPt>
            <c:idx val="6"/>
            <c:invertIfNegative val="1"/>
            <c:bubble3D val="0"/>
            <c:extLst>
              <c:ext xmlns:c16="http://schemas.microsoft.com/office/drawing/2014/chart" uri="{C3380CC4-5D6E-409C-BE32-E72D297353CC}">
                <c16:uniqueId val="{00000009-8133-4376-A10F-3314A7E12F92}"/>
              </c:ext>
            </c:extLst>
          </c:dPt>
          <c:dPt>
            <c:idx val="7"/>
            <c:invertIfNegative val="1"/>
            <c:bubble3D val="0"/>
            <c:extLst>
              <c:ext xmlns:c16="http://schemas.microsoft.com/office/drawing/2014/chart" uri="{C3380CC4-5D6E-409C-BE32-E72D297353CC}">
                <c16:uniqueId val="{0000000B-8133-4376-A10F-3314A7E12F92}"/>
              </c:ext>
            </c:extLst>
          </c:dPt>
          <c:dPt>
            <c:idx val="8"/>
            <c:invertIfNegative val="1"/>
            <c:bubble3D val="0"/>
            <c:extLst>
              <c:ext xmlns:c16="http://schemas.microsoft.com/office/drawing/2014/chart" uri="{C3380CC4-5D6E-409C-BE32-E72D297353CC}">
                <c16:uniqueId val="{0000000D-8133-4376-A10F-3314A7E12F92}"/>
              </c:ext>
            </c:extLst>
          </c:dPt>
          <c:dPt>
            <c:idx val="9"/>
            <c:invertIfNegative val="1"/>
            <c:bubble3D val="0"/>
            <c:spPr>
              <a:noFill/>
              <a:ln w="15875">
                <a:solidFill>
                  <a:schemeClr val="accent6"/>
                </a:solidFill>
                <a:prstDash val="solid"/>
              </a:ln>
            </c:spPr>
            <c:extLst>
              <c:ext xmlns:c16="http://schemas.microsoft.com/office/drawing/2014/chart" uri="{C3380CC4-5D6E-409C-BE32-E72D297353CC}">
                <c16:uniqueId val="{0000000E-8133-4376-A10F-3314A7E12F92}"/>
              </c:ext>
            </c:extLst>
          </c:dPt>
          <c:dPt>
            <c:idx val="17"/>
            <c:invertIfNegative val="1"/>
            <c:bubble3D val="0"/>
            <c:extLst>
              <c:ext xmlns:c16="http://schemas.microsoft.com/office/drawing/2014/chart" uri="{C3380CC4-5D6E-409C-BE32-E72D297353CC}">
                <c16:uniqueId val="{0000000F-8133-4376-A10F-3314A7E12F92}"/>
              </c:ext>
            </c:extLst>
          </c:dPt>
          <c:dPt>
            <c:idx val="18"/>
            <c:invertIfNegative val="1"/>
            <c:bubble3D val="0"/>
            <c:extLst>
              <c:ext xmlns:c16="http://schemas.microsoft.com/office/drawing/2014/chart" uri="{C3380CC4-5D6E-409C-BE32-E72D297353CC}">
                <c16:uniqueId val="{00000010-8133-4376-A10F-3314A7E12F92}"/>
              </c:ext>
            </c:extLst>
          </c:dPt>
          <c:dPt>
            <c:idx val="19"/>
            <c:invertIfNegative val="1"/>
            <c:bubble3D val="0"/>
            <c:extLst>
              <c:ext xmlns:c16="http://schemas.microsoft.com/office/drawing/2014/chart" uri="{C3380CC4-5D6E-409C-BE32-E72D297353CC}">
                <c16:uniqueId val="{00000012-8133-4376-A10F-3314A7E12F92}"/>
              </c:ext>
            </c:extLst>
          </c:dPt>
          <c:dPt>
            <c:idx val="20"/>
            <c:invertIfNegative val="1"/>
            <c:bubble3D val="0"/>
            <c:spPr>
              <a:noFill/>
              <a:ln w="15875">
                <a:solidFill>
                  <a:schemeClr val="accent3">
                    <a:lumMod val="75000"/>
                  </a:schemeClr>
                </a:solidFill>
                <a:prstDash val="sysDash"/>
              </a:ln>
            </c:spPr>
            <c:extLst>
              <c:ext xmlns:c16="http://schemas.microsoft.com/office/drawing/2014/chart" uri="{C3380CC4-5D6E-409C-BE32-E72D297353CC}">
                <c16:uniqueId val="{00000014-8133-4376-A10F-3314A7E12F92}"/>
              </c:ext>
            </c:extLst>
          </c:dPt>
          <c:dPt>
            <c:idx val="21"/>
            <c:invertIfNegative val="1"/>
            <c:bubble3D val="0"/>
            <c:spPr>
              <a:noFill/>
              <a:ln w="15875">
                <a:solidFill>
                  <a:schemeClr val="accent3">
                    <a:lumMod val="75000"/>
                  </a:schemeClr>
                </a:solidFill>
                <a:prstDash val="sysDash"/>
              </a:ln>
            </c:spPr>
            <c:extLst>
              <c:ext xmlns:c16="http://schemas.microsoft.com/office/drawing/2014/chart" uri="{C3380CC4-5D6E-409C-BE32-E72D297353CC}">
                <c16:uniqueId val="{00000016-8133-4376-A10F-3314A7E12F92}"/>
              </c:ext>
            </c:extLst>
          </c:dPt>
          <c:dPt>
            <c:idx val="22"/>
            <c:invertIfNegative val="1"/>
            <c:bubble3D val="0"/>
            <c:extLst>
              <c:ext xmlns:c16="http://schemas.microsoft.com/office/drawing/2014/chart" uri="{C3380CC4-5D6E-409C-BE32-E72D297353CC}">
                <c16:uniqueId val="{00000018-8133-4376-A10F-3314A7E12F92}"/>
              </c:ext>
            </c:extLst>
          </c:dPt>
          <c:dPt>
            <c:idx val="23"/>
            <c:invertIfNegative val="1"/>
            <c:bubble3D val="0"/>
            <c:extLst>
              <c:ext xmlns:c16="http://schemas.microsoft.com/office/drawing/2014/chart" uri="{C3380CC4-5D6E-409C-BE32-E72D297353CC}">
                <c16:uniqueId val="{0000001A-8133-4376-A10F-3314A7E12F92}"/>
              </c:ext>
            </c:extLst>
          </c:dPt>
          <c:dPt>
            <c:idx val="24"/>
            <c:invertIfNegative val="1"/>
            <c:bubble3D val="0"/>
            <c:extLst>
              <c:ext xmlns:c16="http://schemas.microsoft.com/office/drawing/2014/chart" uri="{C3380CC4-5D6E-409C-BE32-E72D297353CC}">
                <c16:uniqueId val="{0000001C-8133-4376-A10F-3314A7E12F92}"/>
              </c:ext>
            </c:extLst>
          </c:dPt>
          <c:dPt>
            <c:idx val="26"/>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E-8133-4376-A10F-3314A7E12F92}"/>
              </c:ext>
            </c:extLst>
          </c:dPt>
          <c:dPt>
            <c:idx val="27"/>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0-8133-4376-A10F-3314A7E12F92}"/>
              </c:ext>
            </c:extLst>
          </c:dPt>
          <c:dPt>
            <c:idx val="28"/>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2-8133-4376-A10F-3314A7E12F92}"/>
              </c:ext>
            </c:extLst>
          </c:dPt>
          <c:dPt>
            <c:idx val="29"/>
            <c:invertIfNegative val="1"/>
            <c:bubble3D val="0"/>
            <c:spPr>
              <a:noFill/>
              <a:ln w="15875" cmpd="sng">
                <a:solidFill>
                  <a:schemeClr val="accent3">
                    <a:lumMod val="75000"/>
                  </a:schemeClr>
                </a:solidFill>
                <a:prstDash val="dash"/>
              </a:ln>
            </c:spPr>
            <c:extLst>
              <c:ext xmlns:c16="http://schemas.microsoft.com/office/drawing/2014/chart" uri="{C3380CC4-5D6E-409C-BE32-E72D297353CC}">
                <c16:uniqueId val="{00000024-8133-4376-A10F-3314A7E12F92}"/>
              </c:ext>
            </c:extLst>
          </c:dPt>
          <c:dPt>
            <c:idx val="30"/>
            <c:invertIfNegative val="1"/>
            <c:bubble3D val="0"/>
            <c:extLst>
              <c:ext xmlns:c16="http://schemas.microsoft.com/office/drawing/2014/chart" uri="{C3380CC4-5D6E-409C-BE32-E72D297353CC}">
                <c16:uniqueId val="{00000026-8133-4376-A10F-3314A7E12F92}"/>
              </c:ext>
            </c:extLst>
          </c:dPt>
          <c:dPt>
            <c:idx val="31"/>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8-8133-4376-A10F-3314A7E12F92}"/>
              </c:ext>
            </c:extLst>
          </c:dPt>
          <c:dPt>
            <c:idx val="32"/>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A-8133-4376-A10F-3314A7E12F92}"/>
              </c:ext>
            </c:extLst>
          </c:dPt>
          <c:dPt>
            <c:idx val="33"/>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C-8133-4376-A10F-3314A7E12F92}"/>
              </c:ext>
            </c:extLst>
          </c:dPt>
          <c:dPt>
            <c:idx val="34"/>
            <c:invertIfNegative val="1"/>
            <c:bubble3D val="0"/>
            <c:extLst>
              <c:ext xmlns:c16="http://schemas.microsoft.com/office/drawing/2014/chart" uri="{C3380CC4-5D6E-409C-BE32-E72D297353CC}">
                <c16:uniqueId val="{0000002E-8133-4376-A10F-3314A7E12F92}"/>
              </c:ext>
            </c:extLst>
          </c:dPt>
          <c:dPt>
            <c:idx val="35"/>
            <c:invertIfNegative val="1"/>
            <c:bubble3D val="0"/>
            <c:extLst>
              <c:ext xmlns:c16="http://schemas.microsoft.com/office/drawing/2014/chart" uri="{C3380CC4-5D6E-409C-BE32-E72D297353CC}">
                <c16:uniqueId val="{00000030-8133-4376-A10F-3314A7E12F92}"/>
              </c:ext>
            </c:extLst>
          </c:dPt>
          <c:dPt>
            <c:idx val="36"/>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32-8133-4376-A10F-3314A7E12F92}"/>
              </c:ext>
            </c:extLst>
          </c:dPt>
          <c:dPt>
            <c:idx val="37"/>
            <c:invertIfNegative val="1"/>
            <c:bubble3D val="0"/>
            <c:extLst>
              <c:ext xmlns:c16="http://schemas.microsoft.com/office/drawing/2014/chart" uri="{C3380CC4-5D6E-409C-BE32-E72D297353CC}">
                <c16:uniqueId val="{00000034-8133-4376-A10F-3314A7E12F92}"/>
              </c:ext>
            </c:extLst>
          </c:dPt>
          <c:dPt>
            <c:idx val="38"/>
            <c:invertIfNegative val="1"/>
            <c:bubble3D val="0"/>
            <c:extLst>
              <c:ext xmlns:c16="http://schemas.microsoft.com/office/drawing/2014/chart" uri="{C3380CC4-5D6E-409C-BE32-E72D297353CC}">
                <c16:uniqueId val="{00000036-8133-4376-A10F-3314A7E12F92}"/>
              </c:ext>
            </c:extLst>
          </c:dPt>
          <c:dPt>
            <c:idx val="42"/>
            <c:invertIfNegative val="1"/>
            <c:bubble3D val="0"/>
            <c:extLst>
              <c:ext xmlns:c16="http://schemas.microsoft.com/office/drawing/2014/chart" uri="{C3380CC4-5D6E-409C-BE32-E72D297353CC}">
                <c16:uniqueId val="{00000038-8133-4376-A10F-3314A7E12F92}"/>
              </c:ext>
            </c:extLst>
          </c:dPt>
          <c:dPt>
            <c:idx val="43"/>
            <c:invertIfNegative val="1"/>
            <c:bubble3D val="0"/>
            <c:extLst>
              <c:ext xmlns:c16="http://schemas.microsoft.com/office/drawing/2014/chart" uri="{C3380CC4-5D6E-409C-BE32-E72D297353CC}">
                <c16:uniqueId val="{0000003A-8133-4376-A10F-3314A7E12F92}"/>
              </c:ext>
            </c:extLst>
          </c:dPt>
          <c:dPt>
            <c:idx val="44"/>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3C-8133-4376-A10F-3314A7E12F92}"/>
              </c:ext>
            </c:extLst>
          </c:dPt>
          <c:dPt>
            <c:idx val="45"/>
            <c:invertIfNegative val="1"/>
            <c:bubble3D val="0"/>
            <c:extLst>
              <c:ext xmlns:c16="http://schemas.microsoft.com/office/drawing/2014/chart" uri="{C3380CC4-5D6E-409C-BE32-E72D297353CC}">
                <c16:uniqueId val="{0000003E-8133-4376-A10F-3314A7E12F92}"/>
              </c:ext>
            </c:extLst>
          </c:dPt>
          <c:dPt>
            <c:idx val="46"/>
            <c:invertIfNegative val="1"/>
            <c:bubble3D val="0"/>
            <c:extLst>
              <c:ext xmlns:c16="http://schemas.microsoft.com/office/drawing/2014/chart" uri="{C3380CC4-5D6E-409C-BE32-E72D297353CC}">
                <c16:uniqueId val="{00000040-8133-4376-A10F-3314A7E12F92}"/>
              </c:ext>
            </c:extLst>
          </c:dPt>
          <c:dPt>
            <c:idx val="186"/>
            <c:invertIfNegative val="1"/>
            <c:bubble3D val="0"/>
            <c:extLst>
              <c:ext xmlns:c16="http://schemas.microsoft.com/office/drawing/2014/chart" uri="{C3380CC4-5D6E-409C-BE32-E72D297353CC}">
                <c16:uniqueId val="{00000041-8133-4376-A10F-3314A7E12F92}"/>
              </c:ext>
            </c:extLst>
          </c:dPt>
          <c:dPt>
            <c:idx val="187"/>
            <c:invertIfNegative val="1"/>
            <c:bubble3D val="0"/>
            <c:extLst>
              <c:ext xmlns:c16="http://schemas.microsoft.com/office/drawing/2014/chart" uri="{C3380CC4-5D6E-409C-BE32-E72D297353CC}">
                <c16:uniqueId val="{00000042-8133-4376-A10F-3314A7E12F92}"/>
              </c:ext>
            </c:extLst>
          </c:dPt>
          <c:dPt>
            <c:idx val="217"/>
            <c:invertIfNegative val="1"/>
            <c:bubble3D val="0"/>
            <c:extLst>
              <c:ext xmlns:c16="http://schemas.microsoft.com/office/drawing/2014/chart" uri="{C3380CC4-5D6E-409C-BE32-E72D297353CC}">
                <c16:uniqueId val="{00000043-8133-4376-A10F-3314A7E12F92}"/>
              </c:ext>
            </c:extLst>
          </c:dPt>
          <c:dPt>
            <c:idx val="219"/>
            <c:invertIfNegative val="1"/>
            <c:bubble3D val="0"/>
            <c:extLst>
              <c:ext xmlns:c16="http://schemas.microsoft.com/office/drawing/2014/chart" uri="{C3380CC4-5D6E-409C-BE32-E72D297353CC}">
                <c16:uniqueId val="{00000044-8133-4376-A10F-3314A7E12F92}"/>
              </c:ext>
            </c:extLst>
          </c:dPt>
          <c:dPt>
            <c:idx val="222"/>
            <c:invertIfNegative val="1"/>
            <c:bubble3D val="0"/>
            <c:extLst>
              <c:ext xmlns:c16="http://schemas.microsoft.com/office/drawing/2014/chart" uri="{C3380CC4-5D6E-409C-BE32-E72D297353CC}">
                <c16:uniqueId val="{00000045-8133-4376-A10F-3314A7E12F92}"/>
              </c:ext>
            </c:extLst>
          </c:dPt>
          <c:dPt>
            <c:idx val="223"/>
            <c:invertIfNegative val="1"/>
            <c:bubble3D val="0"/>
            <c:extLst>
              <c:ext xmlns:c16="http://schemas.microsoft.com/office/drawing/2014/chart" uri="{C3380CC4-5D6E-409C-BE32-E72D297353CC}">
                <c16:uniqueId val="{00000046-8133-4376-A10F-3314A7E12F92}"/>
              </c:ext>
            </c:extLst>
          </c:dPt>
          <c:dPt>
            <c:idx val="224"/>
            <c:invertIfNegative val="1"/>
            <c:bubble3D val="0"/>
            <c:extLst>
              <c:ext xmlns:c16="http://schemas.microsoft.com/office/drawing/2014/chart" uri="{C3380CC4-5D6E-409C-BE32-E72D297353CC}">
                <c16:uniqueId val="{00000047-8133-4376-A10F-3314A7E12F92}"/>
              </c:ext>
            </c:extLst>
          </c:dPt>
          <c:dPt>
            <c:idx val="225"/>
            <c:invertIfNegative val="1"/>
            <c:bubble3D val="0"/>
            <c:extLst>
              <c:ext xmlns:c16="http://schemas.microsoft.com/office/drawing/2014/chart" uri="{C3380CC4-5D6E-409C-BE32-E72D297353CC}">
                <c16:uniqueId val="{00000048-8133-4376-A10F-3314A7E12F92}"/>
              </c:ext>
            </c:extLst>
          </c:dPt>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Price'!$V$26:$V$72</c:f>
              <c:numCache>
                <c:formatCode>0%</c:formatCode>
                <c:ptCount val="47"/>
                <c:pt idx="1">
                  <c:v>0.35714285714285776</c:v>
                </c:pt>
                <c:pt idx="6">
                  <c:v>0.17925925925925915</c:v>
                </c:pt>
                <c:pt idx="37">
                  <c:v>0.15050857423564842</c:v>
                </c:pt>
                <c:pt idx="38">
                  <c:v>0.17721358329431719</c:v>
                </c:pt>
                <c:pt idx="39">
                  <c:v>0.17025761134554115</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49-8133-4376-A10F-3314A7E12F92}"/>
            </c:ext>
          </c:extLst>
        </c:ser>
        <c:ser>
          <c:idx val="0"/>
          <c:order val="1"/>
          <c:spPr>
            <a:noFill/>
            <a:ln w="19050">
              <a:solidFill>
                <a:schemeClr val="accent4">
                  <a:lumMod val="75000"/>
                </a:schemeClr>
              </a:solidFill>
              <a:prstDash val="dash"/>
            </a:ln>
          </c:spPr>
          <c:invertIfNegative val="0"/>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Price'!$W$26:$W$72</c:f>
              <c:numCache>
                <c:formatCode>0%</c:formatCode>
                <c:ptCount val="47"/>
                <c:pt idx="30">
                  <c:v>0.46733261339092924</c:v>
                </c:pt>
                <c:pt idx="31">
                  <c:v>0.46753246753246747</c:v>
                </c:pt>
                <c:pt idx="32">
                  <c:v>0.31670557191826826</c:v>
                </c:pt>
                <c:pt idx="33">
                  <c:v>0.38196813366852772</c:v>
                </c:pt>
                <c:pt idx="44">
                  <c:v>0.35060579780357598</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4A-8133-4376-A10F-3314A7E12F92}"/>
            </c:ext>
          </c:extLst>
        </c:ser>
        <c:ser>
          <c:idx val="1"/>
          <c:order val="2"/>
          <c:spPr>
            <a:noFill/>
            <a:ln w="19050">
              <a:solidFill>
                <a:schemeClr val="accent2">
                  <a:lumMod val="75000"/>
                </a:schemeClr>
              </a:solidFill>
            </a:ln>
          </c:spPr>
          <c:invertIfNegative val="0"/>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Price'!$X$26:$X$72</c:f>
              <c:numCache>
                <c:formatCode>0%</c:formatCode>
                <c:ptCount val="47"/>
                <c:pt idx="5">
                  <c:v>0.49596163553760714</c:v>
                </c:pt>
                <c:pt idx="7">
                  <c:v>0.46102414098030464</c:v>
                </c:pt>
                <c:pt idx="8">
                  <c:v>0.53316929711178729</c:v>
                </c:pt>
                <c:pt idx="43">
                  <c:v>0.50568052974886835</c:v>
                </c:pt>
                <c:pt idx="45">
                  <c:v>0.47014282059833984</c:v>
                </c:pt>
                <c:pt idx="46">
                  <c:v>0.46419171250974367</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4B-8133-4376-A10F-3314A7E12F92}"/>
            </c:ext>
          </c:extLst>
        </c:ser>
        <c:dLbls>
          <c:showLegendKey val="0"/>
          <c:showVal val="1"/>
          <c:showCatName val="0"/>
          <c:showSerName val="0"/>
          <c:showPercent val="0"/>
          <c:showBubbleSize val="0"/>
        </c:dLbls>
        <c:bubbleScale val="140"/>
        <c:showNegBubbles val="0"/>
        <c:axId val="358249216"/>
        <c:axId val="358251136"/>
      </c:bubbleChart>
      <c:valAx>
        <c:axId val="358249216"/>
        <c:scaling>
          <c:orientation val="minMax"/>
          <c:max val="44561"/>
          <c:min val="42800"/>
        </c:scaling>
        <c:delete val="0"/>
        <c:axPos val="b"/>
        <c:title>
          <c:tx>
            <c:rich>
              <a:bodyPr/>
              <a:lstStyle/>
              <a:p>
                <a:pPr>
                  <a:defRPr sz="1000" b="1">
                    <a:latin typeface="Arial" panose="020B0604020202020204" pitchFamily="34" charset="0"/>
                    <a:cs typeface="Arial" panose="020B0604020202020204" pitchFamily="34" charset="0"/>
                  </a:defRPr>
                </a:pPr>
                <a:r>
                  <a:rPr lang="en-US" sz="1000" b="1">
                    <a:latin typeface="Arial" panose="020B0604020202020204" pitchFamily="34" charset="0"/>
                    <a:cs typeface="Arial" panose="020B0604020202020204" pitchFamily="34" charset="0"/>
                  </a:rPr>
                  <a:t>PPA Execution Date</a:t>
                </a:r>
              </a:p>
            </c:rich>
          </c:tx>
          <c:layout>
            <c:manualLayout>
              <c:xMode val="edge"/>
              <c:yMode val="edge"/>
              <c:x val="0.38777820859513773"/>
              <c:y val="0.92799517484556859"/>
            </c:manualLayout>
          </c:layout>
          <c:overlay val="0"/>
          <c:spPr>
            <a:noFill/>
            <a:ln w="25400">
              <a:noFill/>
            </a:ln>
          </c:spPr>
        </c:title>
        <c:numFmt formatCode="[$-409]mmm\-yy;@" sourceLinked="0"/>
        <c:majorTickMark val="out"/>
        <c:minorTickMark val="none"/>
        <c:tickLblPos val="nextTo"/>
        <c:spPr>
          <a:ln w="3175">
            <a:solidFill>
              <a:schemeClr val="tx1"/>
            </a:solidFill>
            <a:prstDash val="solid"/>
          </a:ln>
        </c:spPr>
        <c:txPr>
          <a:bodyPr rot="0" vert="horz"/>
          <a:lstStyle/>
          <a:p>
            <a:pPr>
              <a:defRPr sz="1000" b="1">
                <a:latin typeface="Arial" panose="020B0604020202020204" pitchFamily="34" charset="0"/>
                <a:cs typeface="Arial" panose="020B0604020202020204" pitchFamily="34" charset="0"/>
              </a:defRPr>
            </a:pPr>
            <a:endParaRPr lang="en-US"/>
          </a:p>
        </c:txPr>
        <c:crossAx val="358251136"/>
        <c:crosses val="autoZero"/>
        <c:crossBetween val="midCat"/>
        <c:majorUnit val="184"/>
      </c:valAx>
      <c:valAx>
        <c:axId val="358251136"/>
        <c:scaling>
          <c:orientation val="minMax"/>
          <c:max val="0.65000000000000013"/>
          <c:min val="0"/>
        </c:scaling>
        <c:delete val="0"/>
        <c:axPos val="l"/>
        <c:numFmt formatCode="0%" sourceLinked="0"/>
        <c:majorTickMark val="out"/>
        <c:minorTickMark val="none"/>
        <c:tickLblPos val="nextTo"/>
        <c:spPr>
          <a:ln w="3175">
            <a:solidFill>
              <a:schemeClr val="tx1"/>
            </a:solidFill>
            <a:prstDash val="solid"/>
          </a:ln>
        </c:spPr>
        <c:txPr>
          <a:bodyPr rot="0" vert="horz"/>
          <a:lstStyle/>
          <a:p>
            <a:pPr>
              <a:defRPr sz="1000" b="1">
                <a:latin typeface="Arial" panose="020B0604020202020204" pitchFamily="34" charset="0"/>
                <a:cs typeface="Arial" panose="020B0604020202020204" pitchFamily="34" charset="0"/>
              </a:defRPr>
            </a:pPr>
            <a:endParaRPr lang="en-US"/>
          </a:p>
        </c:txPr>
        <c:crossAx val="358249216"/>
        <c:crosses val="autoZero"/>
        <c:crossBetween val="midCat"/>
      </c:valAx>
      <c:spPr>
        <a:noFill/>
        <a:ln w="25400">
          <a:noFill/>
        </a:ln>
      </c:spPr>
    </c:plotArea>
    <c:plotVisOnly val="1"/>
    <c:dispBlanksAs val="gap"/>
    <c:showDLblsOverMax val="0"/>
  </c:chart>
  <c:spPr>
    <a:solidFill>
      <a:schemeClr val="bg1"/>
    </a:solidFill>
    <a:ln w="9525">
      <a:noFill/>
    </a:ln>
  </c:spPr>
  <c:txPr>
    <a:bodyPr/>
    <a:lstStyle/>
    <a:p>
      <a:pPr>
        <a:defRPr sz="900" b="0" i="0" u="none" strike="noStrike" baseline="0">
          <a:solidFill>
            <a:srgbClr val="000000"/>
          </a:solidFill>
          <a:latin typeface="+mn-lt"/>
          <a:ea typeface="Arial"/>
          <a:cs typeface="Arial"/>
        </a:defRPr>
      </a:pPr>
      <a:endParaRPr lang="en-US"/>
    </a:p>
  </c:txPr>
  <c:printSettings>
    <c:headerFooter alignWithMargins="0"/>
    <c:pageMargins b="1" l="0.75" r="0.75" t="1" header="0.5" footer="0.5"/>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460948063310263E-2"/>
          <c:y val="8.3951721943847937E-2"/>
          <c:w val="0.88423854688618464"/>
          <c:h val="0.75918900288979019"/>
        </c:manualLayout>
      </c:layout>
      <c:bubbleChart>
        <c:varyColors val="0"/>
        <c:ser>
          <c:idx val="2"/>
          <c:order val="0"/>
          <c:spPr>
            <a:noFill/>
            <a:ln w="15875">
              <a:solidFill>
                <a:schemeClr val="accent3">
                  <a:lumMod val="75000"/>
                </a:schemeClr>
              </a:solidFill>
              <a:prstDash val="solid"/>
            </a:ln>
          </c:spPr>
          <c:invertIfNegative val="1"/>
          <c:dPt>
            <c:idx val="0"/>
            <c:invertIfNegative val="1"/>
            <c:bubble3D val="0"/>
            <c:extLst>
              <c:ext xmlns:c16="http://schemas.microsoft.com/office/drawing/2014/chart" uri="{C3380CC4-5D6E-409C-BE32-E72D297353CC}">
                <c16:uniqueId val="{00000000-61B5-47DC-B409-7E4AC3CF98DA}"/>
              </c:ext>
            </c:extLst>
          </c:dPt>
          <c:dPt>
            <c:idx val="1"/>
            <c:invertIfNegative val="1"/>
            <c:bubble3D val="0"/>
            <c:extLst>
              <c:ext xmlns:c16="http://schemas.microsoft.com/office/drawing/2014/chart" uri="{C3380CC4-5D6E-409C-BE32-E72D297353CC}">
                <c16:uniqueId val="{00000001-61B5-47DC-B409-7E4AC3CF98DA}"/>
              </c:ext>
            </c:extLst>
          </c:dPt>
          <c:dPt>
            <c:idx val="3"/>
            <c:invertIfNegative val="1"/>
            <c:bubble3D val="0"/>
            <c:extLst>
              <c:ext xmlns:c16="http://schemas.microsoft.com/office/drawing/2014/chart" uri="{C3380CC4-5D6E-409C-BE32-E72D297353CC}">
                <c16:uniqueId val="{00000002-61B5-47DC-B409-7E4AC3CF98DA}"/>
              </c:ext>
            </c:extLst>
          </c:dPt>
          <c:dPt>
            <c:idx val="4"/>
            <c:invertIfNegative val="1"/>
            <c:bubble3D val="0"/>
            <c:extLst>
              <c:ext xmlns:c16="http://schemas.microsoft.com/office/drawing/2014/chart" uri="{C3380CC4-5D6E-409C-BE32-E72D297353CC}">
                <c16:uniqueId val="{00000003-61B5-47DC-B409-7E4AC3CF98DA}"/>
              </c:ext>
            </c:extLst>
          </c:dPt>
          <c:dPt>
            <c:idx val="5"/>
            <c:invertIfNegative val="1"/>
            <c:bubble3D val="0"/>
            <c:extLst>
              <c:ext xmlns:c16="http://schemas.microsoft.com/office/drawing/2014/chart" uri="{C3380CC4-5D6E-409C-BE32-E72D297353CC}">
                <c16:uniqueId val="{00000004-61B5-47DC-B409-7E4AC3CF98DA}"/>
              </c:ext>
            </c:extLst>
          </c:dPt>
          <c:dPt>
            <c:idx val="6"/>
            <c:invertIfNegative val="1"/>
            <c:bubble3D val="0"/>
            <c:extLst>
              <c:ext xmlns:c16="http://schemas.microsoft.com/office/drawing/2014/chart" uri="{C3380CC4-5D6E-409C-BE32-E72D297353CC}">
                <c16:uniqueId val="{00000005-61B5-47DC-B409-7E4AC3CF98DA}"/>
              </c:ext>
            </c:extLst>
          </c:dPt>
          <c:dPt>
            <c:idx val="7"/>
            <c:invertIfNegative val="1"/>
            <c:bubble3D val="0"/>
            <c:extLst>
              <c:ext xmlns:c16="http://schemas.microsoft.com/office/drawing/2014/chart" uri="{C3380CC4-5D6E-409C-BE32-E72D297353CC}">
                <c16:uniqueId val="{00000006-61B5-47DC-B409-7E4AC3CF98DA}"/>
              </c:ext>
            </c:extLst>
          </c:dPt>
          <c:dPt>
            <c:idx val="8"/>
            <c:invertIfNegative val="1"/>
            <c:bubble3D val="0"/>
            <c:extLst>
              <c:ext xmlns:c16="http://schemas.microsoft.com/office/drawing/2014/chart" uri="{C3380CC4-5D6E-409C-BE32-E72D297353CC}">
                <c16:uniqueId val="{00000007-61B5-47DC-B409-7E4AC3CF98DA}"/>
              </c:ext>
            </c:extLst>
          </c:dPt>
          <c:dPt>
            <c:idx val="9"/>
            <c:invertIfNegative val="1"/>
            <c:bubble3D val="0"/>
            <c:extLst>
              <c:ext xmlns:c16="http://schemas.microsoft.com/office/drawing/2014/chart" uri="{C3380CC4-5D6E-409C-BE32-E72D297353CC}">
                <c16:uniqueId val="{00000008-61B5-47DC-B409-7E4AC3CF98DA}"/>
              </c:ext>
            </c:extLst>
          </c:dPt>
          <c:dPt>
            <c:idx val="17"/>
            <c:invertIfNegative val="1"/>
            <c:bubble3D val="0"/>
            <c:extLst>
              <c:ext xmlns:c16="http://schemas.microsoft.com/office/drawing/2014/chart" uri="{C3380CC4-5D6E-409C-BE32-E72D297353CC}">
                <c16:uniqueId val="{00000009-61B5-47DC-B409-7E4AC3CF98DA}"/>
              </c:ext>
            </c:extLst>
          </c:dPt>
          <c:dPt>
            <c:idx val="18"/>
            <c:invertIfNegative val="1"/>
            <c:bubble3D val="0"/>
            <c:extLst>
              <c:ext xmlns:c16="http://schemas.microsoft.com/office/drawing/2014/chart" uri="{C3380CC4-5D6E-409C-BE32-E72D297353CC}">
                <c16:uniqueId val="{0000000A-61B5-47DC-B409-7E4AC3CF98DA}"/>
              </c:ext>
            </c:extLst>
          </c:dPt>
          <c:dPt>
            <c:idx val="19"/>
            <c:invertIfNegative val="1"/>
            <c:bubble3D val="0"/>
            <c:extLst>
              <c:ext xmlns:c16="http://schemas.microsoft.com/office/drawing/2014/chart" uri="{C3380CC4-5D6E-409C-BE32-E72D297353CC}">
                <c16:uniqueId val="{0000000B-61B5-47DC-B409-7E4AC3CF98DA}"/>
              </c:ext>
            </c:extLst>
          </c:dPt>
          <c:dPt>
            <c:idx val="20"/>
            <c:invertIfNegative val="1"/>
            <c:bubble3D val="0"/>
            <c:spPr>
              <a:noFill/>
              <a:ln w="15875">
                <a:solidFill>
                  <a:schemeClr val="accent3">
                    <a:lumMod val="75000"/>
                  </a:schemeClr>
                </a:solidFill>
                <a:prstDash val="sysDash"/>
              </a:ln>
            </c:spPr>
            <c:extLst>
              <c:ext xmlns:c16="http://schemas.microsoft.com/office/drawing/2014/chart" uri="{C3380CC4-5D6E-409C-BE32-E72D297353CC}">
                <c16:uniqueId val="{0000000D-61B5-47DC-B409-7E4AC3CF98DA}"/>
              </c:ext>
            </c:extLst>
          </c:dPt>
          <c:dPt>
            <c:idx val="21"/>
            <c:invertIfNegative val="1"/>
            <c:bubble3D val="0"/>
            <c:spPr>
              <a:noFill/>
              <a:ln w="15875">
                <a:solidFill>
                  <a:schemeClr val="accent3">
                    <a:lumMod val="75000"/>
                  </a:schemeClr>
                </a:solidFill>
                <a:prstDash val="sysDash"/>
              </a:ln>
            </c:spPr>
            <c:extLst>
              <c:ext xmlns:c16="http://schemas.microsoft.com/office/drawing/2014/chart" uri="{C3380CC4-5D6E-409C-BE32-E72D297353CC}">
                <c16:uniqueId val="{0000000F-61B5-47DC-B409-7E4AC3CF98DA}"/>
              </c:ext>
            </c:extLst>
          </c:dPt>
          <c:dPt>
            <c:idx val="22"/>
            <c:invertIfNegative val="1"/>
            <c:bubble3D val="0"/>
            <c:extLst>
              <c:ext xmlns:c16="http://schemas.microsoft.com/office/drawing/2014/chart" uri="{C3380CC4-5D6E-409C-BE32-E72D297353CC}">
                <c16:uniqueId val="{00000010-61B5-47DC-B409-7E4AC3CF98DA}"/>
              </c:ext>
            </c:extLst>
          </c:dPt>
          <c:dPt>
            <c:idx val="23"/>
            <c:invertIfNegative val="1"/>
            <c:bubble3D val="0"/>
            <c:extLst>
              <c:ext xmlns:c16="http://schemas.microsoft.com/office/drawing/2014/chart" uri="{C3380CC4-5D6E-409C-BE32-E72D297353CC}">
                <c16:uniqueId val="{00000011-61B5-47DC-B409-7E4AC3CF98DA}"/>
              </c:ext>
            </c:extLst>
          </c:dPt>
          <c:dPt>
            <c:idx val="24"/>
            <c:invertIfNegative val="1"/>
            <c:bubble3D val="0"/>
            <c:extLst>
              <c:ext xmlns:c16="http://schemas.microsoft.com/office/drawing/2014/chart" uri="{C3380CC4-5D6E-409C-BE32-E72D297353CC}">
                <c16:uniqueId val="{00000012-61B5-47DC-B409-7E4AC3CF98DA}"/>
              </c:ext>
            </c:extLst>
          </c:dPt>
          <c:dPt>
            <c:idx val="26"/>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4-61B5-47DC-B409-7E4AC3CF98DA}"/>
              </c:ext>
            </c:extLst>
          </c:dPt>
          <c:dPt>
            <c:idx val="27"/>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6-61B5-47DC-B409-7E4AC3CF98DA}"/>
              </c:ext>
            </c:extLst>
          </c:dPt>
          <c:dPt>
            <c:idx val="28"/>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8-61B5-47DC-B409-7E4AC3CF98DA}"/>
              </c:ext>
            </c:extLst>
          </c:dPt>
          <c:dPt>
            <c:idx val="29"/>
            <c:invertIfNegative val="1"/>
            <c:bubble3D val="0"/>
            <c:spPr>
              <a:noFill/>
              <a:ln w="15875" cmpd="sng">
                <a:solidFill>
                  <a:schemeClr val="accent3">
                    <a:lumMod val="75000"/>
                  </a:schemeClr>
                </a:solidFill>
                <a:prstDash val="dash"/>
              </a:ln>
            </c:spPr>
            <c:extLst>
              <c:ext xmlns:c16="http://schemas.microsoft.com/office/drawing/2014/chart" uri="{C3380CC4-5D6E-409C-BE32-E72D297353CC}">
                <c16:uniqueId val="{0000001A-61B5-47DC-B409-7E4AC3CF98DA}"/>
              </c:ext>
            </c:extLst>
          </c:dPt>
          <c:dPt>
            <c:idx val="30"/>
            <c:invertIfNegative val="1"/>
            <c:bubble3D val="0"/>
            <c:extLst>
              <c:ext xmlns:c16="http://schemas.microsoft.com/office/drawing/2014/chart" uri="{C3380CC4-5D6E-409C-BE32-E72D297353CC}">
                <c16:uniqueId val="{0000001B-61B5-47DC-B409-7E4AC3CF98DA}"/>
              </c:ext>
            </c:extLst>
          </c:dPt>
          <c:dPt>
            <c:idx val="31"/>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D-61B5-47DC-B409-7E4AC3CF98DA}"/>
              </c:ext>
            </c:extLst>
          </c:dPt>
          <c:dPt>
            <c:idx val="32"/>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1F-61B5-47DC-B409-7E4AC3CF98DA}"/>
              </c:ext>
            </c:extLst>
          </c:dPt>
          <c:dPt>
            <c:idx val="33"/>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1-61B5-47DC-B409-7E4AC3CF98DA}"/>
              </c:ext>
            </c:extLst>
          </c:dPt>
          <c:dPt>
            <c:idx val="34"/>
            <c:invertIfNegative val="1"/>
            <c:bubble3D val="0"/>
            <c:extLst>
              <c:ext xmlns:c16="http://schemas.microsoft.com/office/drawing/2014/chart" uri="{C3380CC4-5D6E-409C-BE32-E72D297353CC}">
                <c16:uniqueId val="{00000022-61B5-47DC-B409-7E4AC3CF98DA}"/>
              </c:ext>
            </c:extLst>
          </c:dPt>
          <c:dPt>
            <c:idx val="35"/>
            <c:invertIfNegative val="1"/>
            <c:bubble3D val="0"/>
            <c:extLst>
              <c:ext xmlns:c16="http://schemas.microsoft.com/office/drawing/2014/chart" uri="{C3380CC4-5D6E-409C-BE32-E72D297353CC}">
                <c16:uniqueId val="{00000023-61B5-47DC-B409-7E4AC3CF98DA}"/>
              </c:ext>
            </c:extLst>
          </c:dPt>
          <c:dPt>
            <c:idx val="36"/>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5-61B5-47DC-B409-7E4AC3CF98DA}"/>
              </c:ext>
            </c:extLst>
          </c:dPt>
          <c:dPt>
            <c:idx val="37"/>
            <c:invertIfNegative val="1"/>
            <c:bubble3D val="0"/>
            <c:extLst>
              <c:ext xmlns:c16="http://schemas.microsoft.com/office/drawing/2014/chart" uri="{C3380CC4-5D6E-409C-BE32-E72D297353CC}">
                <c16:uniqueId val="{00000026-61B5-47DC-B409-7E4AC3CF98DA}"/>
              </c:ext>
            </c:extLst>
          </c:dPt>
          <c:dPt>
            <c:idx val="38"/>
            <c:invertIfNegative val="1"/>
            <c:bubble3D val="0"/>
            <c:extLst>
              <c:ext xmlns:c16="http://schemas.microsoft.com/office/drawing/2014/chart" uri="{C3380CC4-5D6E-409C-BE32-E72D297353CC}">
                <c16:uniqueId val="{00000027-61B5-47DC-B409-7E4AC3CF98DA}"/>
              </c:ext>
            </c:extLst>
          </c:dPt>
          <c:dPt>
            <c:idx val="42"/>
            <c:invertIfNegative val="1"/>
            <c:bubble3D val="0"/>
            <c:extLst>
              <c:ext xmlns:c16="http://schemas.microsoft.com/office/drawing/2014/chart" uri="{C3380CC4-5D6E-409C-BE32-E72D297353CC}">
                <c16:uniqueId val="{00000028-61B5-47DC-B409-7E4AC3CF98DA}"/>
              </c:ext>
            </c:extLst>
          </c:dPt>
          <c:dPt>
            <c:idx val="43"/>
            <c:invertIfNegative val="1"/>
            <c:bubble3D val="0"/>
            <c:extLst>
              <c:ext xmlns:c16="http://schemas.microsoft.com/office/drawing/2014/chart" uri="{C3380CC4-5D6E-409C-BE32-E72D297353CC}">
                <c16:uniqueId val="{00000029-61B5-47DC-B409-7E4AC3CF98DA}"/>
              </c:ext>
            </c:extLst>
          </c:dPt>
          <c:dPt>
            <c:idx val="44"/>
            <c:invertIfNegative val="1"/>
            <c:bubble3D val="0"/>
            <c:spPr>
              <a:noFill/>
              <a:ln w="15875">
                <a:solidFill>
                  <a:schemeClr val="accent3">
                    <a:lumMod val="75000"/>
                  </a:schemeClr>
                </a:solidFill>
                <a:prstDash val="dash"/>
              </a:ln>
            </c:spPr>
            <c:extLst>
              <c:ext xmlns:c16="http://schemas.microsoft.com/office/drawing/2014/chart" uri="{C3380CC4-5D6E-409C-BE32-E72D297353CC}">
                <c16:uniqueId val="{0000002B-61B5-47DC-B409-7E4AC3CF98DA}"/>
              </c:ext>
            </c:extLst>
          </c:dPt>
          <c:dPt>
            <c:idx val="45"/>
            <c:invertIfNegative val="1"/>
            <c:bubble3D val="0"/>
            <c:extLst>
              <c:ext xmlns:c16="http://schemas.microsoft.com/office/drawing/2014/chart" uri="{C3380CC4-5D6E-409C-BE32-E72D297353CC}">
                <c16:uniqueId val="{0000002C-61B5-47DC-B409-7E4AC3CF98DA}"/>
              </c:ext>
            </c:extLst>
          </c:dPt>
          <c:dPt>
            <c:idx val="46"/>
            <c:invertIfNegative val="1"/>
            <c:bubble3D val="0"/>
            <c:extLst>
              <c:ext xmlns:c16="http://schemas.microsoft.com/office/drawing/2014/chart" uri="{C3380CC4-5D6E-409C-BE32-E72D297353CC}">
                <c16:uniqueId val="{0000002D-61B5-47DC-B409-7E4AC3CF98DA}"/>
              </c:ext>
            </c:extLst>
          </c:dPt>
          <c:dPt>
            <c:idx val="186"/>
            <c:invertIfNegative val="1"/>
            <c:bubble3D val="0"/>
            <c:extLst>
              <c:ext xmlns:c16="http://schemas.microsoft.com/office/drawing/2014/chart" uri="{C3380CC4-5D6E-409C-BE32-E72D297353CC}">
                <c16:uniqueId val="{0000002E-61B5-47DC-B409-7E4AC3CF98DA}"/>
              </c:ext>
            </c:extLst>
          </c:dPt>
          <c:dPt>
            <c:idx val="187"/>
            <c:invertIfNegative val="1"/>
            <c:bubble3D val="0"/>
            <c:extLst>
              <c:ext xmlns:c16="http://schemas.microsoft.com/office/drawing/2014/chart" uri="{C3380CC4-5D6E-409C-BE32-E72D297353CC}">
                <c16:uniqueId val="{0000002F-61B5-47DC-B409-7E4AC3CF98DA}"/>
              </c:ext>
            </c:extLst>
          </c:dPt>
          <c:dPt>
            <c:idx val="217"/>
            <c:invertIfNegative val="1"/>
            <c:bubble3D val="0"/>
            <c:extLst>
              <c:ext xmlns:c16="http://schemas.microsoft.com/office/drawing/2014/chart" uri="{C3380CC4-5D6E-409C-BE32-E72D297353CC}">
                <c16:uniqueId val="{00000030-61B5-47DC-B409-7E4AC3CF98DA}"/>
              </c:ext>
            </c:extLst>
          </c:dPt>
          <c:dPt>
            <c:idx val="219"/>
            <c:invertIfNegative val="1"/>
            <c:bubble3D val="0"/>
            <c:extLst>
              <c:ext xmlns:c16="http://schemas.microsoft.com/office/drawing/2014/chart" uri="{C3380CC4-5D6E-409C-BE32-E72D297353CC}">
                <c16:uniqueId val="{00000031-61B5-47DC-B409-7E4AC3CF98DA}"/>
              </c:ext>
            </c:extLst>
          </c:dPt>
          <c:dPt>
            <c:idx val="222"/>
            <c:invertIfNegative val="1"/>
            <c:bubble3D val="0"/>
            <c:extLst>
              <c:ext xmlns:c16="http://schemas.microsoft.com/office/drawing/2014/chart" uri="{C3380CC4-5D6E-409C-BE32-E72D297353CC}">
                <c16:uniqueId val="{00000032-61B5-47DC-B409-7E4AC3CF98DA}"/>
              </c:ext>
            </c:extLst>
          </c:dPt>
          <c:dPt>
            <c:idx val="223"/>
            <c:invertIfNegative val="1"/>
            <c:bubble3D val="0"/>
            <c:extLst>
              <c:ext xmlns:c16="http://schemas.microsoft.com/office/drawing/2014/chart" uri="{C3380CC4-5D6E-409C-BE32-E72D297353CC}">
                <c16:uniqueId val="{00000033-61B5-47DC-B409-7E4AC3CF98DA}"/>
              </c:ext>
            </c:extLst>
          </c:dPt>
          <c:dPt>
            <c:idx val="224"/>
            <c:invertIfNegative val="1"/>
            <c:bubble3D val="0"/>
            <c:extLst>
              <c:ext xmlns:c16="http://schemas.microsoft.com/office/drawing/2014/chart" uri="{C3380CC4-5D6E-409C-BE32-E72D297353CC}">
                <c16:uniqueId val="{00000034-61B5-47DC-B409-7E4AC3CF98DA}"/>
              </c:ext>
            </c:extLst>
          </c:dPt>
          <c:dPt>
            <c:idx val="225"/>
            <c:invertIfNegative val="1"/>
            <c:bubble3D val="0"/>
            <c:extLst>
              <c:ext xmlns:c16="http://schemas.microsoft.com/office/drawing/2014/chart" uri="{C3380CC4-5D6E-409C-BE32-E72D297353CC}">
                <c16:uniqueId val="{00000035-61B5-47DC-B409-7E4AC3CF98DA}"/>
              </c:ext>
            </c:extLst>
          </c:dPt>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Price'!$Z$26:$Z$72</c:f>
              <c:numCache>
                <c:formatCode>0.0</c:formatCode>
                <c:ptCount val="47"/>
                <c:pt idx="1">
                  <c:v>15.058948134742522</c:v>
                </c:pt>
                <c:pt idx="6">
                  <c:v>5.1624737133201748</c:v>
                </c:pt>
                <c:pt idx="37">
                  <c:v>3.7414647177477711</c:v>
                </c:pt>
                <c:pt idx="38">
                  <c:v>4.5500184720969905</c:v>
                </c:pt>
                <c:pt idx="39">
                  <c:v>4.898900357713476</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36-61B5-47DC-B409-7E4AC3CF98DA}"/>
            </c:ext>
          </c:extLst>
        </c:ser>
        <c:ser>
          <c:idx val="0"/>
          <c:order val="1"/>
          <c:spPr>
            <a:noFill/>
            <a:ln w="19050">
              <a:solidFill>
                <a:schemeClr val="accent4">
                  <a:lumMod val="75000"/>
                </a:schemeClr>
              </a:solidFill>
              <a:prstDash val="dash"/>
            </a:ln>
          </c:spPr>
          <c:invertIfNegative val="0"/>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Price'!$AA$26:$AA$72</c:f>
              <c:numCache>
                <c:formatCode>0.0</c:formatCode>
                <c:ptCount val="47"/>
                <c:pt idx="30">
                  <c:v>14.29249806149819</c:v>
                </c:pt>
                <c:pt idx="31">
                  <c:v>13.229263764374352</c:v>
                </c:pt>
                <c:pt idx="32">
                  <c:v>7.85956407225801</c:v>
                </c:pt>
                <c:pt idx="33">
                  <c:v>13.136368046545595</c:v>
                </c:pt>
                <c:pt idx="44">
                  <c:v>10.231799638513408</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37-61B5-47DC-B409-7E4AC3CF98DA}"/>
            </c:ext>
          </c:extLst>
        </c:ser>
        <c:ser>
          <c:idx val="1"/>
          <c:order val="2"/>
          <c:spPr>
            <a:noFill/>
            <a:ln w="19050">
              <a:solidFill>
                <a:schemeClr val="accent2">
                  <a:lumMod val="75000"/>
                </a:schemeClr>
              </a:solidFill>
            </a:ln>
          </c:spPr>
          <c:invertIfNegative val="0"/>
          <c:dLbls>
            <c:delete val="1"/>
          </c:dLbls>
          <c:xVal>
            <c:numRef>
              <c:f>'PV+Battery Hybrid PPA Price'!$J$26:$J$72</c:f>
              <c:numCache>
                <c:formatCode>[$-409]mmm\-yy;@</c:formatCode>
                <c:ptCount val="47"/>
                <c:pt idx="0">
                  <c:v>42839</c:v>
                </c:pt>
                <c:pt idx="1">
                  <c:v>42877</c:v>
                </c:pt>
                <c:pt idx="2">
                  <c:v>43872</c:v>
                </c:pt>
                <c:pt idx="3">
                  <c:v>43374</c:v>
                </c:pt>
                <c:pt idx="4">
                  <c:v>43374</c:v>
                </c:pt>
                <c:pt idx="5">
                  <c:v>43647</c:v>
                </c:pt>
                <c:pt idx="6">
                  <c:v>43795</c:v>
                </c:pt>
                <c:pt idx="7">
                  <c:v>44250</c:v>
                </c:pt>
                <c:pt idx="8">
                  <c:v>44348</c:v>
                </c:pt>
                <c:pt idx="9">
                  <c:v>43952</c:v>
                </c:pt>
                <c:pt idx="10">
                  <c:v>42256</c:v>
                </c:pt>
                <c:pt idx="11">
                  <c:v>42734</c:v>
                </c:pt>
                <c:pt idx="12">
                  <c:v>43007</c:v>
                </c:pt>
                <c:pt idx="13">
                  <c:v>43461</c:v>
                </c:pt>
                <c:pt idx="14">
                  <c:v>43461</c:v>
                </c:pt>
                <c:pt idx="15">
                  <c:v>43461</c:v>
                </c:pt>
                <c:pt idx="16">
                  <c:v>43462</c:v>
                </c:pt>
                <c:pt idx="17">
                  <c:v>43463</c:v>
                </c:pt>
                <c:pt idx="18">
                  <c:v>43463</c:v>
                </c:pt>
                <c:pt idx="19">
                  <c:v>43524</c:v>
                </c:pt>
                <c:pt idx="20">
                  <c:v>44075</c:v>
                </c:pt>
                <c:pt idx="21">
                  <c:v>44075</c:v>
                </c:pt>
                <c:pt idx="22">
                  <c:v>44075</c:v>
                </c:pt>
                <c:pt idx="23">
                  <c:v>44075</c:v>
                </c:pt>
                <c:pt idx="24">
                  <c:v>44075</c:v>
                </c:pt>
                <c:pt idx="25">
                  <c:v>44075</c:v>
                </c:pt>
                <c:pt idx="26">
                  <c:v>44075</c:v>
                </c:pt>
                <c:pt idx="27">
                  <c:v>44124</c:v>
                </c:pt>
                <c:pt idx="28">
                  <c:v>44188</c:v>
                </c:pt>
                <c:pt idx="29">
                  <c:v>44195</c:v>
                </c:pt>
                <c:pt idx="30">
                  <c:v>43643</c:v>
                </c:pt>
                <c:pt idx="31">
                  <c:v>43643</c:v>
                </c:pt>
                <c:pt idx="32">
                  <c:v>43755</c:v>
                </c:pt>
                <c:pt idx="33">
                  <c:v>44099</c:v>
                </c:pt>
                <c:pt idx="34">
                  <c:v>44228</c:v>
                </c:pt>
                <c:pt idx="35">
                  <c:v>44211</c:v>
                </c:pt>
                <c:pt idx="36">
                  <c:v>44211</c:v>
                </c:pt>
                <c:pt idx="37">
                  <c:v>43250</c:v>
                </c:pt>
                <c:pt idx="38">
                  <c:v>43250</c:v>
                </c:pt>
                <c:pt idx="39">
                  <c:v>43250</c:v>
                </c:pt>
                <c:pt idx="40">
                  <c:v>43640</c:v>
                </c:pt>
                <c:pt idx="41">
                  <c:v>43640</c:v>
                </c:pt>
                <c:pt idx="42">
                  <c:v>43640</c:v>
                </c:pt>
                <c:pt idx="43">
                  <c:v>43915</c:v>
                </c:pt>
                <c:pt idx="44">
                  <c:v>43929</c:v>
                </c:pt>
                <c:pt idx="45">
                  <c:v>44348</c:v>
                </c:pt>
                <c:pt idx="46">
                  <c:v>44348</c:v>
                </c:pt>
              </c:numCache>
            </c:numRef>
          </c:xVal>
          <c:yVal>
            <c:numRef>
              <c:f>'PV+Battery Hybrid PPA Price'!$AB$26:$AB$72</c:f>
              <c:numCache>
                <c:formatCode>0.0</c:formatCode>
                <c:ptCount val="47"/>
                <c:pt idx="5">
                  <c:v>14.970912259803322</c:v>
                </c:pt>
                <c:pt idx="7">
                  <c:v>17.565388368099857</c:v>
                </c:pt>
                <c:pt idx="8">
                  <c:v>19.845336001658978</c:v>
                </c:pt>
                <c:pt idx="43">
                  <c:v>18.590352578524925</c:v>
                </c:pt>
                <c:pt idx="45">
                  <c:v>16.502126909816823</c:v>
                </c:pt>
                <c:pt idx="46">
                  <c:v>17.068768442283378</c:v>
                </c:pt>
              </c:numCache>
            </c:numRef>
          </c:yVal>
          <c:bubbleSize>
            <c:numRef>
              <c:f>'PV+Battery Hybrid PPA Price'!$E$26:$E$72</c:f>
              <c:numCache>
                <c:formatCode>0%</c:formatCode>
                <c:ptCount val="47"/>
                <c:pt idx="0">
                  <c:v>0.5</c:v>
                </c:pt>
                <c:pt idx="1">
                  <c:v>0.3</c:v>
                </c:pt>
                <c:pt idx="2">
                  <c:v>0.19047619047619047</c:v>
                </c:pt>
                <c:pt idx="3">
                  <c:v>0.3</c:v>
                </c:pt>
                <c:pt idx="4">
                  <c:v>0.3125</c:v>
                </c:pt>
                <c:pt idx="5">
                  <c:v>0.75</c:v>
                </c:pt>
                <c:pt idx="6">
                  <c:v>0.25</c:v>
                </c:pt>
                <c:pt idx="7">
                  <c:v>1</c:v>
                </c:pt>
                <c:pt idx="8">
                  <c:v>0.77777777777777779</c:v>
                </c:pt>
                <c:pt idx="9">
                  <c:v>0.24</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0.4</c:v>
                </c:pt>
                <c:pt idx="31">
                  <c:v>0.5</c:v>
                </c:pt>
                <c:pt idx="32">
                  <c:v>0.5</c:v>
                </c:pt>
                <c:pt idx="33">
                  <c:v>0.5</c:v>
                </c:pt>
                <c:pt idx="34">
                  <c:v>0.52631578947368418</c:v>
                </c:pt>
                <c:pt idx="35">
                  <c:v>5.3191489361702128E-2</c:v>
                </c:pt>
                <c:pt idx="36">
                  <c:v>4.2016806722689079E-2</c:v>
                </c:pt>
                <c:pt idx="37">
                  <c:v>0.24752475247524752</c:v>
                </c:pt>
                <c:pt idx="38">
                  <c:v>0.25</c:v>
                </c:pt>
                <c:pt idx="39">
                  <c:v>0.25</c:v>
                </c:pt>
                <c:pt idx="40">
                  <c:v>0.375</c:v>
                </c:pt>
                <c:pt idx="41">
                  <c:v>0.45</c:v>
                </c:pt>
                <c:pt idx="42">
                  <c:v>0.55072463768115942</c:v>
                </c:pt>
                <c:pt idx="43">
                  <c:v>0.9</c:v>
                </c:pt>
                <c:pt idx="44">
                  <c:v>0.45362114813076804</c:v>
                </c:pt>
                <c:pt idx="45">
                  <c:v>0.8</c:v>
                </c:pt>
                <c:pt idx="46">
                  <c:v>0.8</c:v>
                </c:pt>
              </c:numCache>
            </c:numRef>
          </c:bubbleSize>
          <c:bubble3D val="0"/>
          <c:extLst>
            <c:ext xmlns:c16="http://schemas.microsoft.com/office/drawing/2014/chart" uri="{C3380CC4-5D6E-409C-BE32-E72D297353CC}">
              <c16:uniqueId val="{00000038-61B5-47DC-B409-7E4AC3CF98DA}"/>
            </c:ext>
          </c:extLst>
        </c:ser>
        <c:dLbls>
          <c:showLegendKey val="0"/>
          <c:showVal val="1"/>
          <c:showCatName val="0"/>
          <c:showSerName val="0"/>
          <c:showPercent val="0"/>
          <c:showBubbleSize val="0"/>
        </c:dLbls>
        <c:bubbleScale val="140"/>
        <c:showNegBubbles val="0"/>
        <c:axId val="358249216"/>
        <c:axId val="358251136"/>
      </c:bubbleChart>
      <c:valAx>
        <c:axId val="358249216"/>
        <c:scaling>
          <c:orientation val="minMax"/>
          <c:max val="44561"/>
          <c:min val="42800"/>
        </c:scaling>
        <c:delete val="0"/>
        <c:axPos val="b"/>
        <c:title>
          <c:tx>
            <c:rich>
              <a:bodyPr/>
              <a:lstStyle/>
              <a:p>
                <a:pPr>
                  <a:defRPr sz="1000" b="1">
                    <a:latin typeface="Arial" panose="020B0604020202020204" pitchFamily="34" charset="0"/>
                    <a:cs typeface="Arial" panose="020B0604020202020204" pitchFamily="34" charset="0"/>
                  </a:defRPr>
                </a:pPr>
                <a:r>
                  <a:rPr lang="en-US" sz="1000" b="1">
                    <a:latin typeface="Arial" panose="020B0604020202020204" pitchFamily="34" charset="0"/>
                    <a:cs typeface="Arial" panose="020B0604020202020204" pitchFamily="34" charset="0"/>
                  </a:rPr>
                  <a:t>PPA Execution Date</a:t>
                </a:r>
              </a:p>
            </c:rich>
          </c:tx>
          <c:layout>
            <c:manualLayout>
              <c:xMode val="edge"/>
              <c:yMode val="edge"/>
              <c:x val="0.38777820859513773"/>
              <c:y val="0.92799517484556859"/>
            </c:manualLayout>
          </c:layout>
          <c:overlay val="0"/>
          <c:spPr>
            <a:noFill/>
            <a:ln w="25400">
              <a:noFill/>
            </a:ln>
          </c:spPr>
        </c:title>
        <c:numFmt formatCode="[$-409]mmm\-yy;@" sourceLinked="0"/>
        <c:majorTickMark val="out"/>
        <c:minorTickMark val="none"/>
        <c:tickLblPos val="nextTo"/>
        <c:spPr>
          <a:ln w="3175">
            <a:solidFill>
              <a:schemeClr val="tx1"/>
            </a:solidFill>
            <a:prstDash val="solid"/>
          </a:ln>
        </c:spPr>
        <c:txPr>
          <a:bodyPr rot="0" vert="horz"/>
          <a:lstStyle/>
          <a:p>
            <a:pPr>
              <a:defRPr sz="1000" b="1">
                <a:latin typeface="Arial" panose="020B0604020202020204" pitchFamily="34" charset="0"/>
                <a:cs typeface="Arial" panose="020B0604020202020204" pitchFamily="34" charset="0"/>
              </a:defRPr>
            </a:pPr>
            <a:endParaRPr lang="en-US"/>
          </a:p>
        </c:txPr>
        <c:crossAx val="358251136"/>
        <c:crosses val="autoZero"/>
        <c:crossBetween val="midCat"/>
        <c:majorUnit val="184"/>
      </c:valAx>
      <c:valAx>
        <c:axId val="358251136"/>
        <c:scaling>
          <c:orientation val="minMax"/>
          <c:min val="0"/>
        </c:scaling>
        <c:delete val="0"/>
        <c:axPos val="l"/>
        <c:numFmt formatCode="General" sourceLinked="0"/>
        <c:majorTickMark val="out"/>
        <c:minorTickMark val="none"/>
        <c:tickLblPos val="nextTo"/>
        <c:spPr>
          <a:ln w="3175">
            <a:solidFill>
              <a:schemeClr val="tx1"/>
            </a:solidFill>
            <a:prstDash val="solid"/>
          </a:ln>
        </c:spPr>
        <c:txPr>
          <a:bodyPr rot="0" vert="horz"/>
          <a:lstStyle/>
          <a:p>
            <a:pPr>
              <a:defRPr sz="1000" b="1">
                <a:latin typeface="Arial" panose="020B0604020202020204" pitchFamily="34" charset="0"/>
                <a:cs typeface="Arial" panose="020B0604020202020204" pitchFamily="34" charset="0"/>
              </a:defRPr>
            </a:pPr>
            <a:endParaRPr lang="en-US"/>
          </a:p>
        </c:txPr>
        <c:crossAx val="358249216"/>
        <c:crosses val="autoZero"/>
        <c:crossBetween val="midCat"/>
      </c:valAx>
      <c:spPr>
        <a:noFill/>
        <a:ln w="25400">
          <a:noFill/>
        </a:ln>
      </c:spPr>
    </c:plotArea>
    <c:plotVisOnly val="1"/>
    <c:dispBlanksAs val="gap"/>
    <c:showDLblsOverMax val="0"/>
  </c:chart>
  <c:spPr>
    <a:solidFill>
      <a:schemeClr val="bg1"/>
    </a:solidFill>
    <a:ln w="9525">
      <a:noFill/>
    </a:ln>
  </c:spPr>
  <c:txPr>
    <a:bodyPr/>
    <a:lstStyle/>
    <a:p>
      <a:pPr>
        <a:defRPr sz="900" b="0" i="0" u="none" strike="noStrike" baseline="0">
          <a:solidFill>
            <a:srgbClr val="000000"/>
          </a:solidFill>
          <a:latin typeface="+mn-lt"/>
          <a:ea typeface="Arial"/>
          <a:cs typeface="Arial"/>
        </a:defRPr>
      </a:pPr>
      <a:endParaRPr lang="en-US"/>
    </a:p>
  </c:txPr>
  <c:printSettings>
    <c:headerFooter alignWithMargins="0"/>
    <c:pageMargins b="1" l="0.75" r="0.75" t="1" header="0.5" footer="0.5"/>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71424725755434E-2"/>
          <c:y val="0.11458671309302418"/>
          <c:w val="0.93529191062655626"/>
          <c:h val="0.75155298053803543"/>
        </c:manualLayout>
      </c:layout>
      <c:barChart>
        <c:barDir val="col"/>
        <c:grouping val="stacked"/>
        <c:varyColors val="0"/>
        <c:ser>
          <c:idx val="0"/>
          <c:order val="0"/>
          <c:tx>
            <c:v> Nationwide</c:v>
          </c:tx>
          <c:spPr>
            <a:solidFill>
              <a:schemeClr val="accent6"/>
            </a:solidFill>
            <a:ln w="12700">
              <a:noFill/>
              <a:prstDash val="solid"/>
            </a:ln>
          </c:spPr>
          <c:invertIfNegative val="0"/>
          <c:dLbls>
            <c:spPr>
              <a:noFill/>
              <a:ln>
                <a:noFill/>
              </a:ln>
              <a:effectLst/>
            </c:spPr>
            <c:txPr>
              <a:bodyPr wrap="square" lIns="38100" tIns="19050" rIns="38100" bIns="19050" anchor="ctr">
                <a:spAutoFit/>
              </a:bodyPr>
              <a:lstStyle/>
              <a:p>
                <a:pPr>
                  <a:defRPr b="0">
                    <a:solidFill>
                      <a:sysClr val="windowText" lastClr="000000"/>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PV'!$B$27:$B$37</c:f>
              <c:numCache>
                <c:formatCode>0</c:formatCode>
                <c:ptCount val="11"/>
                <c:pt idx="0">
                  <c:v>218.10598916004298</c:v>
                </c:pt>
                <c:pt idx="1">
                  <c:v>198.41876365686048</c:v>
                </c:pt>
                <c:pt idx="2">
                  <c:v>145.62786003597932</c:v>
                </c:pt>
                <c:pt idx="3">
                  <c:v>137.07086135970351</c:v>
                </c:pt>
                <c:pt idx="4">
                  <c:v>127.07182962091848</c:v>
                </c:pt>
                <c:pt idx="5">
                  <c:v>99.536795266114424</c:v>
                </c:pt>
                <c:pt idx="6">
                  <c:v>73.590752275346532</c:v>
                </c:pt>
                <c:pt idx="7">
                  <c:v>71.570831480235384</c:v>
                </c:pt>
                <c:pt idx="8">
                  <c:v>58.037082593791794</c:v>
                </c:pt>
                <c:pt idx="9">
                  <c:v>44.682147153664147</c:v>
                </c:pt>
                <c:pt idx="10">
                  <c:v>34.42363614773447</c:v>
                </c:pt>
              </c:numCache>
            </c:numRef>
          </c:val>
          <c:extLst>
            <c:ext xmlns:c16="http://schemas.microsoft.com/office/drawing/2014/chart" uri="{C3380CC4-5D6E-409C-BE32-E72D297353CC}">
              <c16:uniqueId val="{00000000-3651-4628-8C6D-033997E88481}"/>
            </c:ext>
          </c:extLst>
        </c:ser>
        <c:dLbls>
          <c:showLegendKey val="0"/>
          <c:showVal val="0"/>
          <c:showCatName val="0"/>
          <c:showSerName val="0"/>
          <c:showPercent val="0"/>
          <c:showBubbleSize val="0"/>
        </c:dLbls>
        <c:gapWidth val="30"/>
        <c:overlap val="100"/>
        <c:axId val="161262592"/>
        <c:axId val="161268480"/>
      </c:bar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tickLblSkip val="1"/>
        <c:tickMarkSkip val="1"/>
        <c:noMultiLvlLbl val="1"/>
      </c:catAx>
      <c:valAx>
        <c:axId val="161268480"/>
        <c:scaling>
          <c:orientation val="minMax"/>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majorUnit val="40"/>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0817686250757E-2"/>
          <c:y val="0.11458671309302418"/>
          <c:w val="0.93315515848980413"/>
          <c:h val="0.74302924747853549"/>
        </c:manualLayout>
      </c:layout>
      <c:barChart>
        <c:barDir val="col"/>
        <c:grouping val="stacked"/>
        <c:varyColors val="0"/>
        <c:ser>
          <c:idx val="0"/>
          <c:order val="2"/>
          <c:tx>
            <c:v> Nationwide</c:v>
          </c:tx>
          <c:spPr>
            <a:solidFill>
              <a:schemeClr val="accent6"/>
            </a:solidFill>
            <a:ln w="12700">
              <a:noFill/>
              <a:prstDash val="solid"/>
            </a:ln>
          </c:spPr>
          <c:invertIfNegative val="0"/>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PV'!$B$27:$B$37</c:f>
              <c:numCache>
                <c:formatCode>0</c:formatCode>
                <c:ptCount val="11"/>
                <c:pt idx="0">
                  <c:v>218.10598916004298</c:v>
                </c:pt>
                <c:pt idx="1">
                  <c:v>198.41876365686048</c:v>
                </c:pt>
                <c:pt idx="2">
                  <c:v>145.62786003597932</c:v>
                </c:pt>
                <c:pt idx="3">
                  <c:v>137.07086135970351</c:v>
                </c:pt>
                <c:pt idx="4">
                  <c:v>127.07182962091848</c:v>
                </c:pt>
                <c:pt idx="5">
                  <c:v>99.536795266114424</c:v>
                </c:pt>
                <c:pt idx="6">
                  <c:v>73.590752275346532</c:v>
                </c:pt>
                <c:pt idx="7">
                  <c:v>71.570831480235384</c:v>
                </c:pt>
                <c:pt idx="8">
                  <c:v>58.037082593791794</c:v>
                </c:pt>
                <c:pt idx="9">
                  <c:v>44.682147153664147</c:v>
                </c:pt>
                <c:pt idx="10">
                  <c:v>34.42363614773447</c:v>
                </c:pt>
              </c:numCache>
            </c:numRef>
          </c:val>
          <c:extLst>
            <c:ext xmlns:c16="http://schemas.microsoft.com/office/drawing/2014/chart" uri="{C3380CC4-5D6E-409C-BE32-E72D297353CC}">
              <c16:uniqueId val="{00000000-A92D-4C75-BB59-FE8DA30B537F}"/>
            </c:ext>
          </c:extLst>
        </c:ser>
        <c:dLbls>
          <c:showLegendKey val="0"/>
          <c:showVal val="0"/>
          <c:showCatName val="0"/>
          <c:showSerName val="0"/>
          <c:showPercent val="0"/>
          <c:showBubbleSize val="0"/>
        </c:dLbls>
        <c:gapWidth val="30"/>
        <c:overlap val="100"/>
        <c:axId val="161262592"/>
        <c:axId val="161268480"/>
      </c:barChart>
      <c:lineChart>
        <c:grouping val="standard"/>
        <c:varyColors val="0"/>
        <c:ser>
          <c:idx val="10"/>
          <c:order val="0"/>
          <c:tx>
            <c:v> Hawaii</c:v>
          </c:tx>
          <c:spPr>
            <a:ln>
              <a:solidFill>
                <a:schemeClr val="tx1">
                  <a:lumMod val="50000"/>
                  <a:lumOff val="50000"/>
                </a:schemeClr>
              </a:solidFill>
              <a:prstDash val="sysDash"/>
            </a:ln>
          </c:spPr>
          <c:marker>
            <c:symbol val="circle"/>
            <c:size val="5"/>
            <c:spPr>
              <a:solidFill>
                <a:schemeClr val="bg1"/>
              </a:solidFill>
              <a:ln w="6350">
                <a:solidFill>
                  <a:schemeClr val="tx1">
                    <a:lumMod val="50000"/>
                    <a:lumOff val="50000"/>
                  </a:schemeClr>
                </a:solidFill>
              </a:ln>
            </c:spPr>
          </c:marker>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PV'!$K$27:$K$37</c:f>
              <c:numCache>
                <c:formatCode>0</c:formatCode>
                <c:ptCount val="11"/>
                <c:pt idx="7">
                  <c:v>124.01870964899982</c:v>
                </c:pt>
                <c:pt idx="8">
                  <c:v>#N/A</c:v>
                </c:pt>
                <c:pt idx="9">
                  <c:v>73.432080351726356</c:v>
                </c:pt>
              </c:numCache>
            </c:numRef>
          </c:val>
          <c:smooth val="0"/>
          <c:extLst>
            <c:ext xmlns:c16="http://schemas.microsoft.com/office/drawing/2014/chart" uri="{C3380CC4-5D6E-409C-BE32-E72D297353CC}">
              <c16:uniqueId val="{0000000E-71A8-46A9-9BEA-FE52F531D9A6}"/>
            </c:ext>
          </c:extLst>
        </c:ser>
        <c:ser>
          <c:idx val="6"/>
          <c:order val="1"/>
          <c:tx>
            <c:v> ISO-NE</c:v>
          </c:tx>
          <c:spPr>
            <a:ln w="19050">
              <a:solidFill>
                <a:schemeClr val="tx2">
                  <a:lumMod val="60000"/>
                  <a:lumOff val="40000"/>
                </a:schemeClr>
              </a:solidFill>
            </a:ln>
          </c:spPr>
          <c:marker>
            <c:symbol val="circle"/>
            <c:size val="5"/>
            <c:spPr>
              <a:solidFill>
                <a:schemeClr val="bg1"/>
              </a:solidFill>
              <a:ln w="6350"/>
            </c:spPr>
          </c:marker>
          <c:dPt>
            <c:idx val="6"/>
            <c:bubble3D val="0"/>
            <c:spPr>
              <a:ln w="19050">
                <a:solidFill>
                  <a:schemeClr val="tx2">
                    <a:lumMod val="60000"/>
                    <a:lumOff val="40000"/>
                  </a:schemeClr>
                </a:solidFill>
                <a:prstDash val="sysDash"/>
              </a:ln>
            </c:spPr>
            <c:extLst>
              <c:ext xmlns:c16="http://schemas.microsoft.com/office/drawing/2014/chart" uri="{C3380CC4-5D6E-409C-BE32-E72D297353CC}">
                <c16:uniqueId val="{00000011-71A8-46A9-9BEA-FE52F531D9A6}"/>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PV'!$H$27:$H$37</c:f>
              <c:numCache>
                <c:formatCode>0</c:formatCode>
                <c:ptCount val="11"/>
                <c:pt idx="4">
                  <c:v>227.63202288215308</c:v>
                </c:pt>
                <c:pt idx="5">
                  <c:v>#N/A</c:v>
                </c:pt>
                <c:pt idx="6">
                  <c:v>169.21958011720253</c:v>
                </c:pt>
                <c:pt idx="7">
                  <c:v>133.44580725533859</c:v>
                </c:pt>
                <c:pt idx="8">
                  <c:v>88.442625108490887</c:v>
                </c:pt>
                <c:pt idx="9">
                  <c:v>70.867004887943366</c:v>
                </c:pt>
              </c:numCache>
            </c:numRef>
          </c:val>
          <c:smooth val="0"/>
          <c:extLst>
            <c:ext xmlns:c16="http://schemas.microsoft.com/office/drawing/2014/chart" uri="{C3380CC4-5D6E-409C-BE32-E72D297353CC}">
              <c16:uniqueId val="{00000003-A92D-4C75-BB59-FE8DA30B537F}"/>
            </c:ext>
          </c:extLst>
        </c:ser>
        <c:ser>
          <c:idx val="4"/>
          <c:order val="3"/>
          <c:tx>
            <c:v> PJM</c:v>
          </c:tx>
          <c:spPr>
            <a:ln w="19050">
              <a:solidFill>
                <a:schemeClr val="accent6">
                  <a:lumMod val="60000"/>
                  <a:lumOff val="40000"/>
                </a:schemeClr>
              </a:solidFill>
              <a:prstDash val="solid"/>
            </a:ln>
          </c:spPr>
          <c:marker>
            <c:symbol val="none"/>
          </c:marker>
          <c:dPt>
            <c:idx val="6"/>
            <c:bubble3D val="0"/>
            <c:extLst>
              <c:ext xmlns:c16="http://schemas.microsoft.com/office/drawing/2014/chart" uri="{C3380CC4-5D6E-409C-BE32-E72D297353CC}">
                <c16:uniqueId val="{00000004-A92D-4C75-BB59-FE8DA30B537F}"/>
              </c:ext>
            </c:extLst>
          </c:dPt>
          <c:dPt>
            <c:idx val="8"/>
            <c:bubble3D val="0"/>
            <c:extLst>
              <c:ext xmlns:c16="http://schemas.microsoft.com/office/drawing/2014/chart" uri="{C3380CC4-5D6E-409C-BE32-E72D297353CC}">
                <c16:uniqueId val="{00000005-A92D-4C75-BB59-FE8DA30B537F}"/>
              </c:ext>
            </c:extLst>
          </c:dPt>
          <c:dPt>
            <c:idx val="12"/>
            <c:bubble3D val="0"/>
            <c:extLst>
              <c:ext xmlns:c16="http://schemas.microsoft.com/office/drawing/2014/chart" uri="{C3380CC4-5D6E-409C-BE32-E72D297353CC}">
                <c16:uniqueId val="{00000006-A92D-4C75-BB59-FE8DA30B537F}"/>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PV'!$G$27:$G$37</c:f>
              <c:numCache>
                <c:formatCode>0</c:formatCode>
                <c:ptCount val="11"/>
                <c:pt idx="0">
                  <c:v>365.43966896650477</c:v>
                </c:pt>
                <c:pt idx="1">
                  <c:v>275.4586982873634</c:v>
                </c:pt>
                <c:pt idx="2">
                  <c:v>233.97343730540217</c:v>
                </c:pt>
                <c:pt idx="3">
                  <c:v>265.41474718933699</c:v>
                </c:pt>
                <c:pt idx="4">
                  <c:v>140.60012606623536</c:v>
                </c:pt>
                <c:pt idx="5">
                  <c:v>112.79590105361123</c:v>
                </c:pt>
                <c:pt idx="6">
                  <c:v>104.55258317170725</c:v>
                </c:pt>
                <c:pt idx="7">
                  <c:v>79.678734698858889</c:v>
                </c:pt>
                <c:pt idx="8">
                  <c:v>79.841348707485622</c:v>
                </c:pt>
                <c:pt idx="9">
                  <c:v>62.953869199290914</c:v>
                </c:pt>
                <c:pt idx="10">
                  <c:v>45.126625309650791</c:v>
                </c:pt>
              </c:numCache>
            </c:numRef>
          </c:val>
          <c:smooth val="0"/>
          <c:extLst>
            <c:ext xmlns:c16="http://schemas.microsoft.com/office/drawing/2014/chart" uri="{C3380CC4-5D6E-409C-BE32-E72D297353CC}">
              <c16:uniqueId val="{00000007-A92D-4C75-BB59-FE8DA30B537F}"/>
            </c:ext>
          </c:extLst>
        </c:ser>
        <c:ser>
          <c:idx val="3"/>
          <c:order val="4"/>
          <c:tx>
            <c:v> MISO</c:v>
          </c:tx>
          <c:spPr>
            <a:ln w="19050">
              <a:solidFill>
                <a:schemeClr val="accent3">
                  <a:lumMod val="75000"/>
                </a:schemeClr>
              </a:solidFill>
              <a:prstDash val="solid"/>
            </a:ln>
          </c:spPr>
          <c:marker>
            <c:symbol val="none"/>
          </c:marker>
          <c:dPt>
            <c:idx val="3"/>
            <c:bubble3D val="0"/>
            <c:extLst>
              <c:ext xmlns:c16="http://schemas.microsoft.com/office/drawing/2014/chart" uri="{C3380CC4-5D6E-409C-BE32-E72D297353CC}">
                <c16:uniqueId val="{0000000C-A92D-4C75-BB59-FE8DA30B537F}"/>
              </c:ext>
            </c:extLst>
          </c:dPt>
          <c:dPt>
            <c:idx val="4"/>
            <c:bubble3D val="0"/>
            <c:extLst>
              <c:ext xmlns:c16="http://schemas.microsoft.com/office/drawing/2014/chart" uri="{C3380CC4-5D6E-409C-BE32-E72D297353CC}">
                <c16:uniqueId val="{0000000D-A92D-4C75-BB59-FE8DA30B537F}"/>
              </c:ext>
            </c:extLst>
          </c:dPt>
          <c:dPt>
            <c:idx val="5"/>
            <c:bubble3D val="0"/>
            <c:extLst>
              <c:ext xmlns:c16="http://schemas.microsoft.com/office/drawing/2014/chart" uri="{C3380CC4-5D6E-409C-BE32-E72D297353CC}">
                <c16:uniqueId val="{0000000E-A92D-4C75-BB59-FE8DA30B537F}"/>
              </c:ext>
            </c:extLst>
          </c:dPt>
          <c:dPt>
            <c:idx val="6"/>
            <c:bubble3D val="0"/>
            <c:extLst>
              <c:ext xmlns:c16="http://schemas.microsoft.com/office/drawing/2014/chart" uri="{C3380CC4-5D6E-409C-BE32-E72D297353CC}">
                <c16:uniqueId val="{0000000F-A92D-4C75-BB59-FE8DA30B537F}"/>
              </c:ext>
            </c:extLst>
          </c:dPt>
          <c:dPt>
            <c:idx val="12"/>
            <c:bubble3D val="0"/>
            <c:extLst>
              <c:ext xmlns:c16="http://schemas.microsoft.com/office/drawing/2014/chart" uri="{C3380CC4-5D6E-409C-BE32-E72D297353CC}">
                <c16:uniqueId val="{00000010-A92D-4C75-BB59-FE8DA30B537F}"/>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PV'!$E$27:$E$37</c:f>
              <c:numCache>
                <c:formatCode>0</c:formatCode>
                <c:ptCount val="11"/>
                <c:pt idx="3">
                  <c:v>184.47462235359905</c:v>
                </c:pt>
                <c:pt idx="4">
                  <c:v>164.49581897341525</c:v>
                </c:pt>
                <c:pt idx="5">
                  <c:v>157.8716923926325</c:v>
                </c:pt>
                <c:pt idx="6">
                  <c:v>92.559814156506192</c:v>
                </c:pt>
                <c:pt idx="7">
                  <c:v>93.209890656895467</c:v>
                </c:pt>
                <c:pt idx="8">
                  <c:v>49.926712991136299</c:v>
                </c:pt>
                <c:pt idx="9">
                  <c:v>54.89569515263377</c:v>
                </c:pt>
                <c:pt idx="10">
                  <c:v>44.710227866144699</c:v>
                </c:pt>
              </c:numCache>
            </c:numRef>
          </c:val>
          <c:smooth val="0"/>
          <c:extLst>
            <c:ext xmlns:c16="http://schemas.microsoft.com/office/drawing/2014/chart" uri="{C3380CC4-5D6E-409C-BE32-E72D297353CC}">
              <c16:uniqueId val="{00000011-A92D-4C75-BB59-FE8DA30B537F}"/>
            </c:ext>
          </c:extLst>
        </c:ser>
        <c:ser>
          <c:idx val="2"/>
          <c:order val="5"/>
          <c:tx>
            <c:v> SPP</c:v>
          </c:tx>
          <c:spPr>
            <a:ln w="19050">
              <a:solidFill>
                <a:schemeClr val="bg2">
                  <a:lumMod val="50000"/>
                </a:schemeClr>
              </a:solidFill>
              <a:prstDash val="solid"/>
            </a:ln>
          </c:spPr>
          <c:marker>
            <c:symbol val="none"/>
          </c:marker>
          <c:dPt>
            <c:idx val="2"/>
            <c:bubble3D val="0"/>
            <c:extLst>
              <c:ext xmlns:c16="http://schemas.microsoft.com/office/drawing/2014/chart" uri="{C3380CC4-5D6E-409C-BE32-E72D297353CC}">
                <c16:uniqueId val="{00000012-A92D-4C75-BB59-FE8DA30B537F}"/>
              </c:ext>
            </c:extLst>
          </c:dPt>
          <c:dPt>
            <c:idx val="3"/>
            <c:bubble3D val="0"/>
            <c:extLst>
              <c:ext xmlns:c16="http://schemas.microsoft.com/office/drawing/2014/chart" uri="{C3380CC4-5D6E-409C-BE32-E72D297353CC}">
                <c16:uniqueId val="{00000013-A92D-4C75-BB59-FE8DA30B537F}"/>
              </c:ext>
            </c:extLst>
          </c:dPt>
          <c:dPt>
            <c:idx val="5"/>
            <c:bubble3D val="0"/>
            <c:extLst>
              <c:ext xmlns:c16="http://schemas.microsoft.com/office/drawing/2014/chart" uri="{C3380CC4-5D6E-409C-BE32-E72D297353CC}">
                <c16:uniqueId val="{00000014-A92D-4C75-BB59-FE8DA30B537F}"/>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PV'!$D$27:$D$37</c:f>
              <c:numCache>
                <c:formatCode>0</c:formatCode>
                <c:ptCount val="11"/>
                <c:pt idx="6">
                  <c:v>61.028162026205059</c:v>
                </c:pt>
                <c:pt idx="7">
                  <c:v>75.398061616823654</c:v>
                </c:pt>
                <c:pt idx="8">
                  <c:v>58.623535419243659</c:v>
                </c:pt>
              </c:numCache>
            </c:numRef>
          </c:val>
          <c:smooth val="0"/>
          <c:extLst>
            <c:ext xmlns:c16="http://schemas.microsoft.com/office/drawing/2014/chart" uri="{C3380CC4-5D6E-409C-BE32-E72D297353CC}">
              <c16:uniqueId val="{00000015-A92D-4C75-BB59-FE8DA30B537F}"/>
            </c:ext>
          </c:extLst>
        </c:ser>
        <c:ser>
          <c:idx val="1"/>
          <c:order val="6"/>
          <c:tx>
            <c:v> ERCOT</c:v>
          </c:tx>
          <c:spPr>
            <a:ln w="19050">
              <a:solidFill>
                <a:schemeClr val="tx1">
                  <a:lumMod val="75000"/>
                  <a:lumOff val="25000"/>
                </a:schemeClr>
              </a:solidFill>
            </a:ln>
          </c:spPr>
          <c:marker>
            <c:symbol val="circle"/>
            <c:size val="5"/>
            <c:spPr>
              <a:solidFill>
                <a:schemeClr val="bg1"/>
              </a:solidFill>
              <a:ln w="6350">
                <a:solidFill>
                  <a:schemeClr val="tx1"/>
                </a:solidFill>
              </a:ln>
            </c:spPr>
          </c:marker>
          <c:dPt>
            <c:idx val="5"/>
            <c:bubble3D val="0"/>
            <c:spPr>
              <a:ln w="19050">
                <a:solidFill>
                  <a:schemeClr val="tx1">
                    <a:lumMod val="75000"/>
                    <a:lumOff val="25000"/>
                  </a:schemeClr>
                </a:solidFill>
                <a:prstDash val="sysDash"/>
              </a:ln>
            </c:spPr>
            <c:extLst>
              <c:ext xmlns:c16="http://schemas.microsoft.com/office/drawing/2014/chart" uri="{C3380CC4-5D6E-409C-BE32-E72D297353CC}">
                <c16:uniqueId val="{00000012-71A8-46A9-9BEA-FE52F531D9A6}"/>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PV'!$C$27:$C$37</c:f>
              <c:numCache>
                <c:formatCode>0</c:formatCode>
                <c:ptCount val="11"/>
                <c:pt idx="2">
                  <c:v>208.1218786344692</c:v>
                </c:pt>
                <c:pt idx="3">
                  <c:v>145.4516653112189</c:v>
                </c:pt>
                <c:pt idx="4">
                  <c:v>#N/A</c:v>
                </c:pt>
                <c:pt idx="5">
                  <c:v>102.58984176482382</c:v>
                </c:pt>
                <c:pt idx="6">
                  <c:v>70.474052552799449</c:v>
                </c:pt>
                <c:pt idx="7">
                  <c:v>61.853856621327644</c:v>
                </c:pt>
                <c:pt idx="8">
                  <c:v>44.774238379689635</c:v>
                </c:pt>
                <c:pt idx="9">
                  <c:v>39.319970556379822</c:v>
                </c:pt>
                <c:pt idx="10">
                  <c:v>28.722977820750369</c:v>
                </c:pt>
              </c:numCache>
            </c:numRef>
          </c:val>
          <c:smooth val="0"/>
          <c:extLst>
            <c:ext xmlns:c16="http://schemas.microsoft.com/office/drawing/2014/chart" uri="{C3380CC4-5D6E-409C-BE32-E72D297353CC}">
              <c16:uniqueId val="{00000016-A92D-4C75-BB59-FE8DA30B537F}"/>
            </c:ext>
          </c:extLst>
        </c:ser>
        <c:ser>
          <c:idx val="9"/>
          <c:order val="7"/>
          <c:tx>
            <c:v> Southeast (non-ISO)</c:v>
          </c:tx>
          <c:spPr>
            <a:ln w="25400">
              <a:solidFill>
                <a:schemeClr val="accent4">
                  <a:lumMod val="60000"/>
                  <a:lumOff val="40000"/>
                </a:schemeClr>
              </a:solidFill>
            </a:ln>
          </c:spPr>
          <c:marker>
            <c:symbol val="circle"/>
            <c:size val="5"/>
            <c:spPr>
              <a:solidFill>
                <a:schemeClr val="bg1"/>
              </a:solidFill>
              <a:ln w="6350"/>
            </c:spPr>
          </c:marker>
          <c:dPt>
            <c:idx val="2"/>
            <c:bubble3D val="0"/>
            <c:spPr>
              <a:ln w="25400">
                <a:solidFill>
                  <a:schemeClr val="accent4">
                    <a:lumMod val="60000"/>
                    <a:lumOff val="40000"/>
                  </a:schemeClr>
                </a:solidFill>
                <a:prstDash val="sysDash"/>
              </a:ln>
            </c:spPr>
            <c:extLst>
              <c:ext xmlns:c16="http://schemas.microsoft.com/office/drawing/2014/chart" uri="{C3380CC4-5D6E-409C-BE32-E72D297353CC}">
                <c16:uniqueId val="{00000010-71A8-46A9-9BEA-FE52F531D9A6}"/>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PV'!$J$27:$J$37</c:f>
              <c:numCache>
                <c:formatCode>0</c:formatCode>
                <c:ptCount val="11"/>
                <c:pt idx="0">
                  <c:v>317.43581881747031</c:v>
                </c:pt>
                <c:pt idx="1">
                  <c:v>#N/A</c:v>
                </c:pt>
                <c:pt idx="2">
                  <c:v>202.20424494903844</c:v>
                </c:pt>
                <c:pt idx="3">
                  <c:v>182.20389270461658</c:v>
                </c:pt>
                <c:pt idx="4">
                  <c:v>131.64805815128759</c:v>
                </c:pt>
                <c:pt idx="5">
                  <c:v>96.358073854753684</c:v>
                </c:pt>
                <c:pt idx="6">
                  <c:v>81.465394548035889</c:v>
                </c:pt>
                <c:pt idx="7">
                  <c:v>76.267543863794316</c:v>
                </c:pt>
                <c:pt idx="8">
                  <c:v>52.847321125936645</c:v>
                </c:pt>
                <c:pt idx="9">
                  <c:v>43.547496100829484</c:v>
                </c:pt>
                <c:pt idx="10">
                  <c:v>33.918284737597077</c:v>
                </c:pt>
              </c:numCache>
            </c:numRef>
          </c:val>
          <c:smooth val="0"/>
          <c:extLst>
            <c:ext xmlns:c16="http://schemas.microsoft.com/office/drawing/2014/chart" uri="{C3380CC4-5D6E-409C-BE32-E72D297353CC}">
              <c16:uniqueId val="{0000000E-0A6A-4EDF-A5B6-69B93EA976DD}"/>
            </c:ext>
          </c:extLst>
        </c:ser>
        <c:ser>
          <c:idx val="5"/>
          <c:order val="8"/>
          <c:tx>
            <c:v> West (non-ISO)</c:v>
          </c:tx>
          <c:spPr>
            <a:ln w="25400">
              <a:solidFill>
                <a:schemeClr val="accent2"/>
              </a:solidFill>
              <a:prstDash val="solid"/>
            </a:ln>
          </c:spPr>
          <c:marker>
            <c:symbol val="none"/>
          </c:marker>
          <c:dPt>
            <c:idx val="13"/>
            <c:bubble3D val="0"/>
            <c:extLst>
              <c:ext xmlns:c16="http://schemas.microsoft.com/office/drawing/2014/chart" uri="{C3380CC4-5D6E-409C-BE32-E72D297353CC}">
                <c16:uniqueId val="{00000008-A92D-4C75-BB59-FE8DA30B537F}"/>
              </c:ext>
            </c:extLst>
          </c:dPt>
          <c:dPt>
            <c:idx val="14"/>
            <c:bubble3D val="0"/>
            <c:extLst>
              <c:ext xmlns:c16="http://schemas.microsoft.com/office/drawing/2014/chart" uri="{C3380CC4-5D6E-409C-BE32-E72D297353CC}">
                <c16:uniqueId val="{00000009-A92D-4C75-BB59-FE8DA30B537F}"/>
              </c:ext>
            </c:extLst>
          </c:dPt>
          <c:dPt>
            <c:idx val="16"/>
            <c:bubble3D val="0"/>
            <c:extLst>
              <c:ext xmlns:c16="http://schemas.microsoft.com/office/drawing/2014/chart" uri="{C3380CC4-5D6E-409C-BE32-E72D297353CC}">
                <c16:uniqueId val="{0000000A-A92D-4C75-BB59-FE8DA30B537F}"/>
              </c:ext>
            </c:extLst>
          </c:dPt>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PV'!$F$27:$F$37</c:f>
              <c:numCache>
                <c:formatCode>0</c:formatCode>
                <c:ptCount val="11"/>
                <c:pt idx="0">
                  <c:v>167.60998685385275</c:v>
                </c:pt>
                <c:pt idx="1">
                  <c:v>169.39563967462604</c:v>
                </c:pt>
                <c:pt idx="2">
                  <c:v>158.49694807023405</c:v>
                </c:pt>
                <c:pt idx="3">
                  <c:v>126.21606187865085</c:v>
                </c:pt>
                <c:pt idx="4">
                  <c:v>99.110315286083733</c:v>
                </c:pt>
                <c:pt idx="5">
                  <c:v>77.538858525297599</c:v>
                </c:pt>
                <c:pt idx="6">
                  <c:v>66.30473243990015</c:v>
                </c:pt>
                <c:pt idx="7">
                  <c:v>61.237444321285672</c:v>
                </c:pt>
                <c:pt idx="8">
                  <c:v>57.38242475564325</c:v>
                </c:pt>
                <c:pt idx="9">
                  <c:v>41.10840912859679</c:v>
                </c:pt>
                <c:pt idx="10">
                  <c:v>32.415907528897485</c:v>
                </c:pt>
              </c:numCache>
            </c:numRef>
          </c:val>
          <c:smooth val="0"/>
          <c:extLst>
            <c:ext xmlns:c16="http://schemas.microsoft.com/office/drawing/2014/chart" uri="{C3380CC4-5D6E-409C-BE32-E72D297353CC}">
              <c16:uniqueId val="{0000000B-A92D-4C75-BB59-FE8DA30B537F}"/>
            </c:ext>
          </c:extLst>
        </c:ser>
        <c:ser>
          <c:idx val="7"/>
          <c:order val="9"/>
          <c:tx>
            <c:v> CAISO</c:v>
          </c:tx>
          <c:spPr>
            <a:ln w="22225">
              <a:solidFill>
                <a:schemeClr val="accent4">
                  <a:lumMod val="75000"/>
                </a:schemeClr>
              </a:solidFill>
            </a:ln>
          </c:spPr>
          <c:marker>
            <c:symbol val="none"/>
          </c:marker>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PV'!$I$27:$I$37</c:f>
              <c:numCache>
                <c:formatCode>0</c:formatCode>
                <c:ptCount val="11"/>
                <c:pt idx="1">
                  <c:v>198.65223343283594</c:v>
                </c:pt>
                <c:pt idx="2">
                  <c:v>114.92013449257909</c:v>
                </c:pt>
                <c:pt idx="3">
                  <c:v>136.16909862235445</c:v>
                </c:pt>
                <c:pt idx="4">
                  <c:v>128.2281363477359</c:v>
                </c:pt>
                <c:pt idx="5">
                  <c:v>109.5379518281229</c:v>
                </c:pt>
                <c:pt idx="6">
                  <c:v>73.262623039469347</c:v>
                </c:pt>
                <c:pt idx="7">
                  <c:v>76.273406560840613</c:v>
                </c:pt>
                <c:pt idx="8">
                  <c:v>65.86158962140982</c:v>
                </c:pt>
                <c:pt idx="9">
                  <c:v>43.045954323183913</c:v>
                </c:pt>
                <c:pt idx="10">
                  <c:v>43.847061329400596</c:v>
                </c:pt>
              </c:numCache>
            </c:numRef>
          </c:val>
          <c:smooth val="0"/>
          <c:extLst>
            <c:ext xmlns:c16="http://schemas.microsoft.com/office/drawing/2014/chart" uri="{C3380CC4-5D6E-409C-BE32-E72D297353CC}">
              <c16:uniqueId val="{00000002-A92D-4C75-BB59-FE8DA30B537F}"/>
            </c:ext>
          </c:extLst>
        </c:ser>
        <c:ser>
          <c:idx val="8"/>
          <c:order val="10"/>
          <c:spPr>
            <a:ln w="19050">
              <a:solidFill>
                <a:schemeClr val="accent4">
                  <a:lumMod val="75000"/>
                </a:schemeClr>
              </a:solidFill>
              <a:prstDash val="sysDot"/>
            </a:ln>
          </c:spPr>
          <c:marker>
            <c:symbol val="circle"/>
            <c:size val="5"/>
            <c:spPr>
              <a:solidFill>
                <a:schemeClr val="bg1"/>
              </a:solidFill>
              <a:ln>
                <a:solidFill>
                  <a:schemeClr val="accent4">
                    <a:lumMod val="75000"/>
                  </a:schemeClr>
                </a:solidFill>
              </a:ln>
            </c:spPr>
          </c:marker>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PV'!$L$27:$L$37</c:f>
              <c:numCache>
                <c:formatCode>0</c:formatCode>
                <c:ptCount val="11"/>
                <c:pt idx="7">
                  <c:v>119.99392748964718</c:v>
                </c:pt>
                <c:pt idx="8">
                  <c:v>#N/A</c:v>
                </c:pt>
                <c:pt idx="9">
                  <c:v>76.057698737158361</c:v>
                </c:pt>
              </c:numCache>
            </c:numRef>
          </c:val>
          <c:smooth val="0"/>
          <c:extLst>
            <c:ext xmlns:c16="http://schemas.microsoft.com/office/drawing/2014/chart" uri="{C3380CC4-5D6E-409C-BE32-E72D297353CC}">
              <c16:uniqueId val="{00000014-57FF-4EF4-9555-83C5FCD05EEE}"/>
            </c:ext>
          </c:extLst>
        </c:ser>
        <c:dLbls>
          <c:showLegendKey val="0"/>
          <c:showVal val="0"/>
          <c:showCatName val="0"/>
          <c:showSerName val="0"/>
          <c:showPercent val="0"/>
          <c:showBubbleSize val="0"/>
        </c:dLbls>
        <c:marker val="1"/>
        <c:smooth val="0"/>
        <c:axId val="161262592"/>
        <c:axId val="161268480"/>
      </c:line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tickLblSkip val="1"/>
        <c:tickMarkSkip val="1"/>
        <c:noMultiLvlLbl val="1"/>
      </c:catAx>
      <c:valAx>
        <c:axId val="161268480"/>
        <c:scaling>
          <c:orientation val="minMax"/>
          <c:max val="36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71424725755434E-2"/>
          <c:y val="0.10166219391685671"/>
          <c:w val="0.93529191062655626"/>
          <c:h val="0.76077216928535396"/>
        </c:manualLayout>
      </c:layout>
      <c:barChart>
        <c:barDir val="col"/>
        <c:grouping val="stacked"/>
        <c:varyColors val="0"/>
        <c:ser>
          <c:idx val="0"/>
          <c:order val="0"/>
          <c:tx>
            <c:v> Nationwide</c:v>
          </c:tx>
          <c:spPr>
            <a:solidFill>
              <a:schemeClr val="accent6"/>
            </a:solidFill>
            <a:ln w="12700">
              <a:noFill/>
              <a:prstDash val="solid"/>
            </a:ln>
          </c:spPr>
          <c:invertIfNegative val="0"/>
          <c:cat>
            <c:numRef>
              <c:f>'LCOE of Utility-Scale PV'!$A$27:$A$37</c:f>
              <c:numCache>
                <c:formatCode>General</c:formatCode>
                <c:ptCount val="11"/>
                <c:pt idx="0">
                  <c:v>2010</c:v>
                </c:pt>
                <c:pt idx="1">
                  <c:v>2011</c:v>
                </c:pt>
                <c:pt idx="2">
                  <c:v>2012</c:v>
                </c:pt>
                <c:pt idx="3">
                  <c:v>2013</c:v>
                </c:pt>
                <c:pt idx="4">
                  <c:v>2014</c:v>
                </c:pt>
                <c:pt idx="5">
                  <c:v>2015</c:v>
                </c:pt>
                <c:pt idx="6">
                  <c:v>2016</c:v>
                </c:pt>
                <c:pt idx="7">
                  <c:v>2017</c:v>
                </c:pt>
                <c:pt idx="8">
                  <c:v>2018</c:v>
                </c:pt>
                <c:pt idx="9">
                  <c:v>2019</c:v>
                </c:pt>
                <c:pt idx="10">
                  <c:v>2020</c:v>
                </c:pt>
              </c:numCache>
            </c:numRef>
          </c:cat>
          <c:val>
            <c:numRef>
              <c:f>'LCOE of Utility-Scale PV'!$B$27:$B$37</c:f>
              <c:numCache>
                <c:formatCode>0</c:formatCode>
                <c:ptCount val="11"/>
                <c:pt idx="0">
                  <c:v>218.10598916004298</c:v>
                </c:pt>
                <c:pt idx="1">
                  <c:v>198.41876365686048</c:v>
                </c:pt>
                <c:pt idx="2">
                  <c:v>145.62786003597932</c:v>
                </c:pt>
                <c:pt idx="3">
                  <c:v>137.07086135970351</c:v>
                </c:pt>
                <c:pt idx="4">
                  <c:v>127.07182962091848</c:v>
                </c:pt>
                <c:pt idx="5">
                  <c:v>99.536795266114424</c:v>
                </c:pt>
                <c:pt idx="6">
                  <c:v>73.590752275346532</c:v>
                </c:pt>
                <c:pt idx="7">
                  <c:v>71.570831480235384</c:v>
                </c:pt>
                <c:pt idx="8">
                  <c:v>58.037082593791794</c:v>
                </c:pt>
                <c:pt idx="9">
                  <c:v>44.682147153664147</c:v>
                </c:pt>
                <c:pt idx="10">
                  <c:v>34.42363614773447</c:v>
                </c:pt>
              </c:numCache>
            </c:numRef>
          </c:val>
          <c:extLst>
            <c:ext xmlns:c16="http://schemas.microsoft.com/office/drawing/2014/chart" uri="{C3380CC4-5D6E-409C-BE32-E72D297353CC}">
              <c16:uniqueId val="{00000000-B31A-4F17-89DE-F122B056AF28}"/>
            </c:ext>
          </c:extLst>
        </c:ser>
        <c:dLbls>
          <c:showLegendKey val="0"/>
          <c:showVal val="0"/>
          <c:showCatName val="0"/>
          <c:showSerName val="0"/>
          <c:showPercent val="0"/>
          <c:showBubbleSize val="0"/>
        </c:dLbls>
        <c:gapWidth val="30"/>
        <c:overlap val="100"/>
        <c:axId val="161262592"/>
        <c:axId val="161268480"/>
      </c:bar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tickLblSkip val="1"/>
        <c:tickMarkSkip val="1"/>
        <c:noMultiLvlLbl val="1"/>
      </c:catAx>
      <c:valAx>
        <c:axId val="161268480"/>
        <c:scaling>
          <c:orientation val="minMax"/>
          <c:max val="36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majorUnit val="50"/>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50817686250757E-2"/>
          <c:y val="4.0376486039098727E-2"/>
          <c:w val="0.93849187412179536"/>
          <c:h val="0.87728243684028462"/>
        </c:manualLayout>
      </c:layout>
      <c:bubbleChart>
        <c:varyColors val="0"/>
        <c:ser>
          <c:idx val="0"/>
          <c:order val="0"/>
          <c:spPr>
            <a:noFill/>
            <a:ln w="3175">
              <a:solidFill>
                <a:schemeClr val="bg2">
                  <a:lumMod val="25000"/>
                </a:schemeClr>
              </a:solidFill>
            </a:ln>
            <a:effectLst/>
          </c:spPr>
          <c:invertIfNegative val="0"/>
          <c:xVal>
            <c:numRef>
              <c:f>'LCOE of Utility-Scale PV'!$R$27:$R$843</c:f>
              <c:numCache>
                <c:formatCode>General</c:formatCode>
                <c:ptCount val="817"/>
                <c:pt idx="0">
                  <c:v>1</c:v>
                </c:pt>
                <c:pt idx="1">
                  <c:v>1</c:v>
                </c:pt>
                <c:pt idx="2">
                  <c:v>1</c:v>
                </c:pt>
                <c:pt idx="3">
                  <c:v>1</c:v>
                </c:pt>
                <c:pt idx="4">
                  <c:v>1</c:v>
                </c:pt>
                <c:pt idx="5">
                  <c:v>1</c:v>
                </c:pt>
                <c:pt idx="6">
                  <c:v>1</c:v>
                </c:pt>
                <c:pt idx="7">
                  <c:v>1</c:v>
                </c:pt>
                <c:pt idx="8">
                  <c:v>1</c:v>
                </c:pt>
                <c:pt idx="9">
                  <c:v>1</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4</c:v>
                </c:pt>
                <c:pt idx="78">
                  <c:v>4</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5</c:v>
                </c:pt>
                <c:pt idx="166">
                  <c:v>5</c:v>
                </c:pt>
                <c:pt idx="167">
                  <c:v>5</c:v>
                </c:pt>
                <c:pt idx="168">
                  <c:v>5</c:v>
                </c:pt>
                <c:pt idx="169">
                  <c:v>5</c:v>
                </c:pt>
                <c:pt idx="170">
                  <c:v>5</c:v>
                </c:pt>
                <c:pt idx="171">
                  <c:v>5</c:v>
                </c:pt>
                <c:pt idx="172">
                  <c:v>5</c:v>
                </c:pt>
                <c:pt idx="173">
                  <c:v>5</c:v>
                </c:pt>
                <c:pt idx="174">
                  <c:v>5</c:v>
                </c:pt>
                <c:pt idx="175">
                  <c:v>5</c:v>
                </c:pt>
                <c:pt idx="176">
                  <c:v>5</c:v>
                </c:pt>
                <c:pt idx="177">
                  <c:v>6</c:v>
                </c:pt>
                <c:pt idx="178">
                  <c:v>6</c:v>
                </c:pt>
                <c:pt idx="179">
                  <c:v>6</c:v>
                </c:pt>
                <c:pt idx="180">
                  <c:v>6</c:v>
                </c:pt>
                <c:pt idx="181">
                  <c:v>6</c:v>
                </c:pt>
                <c:pt idx="182">
                  <c:v>6</c:v>
                </c:pt>
                <c:pt idx="183">
                  <c:v>6</c:v>
                </c:pt>
                <c:pt idx="184">
                  <c:v>6</c:v>
                </c:pt>
                <c:pt idx="185">
                  <c:v>6</c:v>
                </c:pt>
                <c:pt idx="186">
                  <c:v>6</c:v>
                </c:pt>
                <c:pt idx="187">
                  <c:v>6</c:v>
                </c:pt>
                <c:pt idx="188">
                  <c:v>6</c:v>
                </c:pt>
                <c:pt idx="189">
                  <c:v>6</c:v>
                </c:pt>
                <c:pt idx="190">
                  <c:v>6</c:v>
                </c:pt>
                <c:pt idx="191">
                  <c:v>6</c:v>
                </c:pt>
                <c:pt idx="192">
                  <c:v>6</c:v>
                </c:pt>
                <c:pt idx="193">
                  <c:v>6</c:v>
                </c:pt>
                <c:pt idx="194">
                  <c:v>6</c:v>
                </c:pt>
                <c:pt idx="195">
                  <c:v>6</c:v>
                </c:pt>
                <c:pt idx="196">
                  <c:v>6</c:v>
                </c:pt>
                <c:pt idx="197">
                  <c:v>6</c:v>
                </c:pt>
                <c:pt idx="198">
                  <c:v>6</c:v>
                </c:pt>
                <c:pt idx="199">
                  <c:v>6</c:v>
                </c:pt>
                <c:pt idx="200">
                  <c:v>6</c:v>
                </c:pt>
                <c:pt idx="201">
                  <c:v>6</c:v>
                </c:pt>
                <c:pt idx="202">
                  <c:v>6</c:v>
                </c:pt>
                <c:pt idx="203">
                  <c:v>6</c:v>
                </c:pt>
                <c:pt idx="204">
                  <c:v>6</c:v>
                </c:pt>
                <c:pt idx="205">
                  <c:v>6</c:v>
                </c:pt>
                <c:pt idx="206">
                  <c:v>6</c:v>
                </c:pt>
                <c:pt idx="207">
                  <c:v>6</c:v>
                </c:pt>
                <c:pt idx="208">
                  <c:v>6</c:v>
                </c:pt>
                <c:pt idx="209">
                  <c:v>6</c:v>
                </c:pt>
                <c:pt idx="210">
                  <c:v>6</c:v>
                </c:pt>
                <c:pt idx="211">
                  <c:v>6</c:v>
                </c:pt>
                <c:pt idx="212">
                  <c:v>6</c:v>
                </c:pt>
                <c:pt idx="213">
                  <c:v>6</c:v>
                </c:pt>
                <c:pt idx="214">
                  <c:v>6</c:v>
                </c:pt>
                <c:pt idx="215">
                  <c:v>6</c:v>
                </c:pt>
                <c:pt idx="216">
                  <c:v>6</c:v>
                </c:pt>
                <c:pt idx="217">
                  <c:v>6</c:v>
                </c:pt>
                <c:pt idx="218">
                  <c:v>6</c:v>
                </c:pt>
                <c:pt idx="219">
                  <c:v>6</c:v>
                </c:pt>
                <c:pt idx="220">
                  <c:v>6</c:v>
                </c:pt>
                <c:pt idx="221">
                  <c:v>6</c:v>
                </c:pt>
                <c:pt idx="222">
                  <c:v>6</c:v>
                </c:pt>
                <c:pt idx="223">
                  <c:v>6</c:v>
                </c:pt>
                <c:pt idx="224">
                  <c:v>6</c:v>
                </c:pt>
                <c:pt idx="225">
                  <c:v>6</c:v>
                </c:pt>
                <c:pt idx="226">
                  <c:v>6</c:v>
                </c:pt>
                <c:pt idx="227">
                  <c:v>6</c:v>
                </c:pt>
                <c:pt idx="228">
                  <c:v>6</c:v>
                </c:pt>
                <c:pt idx="229">
                  <c:v>6</c:v>
                </c:pt>
                <c:pt idx="230">
                  <c:v>6</c:v>
                </c:pt>
                <c:pt idx="231">
                  <c:v>6</c:v>
                </c:pt>
                <c:pt idx="232">
                  <c:v>6</c:v>
                </c:pt>
                <c:pt idx="233">
                  <c:v>6</c:v>
                </c:pt>
                <c:pt idx="234">
                  <c:v>6</c:v>
                </c:pt>
                <c:pt idx="235">
                  <c:v>6</c:v>
                </c:pt>
                <c:pt idx="236">
                  <c:v>6</c:v>
                </c:pt>
                <c:pt idx="237">
                  <c:v>6</c:v>
                </c:pt>
                <c:pt idx="238">
                  <c:v>6</c:v>
                </c:pt>
                <c:pt idx="239">
                  <c:v>6</c:v>
                </c:pt>
                <c:pt idx="240">
                  <c:v>6</c:v>
                </c:pt>
                <c:pt idx="241">
                  <c:v>6</c:v>
                </c:pt>
                <c:pt idx="242">
                  <c:v>6</c:v>
                </c:pt>
                <c:pt idx="243">
                  <c:v>6</c:v>
                </c:pt>
                <c:pt idx="244">
                  <c:v>6</c:v>
                </c:pt>
                <c:pt idx="245">
                  <c:v>6</c:v>
                </c:pt>
                <c:pt idx="246">
                  <c:v>6</c:v>
                </c:pt>
                <c:pt idx="247">
                  <c:v>6</c:v>
                </c:pt>
                <c:pt idx="248">
                  <c:v>6</c:v>
                </c:pt>
                <c:pt idx="249">
                  <c:v>6</c:v>
                </c:pt>
                <c:pt idx="250">
                  <c:v>6</c:v>
                </c:pt>
                <c:pt idx="251">
                  <c:v>6</c:v>
                </c:pt>
                <c:pt idx="252">
                  <c:v>6</c:v>
                </c:pt>
                <c:pt idx="253">
                  <c:v>6</c:v>
                </c:pt>
                <c:pt idx="254">
                  <c:v>6</c:v>
                </c:pt>
                <c:pt idx="255">
                  <c:v>6</c:v>
                </c:pt>
                <c:pt idx="256">
                  <c:v>6</c:v>
                </c:pt>
                <c:pt idx="257">
                  <c:v>6</c:v>
                </c:pt>
                <c:pt idx="258">
                  <c:v>6</c:v>
                </c:pt>
                <c:pt idx="259">
                  <c:v>6</c:v>
                </c:pt>
                <c:pt idx="260">
                  <c:v>6</c:v>
                </c:pt>
                <c:pt idx="261">
                  <c:v>6</c:v>
                </c:pt>
                <c:pt idx="262">
                  <c:v>7</c:v>
                </c:pt>
                <c:pt idx="263">
                  <c:v>7</c:v>
                </c:pt>
                <c:pt idx="264">
                  <c:v>7</c:v>
                </c:pt>
                <c:pt idx="265">
                  <c:v>7</c:v>
                </c:pt>
                <c:pt idx="266">
                  <c:v>7</c:v>
                </c:pt>
                <c:pt idx="267">
                  <c:v>7</c:v>
                </c:pt>
                <c:pt idx="268">
                  <c:v>7</c:v>
                </c:pt>
                <c:pt idx="269">
                  <c:v>7</c:v>
                </c:pt>
                <c:pt idx="270">
                  <c:v>7</c:v>
                </c:pt>
                <c:pt idx="271">
                  <c:v>7</c:v>
                </c:pt>
                <c:pt idx="272">
                  <c:v>7</c:v>
                </c:pt>
                <c:pt idx="273">
                  <c:v>7</c:v>
                </c:pt>
                <c:pt idx="274">
                  <c:v>7</c:v>
                </c:pt>
                <c:pt idx="275">
                  <c:v>7</c:v>
                </c:pt>
                <c:pt idx="276">
                  <c:v>7</c:v>
                </c:pt>
                <c:pt idx="277">
                  <c:v>7</c:v>
                </c:pt>
                <c:pt idx="278">
                  <c:v>7</c:v>
                </c:pt>
                <c:pt idx="279">
                  <c:v>7</c:v>
                </c:pt>
                <c:pt idx="280">
                  <c:v>7</c:v>
                </c:pt>
                <c:pt idx="281">
                  <c:v>7</c:v>
                </c:pt>
                <c:pt idx="282">
                  <c:v>7</c:v>
                </c:pt>
                <c:pt idx="283">
                  <c:v>7</c:v>
                </c:pt>
                <c:pt idx="284">
                  <c:v>7</c:v>
                </c:pt>
                <c:pt idx="285">
                  <c:v>7</c:v>
                </c:pt>
                <c:pt idx="286">
                  <c:v>7</c:v>
                </c:pt>
                <c:pt idx="287">
                  <c:v>7</c:v>
                </c:pt>
                <c:pt idx="288">
                  <c:v>7</c:v>
                </c:pt>
                <c:pt idx="289">
                  <c:v>7</c:v>
                </c:pt>
                <c:pt idx="290">
                  <c:v>7</c:v>
                </c:pt>
                <c:pt idx="291">
                  <c:v>7</c:v>
                </c:pt>
                <c:pt idx="292">
                  <c:v>7</c:v>
                </c:pt>
                <c:pt idx="293">
                  <c:v>7</c:v>
                </c:pt>
                <c:pt idx="294">
                  <c:v>7</c:v>
                </c:pt>
                <c:pt idx="295">
                  <c:v>7</c:v>
                </c:pt>
                <c:pt idx="296">
                  <c:v>7</c:v>
                </c:pt>
                <c:pt idx="297">
                  <c:v>7</c:v>
                </c:pt>
                <c:pt idx="298">
                  <c:v>7</c:v>
                </c:pt>
                <c:pt idx="299">
                  <c:v>7</c:v>
                </c:pt>
                <c:pt idx="300">
                  <c:v>7</c:v>
                </c:pt>
                <c:pt idx="301">
                  <c:v>7</c:v>
                </c:pt>
                <c:pt idx="302">
                  <c:v>7</c:v>
                </c:pt>
                <c:pt idx="303">
                  <c:v>7</c:v>
                </c:pt>
                <c:pt idx="304">
                  <c:v>7</c:v>
                </c:pt>
                <c:pt idx="305">
                  <c:v>7</c:v>
                </c:pt>
                <c:pt idx="306">
                  <c:v>7</c:v>
                </c:pt>
                <c:pt idx="307">
                  <c:v>7</c:v>
                </c:pt>
                <c:pt idx="308">
                  <c:v>7</c:v>
                </c:pt>
                <c:pt idx="309">
                  <c:v>7</c:v>
                </c:pt>
                <c:pt idx="310">
                  <c:v>7</c:v>
                </c:pt>
                <c:pt idx="311">
                  <c:v>7</c:v>
                </c:pt>
                <c:pt idx="312">
                  <c:v>7</c:v>
                </c:pt>
                <c:pt idx="313">
                  <c:v>7</c:v>
                </c:pt>
                <c:pt idx="314">
                  <c:v>7</c:v>
                </c:pt>
                <c:pt idx="315">
                  <c:v>7</c:v>
                </c:pt>
                <c:pt idx="316">
                  <c:v>7</c:v>
                </c:pt>
                <c:pt idx="317">
                  <c:v>7</c:v>
                </c:pt>
                <c:pt idx="318">
                  <c:v>7</c:v>
                </c:pt>
                <c:pt idx="319">
                  <c:v>7</c:v>
                </c:pt>
                <c:pt idx="320">
                  <c:v>7</c:v>
                </c:pt>
                <c:pt idx="321">
                  <c:v>7</c:v>
                </c:pt>
                <c:pt idx="322">
                  <c:v>7</c:v>
                </c:pt>
                <c:pt idx="323">
                  <c:v>7</c:v>
                </c:pt>
                <c:pt idx="324">
                  <c:v>7</c:v>
                </c:pt>
                <c:pt idx="325">
                  <c:v>7</c:v>
                </c:pt>
                <c:pt idx="326">
                  <c:v>7</c:v>
                </c:pt>
                <c:pt idx="327">
                  <c:v>7</c:v>
                </c:pt>
                <c:pt idx="328">
                  <c:v>7</c:v>
                </c:pt>
                <c:pt idx="329">
                  <c:v>7</c:v>
                </c:pt>
                <c:pt idx="330">
                  <c:v>7</c:v>
                </c:pt>
                <c:pt idx="331">
                  <c:v>7</c:v>
                </c:pt>
                <c:pt idx="332">
                  <c:v>7</c:v>
                </c:pt>
                <c:pt idx="333">
                  <c:v>7</c:v>
                </c:pt>
                <c:pt idx="334">
                  <c:v>7</c:v>
                </c:pt>
                <c:pt idx="335">
                  <c:v>7</c:v>
                </c:pt>
                <c:pt idx="336">
                  <c:v>7</c:v>
                </c:pt>
                <c:pt idx="337">
                  <c:v>7</c:v>
                </c:pt>
                <c:pt idx="338">
                  <c:v>7</c:v>
                </c:pt>
                <c:pt idx="339">
                  <c:v>7</c:v>
                </c:pt>
                <c:pt idx="340">
                  <c:v>7</c:v>
                </c:pt>
                <c:pt idx="341">
                  <c:v>7</c:v>
                </c:pt>
                <c:pt idx="342">
                  <c:v>7</c:v>
                </c:pt>
                <c:pt idx="343">
                  <c:v>7</c:v>
                </c:pt>
                <c:pt idx="344">
                  <c:v>7</c:v>
                </c:pt>
                <c:pt idx="345">
                  <c:v>7</c:v>
                </c:pt>
                <c:pt idx="346">
                  <c:v>7</c:v>
                </c:pt>
                <c:pt idx="347">
                  <c:v>7</c:v>
                </c:pt>
                <c:pt idx="348">
                  <c:v>7</c:v>
                </c:pt>
                <c:pt idx="349">
                  <c:v>7</c:v>
                </c:pt>
                <c:pt idx="350">
                  <c:v>7</c:v>
                </c:pt>
                <c:pt idx="351">
                  <c:v>7</c:v>
                </c:pt>
                <c:pt idx="352">
                  <c:v>7</c:v>
                </c:pt>
                <c:pt idx="353">
                  <c:v>7</c:v>
                </c:pt>
                <c:pt idx="354">
                  <c:v>7</c:v>
                </c:pt>
                <c:pt idx="355">
                  <c:v>7</c:v>
                </c:pt>
                <c:pt idx="356">
                  <c:v>7</c:v>
                </c:pt>
                <c:pt idx="357">
                  <c:v>7</c:v>
                </c:pt>
                <c:pt idx="358">
                  <c:v>7</c:v>
                </c:pt>
                <c:pt idx="359">
                  <c:v>7</c:v>
                </c:pt>
                <c:pt idx="360">
                  <c:v>7</c:v>
                </c:pt>
                <c:pt idx="361">
                  <c:v>7</c:v>
                </c:pt>
                <c:pt idx="362">
                  <c:v>7</c:v>
                </c:pt>
                <c:pt idx="363">
                  <c:v>7</c:v>
                </c:pt>
                <c:pt idx="364">
                  <c:v>7</c:v>
                </c:pt>
                <c:pt idx="365">
                  <c:v>7</c:v>
                </c:pt>
                <c:pt idx="366">
                  <c:v>7</c:v>
                </c:pt>
                <c:pt idx="367">
                  <c:v>7</c:v>
                </c:pt>
                <c:pt idx="368">
                  <c:v>7</c:v>
                </c:pt>
                <c:pt idx="369">
                  <c:v>7</c:v>
                </c:pt>
                <c:pt idx="370">
                  <c:v>7</c:v>
                </c:pt>
                <c:pt idx="371">
                  <c:v>7</c:v>
                </c:pt>
                <c:pt idx="372">
                  <c:v>7</c:v>
                </c:pt>
                <c:pt idx="373">
                  <c:v>7</c:v>
                </c:pt>
                <c:pt idx="374">
                  <c:v>7</c:v>
                </c:pt>
                <c:pt idx="375">
                  <c:v>7</c:v>
                </c:pt>
                <c:pt idx="376">
                  <c:v>7</c:v>
                </c:pt>
                <c:pt idx="377">
                  <c:v>7</c:v>
                </c:pt>
                <c:pt idx="378">
                  <c:v>7</c:v>
                </c:pt>
                <c:pt idx="379">
                  <c:v>7</c:v>
                </c:pt>
                <c:pt idx="380">
                  <c:v>7</c:v>
                </c:pt>
                <c:pt idx="381">
                  <c:v>7</c:v>
                </c:pt>
                <c:pt idx="382">
                  <c:v>7</c:v>
                </c:pt>
                <c:pt idx="383">
                  <c:v>7</c:v>
                </c:pt>
                <c:pt idx="384">
                  <c:v>7</c:v>
                </c:pt>
                <c:pt idx="385">
                  <c:v>7</c:v>
                </c:pt>
                <c:pt idx="386">
                  <c:v>7</c:v>
                </c:pt>
                <c:pt idx="387">
                  <c:v>7</c:v>
                </c:pt>
                <c:pt idx="388">
                  <c:v>7</c:v>
                </c:pt>
                <c:pt idx="389">
                  <c:v>7</c:v>
                </c:pt>
                <c:pt idx="390">
                  <c:v>7</c:v>
                </c:pt>
                <c:pt idx="391">
                  <c:v>7</c:v>
                </c:pt>
                <c:pt idx="392">
                  <c:v>7</c:v>
                </c:pt>
                <c:pt idx="393">
                  <c:v>7</c:v>
                </c:pt>
                <c:pt idx="394">
                  <c:v>7</c:v>
                </c:pt>
                <c:pt idx="395">
                  <c:v>7</c:v>
                </c:pt>
                <c:pt idx="396">
                  <c:v>7</c:v>
                </c:pt>
                <c:pt idx="397">
                  <c:v>7</c:v>
                </c:pt>
                <c:pt idx="398">
                  <c:v>7</c:v>
                </c:pt>
                <c:pt idx="399">
                  <c:v>7</c:v>
                </c:pt>
                <c:pt idx="400">
                  <c:v>7</c:v>
                </c:pt>
                <c:pt idx="401">
                  <c:v>7</c:v>
                </c:pt>
                <c:pt idx="402">
                  <c:v>7</c:v>
                </c:pt>
                <c:pt idx="403">
                  <c:v>7</c:v>
                </c:pt>
                <c:pt idx="404">
                  <c:v>7</c:v>
                </c:pt>
                <c:pt idx="405">
                  <c:v>7</c:v>
                </c:pt>
                <c:pt idx="406">
                  <c:v>7</c:v>
                </c:pt>
                <c:pt idx="407">
                  <c:v>8</c:v>
                </c:pt>
                <c:pt idx="408">
                  <c:v>8</c:v>
                </c:pt>
                <c:pt idx="409">
                  <c:v>8</c:v>
                </c:pt>
                <c:pt idx="410">
                  <c:v>8</c:v>
                </c:pt>
                <c:pt idx="411">
                  <c:v>8</c:v>
                </c:pt>
                <c:pt idx="412">
                  <c:v>8</c:v>
                </c:pt>
                <c:pt idx="413">
                  <c:v>8</c:v>
                </c:pt>
                <c:pt idx="414">
                  <c:v>8</c:v>
                </c:pt>
                <c:pt idx="415">
                  <c:v>8</c:v>
                </c:pt>
                <c:pt idx="416">
                  <c:v>8</c:v>
                </c:pt>
                <c:pt idx="417">
                  <c:v>8</c:v>
                </c:pt>
                <c:pt idx="418">
                  <c:v>8</c:v>
                </c:pt>
                <c:pt idx="419">
                  <c:v>8</c:v>
                </c:pt>
                <c:pt idx="420">
                  <c:v>8</c:v>
                </c:pt>
                <c:pt idx="421">
                  <c:v>8</c:v>
                </c:pt>
                <c:pt idx="422">
                  <c:v>8</c:v>
                </c:pt>
                <c:pt idx="423">
                  <c:v>8</c:v>
                </c:pt>
                <c:pt idx="424">
                  <c:v>8</c:v>
                </c:pt>
                <c:pt idx="425">
                  <c:v>8</c:v>
                </c:pt>
                <c:pt idx="426">
                  <c:v>8</c:v>
                </c:pt>
                <c:pt idx="427">
                  <c:v>8</c:v>
                </c:pt>
                <c:pt idx="428">
                  <c:v>8</c:v>
                </c:pt>
                <c:pt idx="429">
                  <c:v>8</c:v>
                </c:pt>
                <c:pt idx="430">
                  <c:v>8</c:v>
                </c:pt>
                <c:pt idx="431">
                  <c:v>8</c:v>
                </c:pt>
                <c:pt idx="432">
                  <c:v>8</c:v>
                </c:pt>
                <c:pt idx="433">
                  <c:v>8</c:v>
                </c:pt>
                <c:pt idx="434">
                  <c:v>8</c:v>
                </c:pt>
                <c:pt idx="435">
                  <c:v>8</c:v>
                </c:pt>
                <c:pt idx="436">
                  <c:v>8</c:v>
                </c:pt>
                <c:pt idx="437">
                  <c:v>8</c:v>
                </c:pt>
                <c:pt idx="438">
                  <c:v>8</c:v>
                </c:pt>
                <c:pt idx="439">
                  <c:v>8</c:v>
                </c:pt>
                <c:pt idx="440">
                  <c:v>8</c:v>
                </c:pt>
                <c:pt idx="441">
                  <c:v>8</c:v>
                </c:pt>
                <c:pt idx="442">
                  <c:v>8</c:v>
                </c:pt>
                <c:pt idx="443">
                  <c:v>8</c:v>
                </c:pt>
                <c:pt idx="444">
                  <c:v>8</c:v>
                </c:pt>
                <c:pt idx="445">
                  <c:v>8</c:v>
                </c:pt>
                <c:pt idx="446">
                  <c:v>8</c:v>
                </c:pt>
                <c:pt idx="447">
                  <c:v>8</c:v>
                </c:pt>
                <c:pt idx="448">
                  <c:v>8</c:v>
                </c:pt>
                <c:pt idx="449">
                  <c:v>8</c:v>
                </c:pt>
                <c:pt idx="450">
                  <c:v>8</c:v>
                </c:pt>
                <c:pt idx="451">
                  <c:v>8</c:v>
                </c:pt>
                <c:pt idx="452">
                  <c:v>8</c:v>
                </c:pt>
                <c:pt idx="453">
                  <c:v>8</c:v>
                </c:pt>
                <c:pt idx="454">
                  <c:v>8</c:v>
                </c:pt>
                <c:pt idx="455">
                  <c:v>8</c:v>
                </c:pt>
                <c:pt idx="456">
                  <c:v>8</c:v>
                </c:pt>
                <c:pt idx="457">
                  <c:v>8</c:v>
                </c:pt>
                <c:pt idx="458">
                  <c:v>8</c:v>
                </c:pt>
                <c:pt idx="459">
                  <c:v>8</c:v>
                </c:pt>
                <c:pt idx="460">
                  <c:v>8</c:v>
                </c:pt>
                <c:pt idx="461">
                  <c:v>8</c:v>
                </c:pt>
                <c:pt idx="462">
                  <c:v>8</c:v>
                </c:pt>
                <c:pt idx="463">
                  <c:v>8</c:v>
                </c:pt>
                <c:pt idx="464">
                  <c:v>8</c:v>
                </c:pt>
                <c:pt idx="465">
                  <c:v>8</c:v>
                </c:pt>
                <c:pt idx="466">
                  <c:v>8</c:v>
                </c:pt>
                <c:pt idx="467">
                  <c:v>8</c:v>
                </c:pt>
                <c:pt idx="468">
                  <c:v>8</c:v>
                </c:pt>
                <c:pt idx="469">
                  <c:v>8</c:v>
                </c:pt>
                <c:pt idx="470">
                  <c:v>8</c:v>
                </c:pt>
                <c:pt idx="471">
                  <c:v>8</c:v>
                </c:pt>
                <c:pt idx="472">
                  <c:v>8</c:v>
                </c:pt>
                <c:pt idx="473">
                  <c:v>8</c:v>
                </c:pt>
                <c:pt idx="474">
                  <c:v>8</c:v>
                </c:pt>
                <c:pt idx="475">
                  <c:v>8</c:v>
                </c:pt>
                <c:pt idx="476">
                  <c:v>8</c:v>
                </c:pt>
                <c:pt idx="477">
                  <c:v>8</c:v>
                </c:pt>
                <c:pt idx="478">
                  <c:v>8</c:v>
                </c:pt>
                <c:pt idx="479">
                  <c:v>8</c:v>
                </c:pt>
                <c:pt idx="480">
                  <c:v>8</c:v>
                </c:pt>
                <c:pt idx="481">
                  <c:v>8</c:v>
                </c:pt>
                <c:pt idx="482">
                  <c:v>8</c:v>
                </c:pt>
                <c:pt idx="483">
                  <c:v>8</c:v>
                </c:pt>
                <c:pt idx="484">
                  <c:v>8</c:v>
                </c:pt>
                <c:pt idx="485">
                  <c:v>8</c:v>
                </c:pt>
                <c:pt idx="486">
                  <c:v>8</c:v>
                </c:pt>
                <c:pt idx="487">
                  <c:v>8</c:v>
                </c:pt>
                <c:pt idx="488">
                  <c:v>8</c:v>
                </c:pt>
                <c:pt idx="489">
                  <c:v>8</c:v>
                </c:pt>
                <c:pt idx="490">
                  <c:v>8</c:v>
                </c:pt>
                <c:pt idx="491">
                  <c:v>8</c:v>
                </c:pt>
                <c:pt idx="492">
                  <c:v>8</c:v>
                </c:pt>
                <c:pt idx="493">
                  <c:v>8</c:v>
                </c:pt>
                <c:pt idx="494">
                  <c:v>8</c:v>
                </c:pt>
                <c:pt idx="495">
                  <c:v>8</c:v>
                </c:pt>
                <c:pt idx="496">
                  <c:v>8</c:v>
                </c:pt>
                <c:pt idx="497">
                  <c:v>8</c:v>
                </c:pt>
                <c:pt idx="498">
                  <c:v>8</c:v>
                </c:pt>
                <c:pt idx="499">
                  <c:v>8</c:v>
                </c:pt>
                <c:pt idx="500">
                  <c:v>8</c:v>
                </c:pt>
                <c:pt idx="501">
                  <c:v>8</c:v>
                </c:pt>
                <c:pt idx="502">
                  <c:v>8</c:v>
                </c:pt>
                <c:pt idx="503">
                  <c:v>8</c:v>
                </c:pt>
                <c:pt idx="504">
                  <c:v>8</c:v>
                </c:pt>
                <c:pt idx="505">
                  <c:v>8</c:v>
                </c:pt>
                <c:pt idx="506">
                  <c:v>8</c:v>
                </c:pt>
                <c:pt idx="507">
                  <c:v>8</c:v>
                </c:pt>
                <c:pt idx="508">
                  <c:v>8</c:v>
                </c:pt>
                <c:pt idx="509">
                  <c:v>8</c:v>
                </c:pt>
                <c:pt idx="510">
                  <c:v>8</c:v>
                </c:pt>
                <c:pt idx="511">
                  <c:v>8</c:v>
                </c:pt>
                <c:pt idx="512">
                  <c:v>8</c:v>
                </c:pt>
                <c:pt idx="513">
                  <c:v>8</c:v>
                </c:pt>
                <c:pt idx="514">
                  <c:v>8</c:v>
                </c:pt>
                <c:pt idx="515">
                  <c:v>8</c:v>
                </c:pt>
                <c:pt idx="516">
                  <c:v>8</c:v>
                </c:pt>
                <c:pt idx="517">
                  <c:v>8</c:v>
                </c:pt>
                <c:pt idx="518">
                  <c:v>8</c:v>
                </c:pt>
                <c:pt idx="519">
                  <c:v>8</c:v>
                </c:pt>
                <c:pt idx="520">
                  <c:v>8</c:v>
                </c:pt>
                <c:pt idx="521">
                  <c:v>8</c:v>
                </c:pt>
                <c:pt idx="522">
                  <c:v>8</c:v>
                </c:pt>
                <c:pt idx="523">
                  <c:v>8</c:v>
                </c:pt>
                <c:pt idx="524">
                  <c:v>8</c:v>
                </c:pt>
                <c:pt idx="525">
                  <c:v>8</c:v>
                </c:pt>
                <c:pt idx="526">
                  <c:v>8</c:v>
                </c:pt>
                <c:pt idx="527">
                  <c:v>8</c:v>
                </c:pt>
                <c:pt idx="528">
                  <c:v>8</c:v>
                </c:pt>
                <c:pt idx="529">
                  <c:v>8</c:v>
                </c:pt>
                <c:pt idx="530">
                  <c:v>8</c:v>
                </c:pt>
                <c:pt idx="531">
                  <c:v>8</c:v>
                </c:pt>
                <c:pt idx="532">
                  <c:v>8</c:v>
                </c:pt>
                <c:pt idx="533">
                  <c:v>8</c:v>
                </c:pt>
                <c:pt idx="534">
                  <c:v>8</c:v>
                </c:pt>
                <c:pt idx="535">
                  <c:v>8</c:v>
                </c:pt>
                <c:pt idx="536">
                  <c:v>8</c:v>
                </c:pt>
                <c:pt idx="537">
                  <c:v>8</c:v>
                </c:pt>
                <c:pt idx="538">
                  <c:v>8</c:v>
                </c:pt>
                <c:pt idx="539">
                  <c:v>8</c:v>
                </c:pt>
                <c:pt idx="540">
                  <c:v>8</c:v>
                </c:pt>
                <c:pt idx="541">
                  <c:v>8</c:v>
                </c:pt>
                <c:pt idx="542">
                  <c:v>8</c:v>
                </c:pt>
                <c:pt idx="543">
                  <c:v>8</c:v>
                </c:pt>
                <c:pt idx="544">
                  <c:v>8</c:v>
                </c:pt>
                <c:pt idx="545">
                  <c:v>8</c:v>
                </c:pt>
                <c:pt idx="546">
                  <c:v>8</c:v>
                </c:pt>
                <c:pt idx="547">
                  <c:v>8</c:v>
                </c:pt>
                <c:pt idx="548">
                  <c:v>8</c:v>
                </c:pt>
                <c:pt idx="549">
                  <c:v>8</c:v>
                </c:pt>
                <c:pt idx="550">
                  <c:v>8</c:v>
                </c:pt>
                <c:pt idx="551">
                  <c:v>8</c:v>
                </c:pt>
                <c:pt idx="552">
                  <c:v>8</c:v>
                </c:pt>
                <c:pt idx="553">
                  <c:v>8</c:v>
                </c:pt>
                <c:pt idx="554">
                  <c:v>8</c:v>
                </c:pt>
                <c:pt idx="555">
                  <c:v>8</c:v>
                </c:pt>
                <c:pt idx="556">
                  <c:v>8</c:v>
                </c:pt>
                <c:pt idx="557">
                  <c:v>8</c:v>
                </c:pt>
                <c:pt idx="558">
                  <c:v>8</c:v>
                </c:pt>
                <c:pt idx="559">
                  <c:v>8</c:v>
                </c:pt>
                <c:pt idx="560">
                  <c:v>8</c:v>
                </c:pt>
                <c:pt idx="561">
                  <c:v>8</c:v>
                </c:pt>
                <c:pt idx="562">
                  <c:v>8</c:v>
                </c:pt>
                <c:pt idx="563">
                  <c:v>8</c:v>
                </c:pt>
                <c:pt idx="564">
                  <c:v>8</c:v>
                </c:pt>
                <c:pt idx="565">
                  <c:v>8</c:v>
                </c:pt>
                <c:pt idx="566">
                  <c:v>9</c:v>
                </c:pt>
                <c:pt idx="567">
                  <c:v>9</c:v>
                </c:pt>
                <c:pt idx="568">
                  <c:v>9</c:v>
                </c:pt>
                <c:pt idx="569">
                  <c:v>9</c:v>
                </c:pt>
                <c:pt idx="570">
                  <c:v>9</c:v>
                </c:pt>
                <c:pt idx="571">
                  <c:v>9</c:v>
                </c:pt>
                <c:pt idx="572">
                  <c:v>9</c:v>
                </c:pt>
                <c:pt idx="573">
                  <c:v>9</c:v>
                </c:pt>
                <c:pt idx="574">
                  <c:v>9</c:v>
                </c:pt>
                <c:pt idx="575">
                  <c:v>9</c:v>
                </c:pt>
                <c:pt idx="576">
                  <c:v>9</c:v>
                </c:pt>
                <c:pt idx="577">
                  <c:v>9</c:v>
                </c:pt>
                <c:pt idx="578">
                  <c:v>9</c:v>
                </c:pt>
                <c:pt idx="579">
                  <c:v>9</c:v>
                </c:pt>
                <c:pt idx="580">
                  <c:v>9</c:v>
                </c:pt>
                <c:pt idx="581">
                  <c:v>9</c:v>
                </c:pt>
                <c:pt idx="582">
                  <c:v>9</c:v>
                </c:pt>
                <c:pt idx="583">
                  <c:v>9</c:v>
                </c:pt>
                <c:pt idx="584">
                  <c:v>9</c:v>
                </c:pt>
                <c:pt idx="585">
                  <c:v>9</c:v>
                </c:pt>
                <c:pt idx="586">
                  <c:v>9</c:v>
                </c:pt>
                <c:pt idx="587">
                  <c:v>9</c:v>
                </c:pt>
                <c:pt idx="588">
                  <c:v>9</c:v>
                </c:pt>
                <c:pt idx="589">
                  <c:v>9</c:v>
                </c:pt>
                <c:pt idx="590">
                  <c:v>9</c:v>
                </c:pt>
                <c:pt idx="591">
                  <c:v>9</c:v>
                </c:pt>
                <c:pt idx="592">
                  <c:v>9</c:v>
                </c:pt>
                <c:pt idx="593">
                  <c:v>9</c:v>
                </c:pt>
                <c:pt idx="594">
                  <c:v>9</c:v>
                </c:pt>
                <c:pt idx="595">
                  <c:v>9</c:v>
                </c:pt>
                <c:pt idx="596">
                  <c:v>9</c:v>
                </c:pt>
                <c:pt idx="597">
                  <c:v>9</c:v>
                </c:pt>
                <c:pt idx="598">
                  <c:v>9</c:v>
                </c:pt>
                <c:pt idx="599">
                  <c:v>9</c:v>
                </c:pt>
                <c:pt idx="600">
                  <c:v>9</c:v>
                </c:pt>
                <c:pt idx="601">
                  <c:v>9</c:v>
                </c:pt>
                <c:pt idx="602">
                  <c:v>9</c:v>
                </c:pt>
                <c:pt idx="603">
                  <c:v>9</c:v>
                </c:pt>
                <c:pt idx="604">
                  <c:v>9</c:v>
                </c:pt>
                <c:pt idx="605">
                  <c:v>9</c:v>
                </c:pt>
                <c:pt idx="606">
                  <c:v>9</c:v>
                </c:pt>
                <c:pt idx="607">
                  <c:v>9</c:v>
                </c:pt>
                <c:pt idx="608">
                  <c:v>9</c:v>
                </c:pt>
                <c:pt idx="609">
                  <c:v>9</c:v>
                </c:pt>
                <c:pt idx="610">
                  <c:v>9</c:v>
                </c:pt>
                <c:pt idx="611">
                  <c:v>9</c:v>
                </c:pt>
                <c:pt idx="612">
                  <c:v>9</c:v>
                </c:pt>
                <c:pt idx="613">
                  <c:v>9</c:v>
                </c:pt>
                <c:pt idx="614">
                  <c:v>9</c:v>
                </c:pt>
                <c:pt idx="615">
                  <c:v>9</c:v>
                </c:pt>
                <c:pt idx="616">
                  <c:v>9</c:v>
                </c:pt>
                <c:pt idx="617">
                  <c:v>9</c:v>
                </c:pt>
                <c:pt idx="618">
                  <c:v>9</c:v>
                </c:pt>
                <c:pt idx="619">
                  <c:v>9</c:v>
                </c:pt>
                <c:pt idx="620">
                  <c:v>9</c:v>
                </c:pt>
                <c:pt idx="621">
                  <c:v>9</c:v>
                </c:pt>
                <c:pt idx="622">
                  <c:v>9</c:v>
                </c:pt>
                <c:pt idx="623">
                  <c:v>9</c:v>
                </c:pt>
                <c:pt idx="624">
                  <c:v>9</c:v>
                </c:pt>
                <c:pt idx="625">
                  <c:v>9</c:v>
                </c:pt>
                <c:pt idx="626">
                  <c:v>9</c:v>
                </c:pt>
                <c:pt idx="627">
                  <c:v>9</c:v>
                </c:pt>
                <c:pt idx="628">
                  <c:v>9</c:v>
                </c:pt>
                <c:pt idx="629">
                  <c:v>9</c:v>
                </c:pt>
                <c:pt idx="630">
                  <c:v>9</c:v>
                </c:pt>
                <c:pt idx="631">
                  <c:v>9</c:v>
                </c:pt>
                <c:pt idx="632">
                  <c:v>9</c:v>
                </c:pt>
                <c:pt idx="633">
                  <c:v>9</c:v>
                </c:pt>
                <c:pt idx="634">
                  <c:v>9</c:v>
                </c:pt>
                <c:pt idx="635">
                  <c:v>9</c:v>
                </c:pt>
                <c:pt idx="636">
                  <c:v>9</c:v>
                </c:pt>
                <c:pt idx="637">
                  <c:v>9</c:v>
                </c:pt>
                <c:pt idx="638">
                  <c:v>9</c:v>
                </c:pt>
                <c:pt idx="639">
                  <c:v>9</c:v>
                </c:pt>
                <c:pt idx="640">
                  <c:v>9</c:v>
                </c:pt>
                <c:pt idx="641">
                  <c:v>9</c:v>
                </c:pt>
                <c:pt idx="642">
                  <c:v>9</c:v>
                </c:pt>
                <c:pt idx="643">
                  <c:v>9</c:v>
                </c:pt>
                <c:pt idx="644">
                  <c:v>9</c:v>
                </c:pt>
                <c:pt idx="645">
                  <c:v>9</c:v>
                </c:pt>
                <c:pt idx="646">
                  <c:v>9</c:v>
                </c:pt>
                <c:pt idx="647">
                  <c:v>9</c:v>
                </c:pt>
                <c:pt idx="648">
                  <c:v>9</c:v>
                </c:pt>
                <c:pt idx="649">
                  <c:v>9</c:v>
                </c:pt>
                <c:pt idx="650">
                  <c:v>9</c:v>
                </c:pt>
                <c:pt idx="651">
                  <c:v>9</c:v>
                </c:pt>
                <c:pt idx="652">
                  <c:v>9</c:v>
                </c:pt>
                <c:pt idx="653">
                  <c:v>9</c:v>
                </c:pt>
                <c:pt idx="654">
                  <c:v>9</c:v>
                </c:pt>
                <c:pt idx="655">
                  <c:v>9</c:v>
                </c:pt>
                <c:pt idx="656">
                  <c:v>9</c:v>
                </c:pt>
                <c:pt idx="657">
                  <c:v>9</c:v>
                </c:pt>
                <c:pt idx="658">
                  <c:v>9</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11</c:v>
                </c:pt>
                <c:pt idx="751">
                  <c:v>11</c:v>
                </c:pt>
                <c:pt idx="752">
                  <c:v>11</c:v>
                </c:pt>
                <c:pt idx="753">
                  <c:v>11</c:v>
                </c:pt>
                <c:pt idx="754">
                  <c:v>11</c:v>
                </c:pt>
                <c:pt idx="755">
                  <c:v>11</c:v>
                </c:pt>
                <c:pt idx="756">
                  <c:v>11</c:v>
                </c:pt>
                <c:pt idx="757">
                  <c:v>11</c:v>
                </c:pt>
                <c:pt idx="758">
                  <c:v>11</c:v>
                </c:pt>
                <c:pt idx="759">
                  <c:v>11</c:v>
                </c:pt>
                <c:pt idx="760">
                  <c:v>11</c:v>
                </c:pt>
                <c:pt idx="761">
                  <c:v>11</c:v>
                </c:pt>
                <c:pt idx="762">
                  <c:v>11</c:v>
                </c:pt>
                <c:pt idx="763">
                  <c:v>11</c:v>
                </c:pt>
                <c:pt idx="764">
                  <c:v>11</c:v>
                </c:pt>
                <c:pt idx="765">
                  <c:v>11</c:v>
                </c:pt>
                <c:pt idx="766">
                  <c:v>11</c:v>
                </c:pt>
                <c:pt idx="767">
                  <c:v>11</c:v>
                </c:pt>
                <c:pt idx="768">
                  <c:v>11</c:v>
                </c:pt>
                <c:pt idx="769">
                  <c:v>11</c:v>
                </c:pt>
                <c:pt idx="770">
                  <c:v>11</c:v>
                </c:pt>
                <c:pt idx="771">
                  <c:v>11</c:v>
                </c:pt>
                <c:pt idx="772">
                  <c:v>11</c:v>
                </c:pt>
                <c:pt idx="773">
                  <c:v>11</c:v>
                </c:pt>
                <c:pt idx="774">
                  <c:v>11</c:v>
                </c:pt>
                <c:pt idx="775">
                  <c:v>11</c:v>
                </c:pt>
                <c:pt idx="776">
                  <c:v>11</c:v>
                </c:pt>
                <c:pt idx="777">
                  <c:v>11</c:v>
                </c:pt>
                <c:pt idx="778">
                  <c:v>11</c:v>
                </c:pt>
                <c:pt idx="779">
                  <c:v>11</c:v>
                </c:pt>
                <c:pt idx="780">
                  <c:v>11</c:v>
                </c:pt>
                <c:pt idx="781">
                  <c:v>11</c:v>
                </c:pt>
                <c:pt idx="782">
                  <c:v>11</c:v>
                </c:pt>
                <c:pt idx="783">
                  <c:v>11</c:v>
                </c:pt>
                <c:pt idx="784">
                  <c:v>11</c:v>
                </c:pt>
                <c:pt idx="785">
                  <c:v>11</c:v>
                </c:pt>
                <c:pt idx="786">
                  <c:v>11</c:v>
                </c:pt>
                <c:pt idx="787">
                  <c:v>11</c:v>
                </c:pt>
                <c:pt idx="788">
                  <c:v>11</c:v>
                </c:pt>
                <c:pt idx="789">
                  <c:v>11</c:v>
                </c:pt>
                <c:pt idx="790">
                  <c:v>11</c:v>
                </c:pt>
                <c:pt idx="791">
                  <c:v>11</c:v>
                </c:pt>
                <c:pt idx="792">
                  <c:v>11</c:v>
                </c:pt>
                <c:pt idx="793">
                  <c:v>11</c:v>
                </c:pt>
                <c:pt idx="794">
                  <c:v>11</c:v>
                </c:pt>
                <c:pt idx="795">
                  <c:v>11</c:v>
                </c:pt>
                <c:pt idx="796">
                  <c:v>11</c:v>
                </c:pt>
                <c:pt idx="797">
                  <c:v>11</c:v>
                </c:pt>
                <c:pt idx="798">
                  <c:v>11</c:v>
                </c:pt>
                <c:pt idx="799">
                  <c:v>11</c:v>
                </c:pt>
                <c:pt idx="800">
                  <c:v>11</c:v>
                </c:pt>
                <c:pt idx="801">
                  <c:v>11</c:v>
                </c:pt>
                <c:pt idx="802">
                  <c:v>11</c:v>
                </c:pt>
                <c:pt idx="803">
                  <c:v>11</c:v>
                </c:pt>
                <c:pt idx="804">
                  <c:v>11</c:v>
                </c:pt>
                <c:pt idx="805">
                  <c:v>11</c:v>
                </c:pt>
                <c:pt idx="806">
                  <c:v>11</c:v>
                </c:pt>
                <c:pt idx="807">
                  <c:v>11</c:v>
                </c:pt>
                <c:pt idx="808">
                  <c:v>11</c:v>
                </c:pt>
                <c:pt idx="809">
                  <c:v>11</c:v>
                </c:pt>
                <c:pt idx="810">
                  <c:v>11</c:v>
                </c:pt>
                <c:pt idx="811">
                  <c:v>11</c:v>
                </c:pt>
                <c:pt idx="812">
                  <c:v>11</c:v>
                </c:pt>
                <c:pt idx="813">
                  <c:v>11</c:v>
                </c:pt>
                <c:pt idx="814">
                  <c:v>11</c:v>
                </c:pt>
                <c:pt idx="815">
                  <c:v>11</c:v>
                </c:pt>
                <c:pt idx="816">
                  <c:v>11</c:v>
                </c:pt>
              </c:numCache>
            </c:numRef>
          </c:xVal>
          <c:yVal>
            <c:numRef>
              <c:f>'LCOE of Utility-Scale PV'!$Q$27:$Q$843</c:f>
              <c:numCache>
                <c:formatCode>0.0</c:formatCode>
                <c:ptCount val="817"/>
                <c:pt idx="0">
                  <c:v>145.67024975815357</c:v>
                </c:pt>
                <c:pt idx="1">
                  <c:v>162.13451460842504</c:v>
                </c:pt>
                <c:pt idx="2">
                  <c:v>265.01818771667251</c:v>
                </c:pt>
                <c:pt idx="3">
                  <c:v>278.74169906719646</c:v>
                </c:pt>
                <c:pt idx="4">
                  <c:v>174.91349509434642</c:v>
                </c:pt>
                <c:pt idx="5">
                  <c:v>356.66633501581231</c:v>
                </c:pt>
                <c:pt idx="6">
                  <c:v>320.0460438441541</c:v>
                </c:pt>
                <c:pt idx="7">
                  <c:v>292.71023051780935</c:v>
                </c:pt>
                <c:pt idx="8">
                  <c:v>365.47231520091509</c:v>
                </c:pt>
                <c:pt idx="9">
                  <c:v>421.86745803848703</c:v>
                </c:pt>
                <c:pt idx="10">
                  <c:v>179.14221552181428</c:v>
                </c:pt>
                <c:pt idx="11">
                  <c:v>136.24845220974544</c:v>
                </c:pt>
                <c:pt idx="12">
                  <c:v>171.5018805924758</c:v>
                </c:pt>
                <c:pt idx="13">
                  <c:v>180.00815982525708</c:v>
                </c:pt>
                <c:pt idx="14">
                  <c:v>198.7943198349366</c:v>
                </c:pt>
                <c:pt idx="15">
                  <c:v>160.62704743096671</c:v>
                </c:pt>
                <c:pt idx="16">
                  <c:v>159.76919484537567</c:v>
                </c:pt>
                <c:pt idx="17">
                  <c:v>139.63360935082568</c:v>
                </c:pt>
                <c:pt idx="18">
                  <c:v>194.96689551483931</c:v>
                </c:pt>
                <c:pt idx="19">
                  <c:v>153.55207651186774</c:v>
                </c:pt>
                <c:pt idx="20">
                  <c:v>168.33360200295829</c:v>
                </c:pt>
                <c:pt idx="21">
                  <c:v>151.09233276214215</c:v>
                </c:pt>
                <c:pt idx="22">
                  <c:v>237.33293119724578</c:v>
                </c:pt>
                <c:pt idx="23">
                  <c:v>205.35587938497534</c:v>
                </c:pt>
                <c:pt idx="24">
                  <c:v>256.90092754654177</c:v>
                </c:pt>
                <c:pt idx="25">
                  <c:v>156.47227046112744</c:v>
                </c:pt>
                <c:pt idx="26">
                  <c:v>212.65512280514415</c:v>
                </c:pt>
                <c:pt idx="27">
                  <c:v>215.2593440555367</c:v>
                </c:pt>
                <c:pt idx="28">
                  <c:v>284.73958884296638</c:v>
                </c:pt>
                <c:pt idx="29">
                  <c:v>258.17162109128401</c:v>
                </c:pt>
                <c:pt idx="30">
                  <c:v>226.74061055713238</c:v>
                </c:pt>
                <c:pt idx="31">
                  <c:v>187.69604751851881</c:v>
                </c:pt>
                <c:pt idx="32">
                  <c:v>200.49608005207003</c:v>
                </c:pt>
                <c:pt idx="33">
                  <c:v>196.06581349947777</c:v>
                </c:pt>
                <c:pt idx="34">
                  <c:v>292.49865487956424</c:v>
                </c:pt>
                <c:pt idx="35">
                  <c:v>321.65121504720662</c:v>
                </c:pt>
                <c:pt idx="36">
                  <c:v>322.13013739344473</c:v>
                </c:pt>
                <c:pt idx="37">
                  <c:v>221.21344871159113</c:v>
                </c:pt>
                <c:pt idx="38">
                  <c:v>68.493587729458227</c:v>
                </c:pt>
                <c:pt idx="39">
                  <c:v>112.37733581939295</c:v>
                </c:pt>
                <c:pt idx="40">
                  <c:v>130.77817823608299</c:v>
                </c:pt>
                <c:pt idx="41">
                  <c:v>106.10507086444835</c:v>
                </c:pt>
                <c:pt idx="42">
                  <c:v>171.84130151087513</c:v>
                </c:pt>
                <c:pt idx="43">
                  <c:v>193.86296865196454</c:v>
                </c:pt>
                <c:pt idx="44">
                  <c:v>153.6569043931849</c:v>
                </c:pt>
                <c:pt idx="45">
                  <c:v>169.63846657668199</c:v>
                </c:pt>
                <c:pt idx="46">
                  <c:v>160.41152271412037</c:v>
                </c:pt>
                <c:pt idx="47">
                  <c:v>197.83283955040093</c:v>
                </c:pt>
                <c:pt idx="48">
                  <c:v>161.2061081099888</c:v>
                </c:pt>
                <c:pt idx="49">
                  <c:v>212.20499762856645</c:v>
                </c:pt>
                <c:pt idx="50">
                  <c:v>200.3927011924645</c:v>
                </c:pt>
                <c:pt idx="51">
                  <c:v>146.92727696795325</c:v>
                </c:pt>
                <c:pt idx="52">
                  <c:v>233.95406083019205</c:v>
                </c:pt>
                <c:pt idx="53">
                  <c:v>135.91008881826028</c:v>
                </c:pt>
                <c:pt idx="54">
                  <c:v>148.29756373111175</c:v>
                </c:pt>
                <c:pt idx="55">
                  <c:v>150.15877389900862</c:v>
                </c:pt>
                <c:pt idx="56">
                  <c:v>136.13425760748882</c:v>
                </c:pt>
                <c:pt idx="57">
                  <c:v>208.30130404390749</c:v>
                </c:pt>
                <c:pt idx="58">
                  <c:v>143.10589306214285</c:v>
                </c:pt>
                <c:pt idx="59">
                  <c:v>208.43515497100944</c:v>
                </c:pt>
                <c:pt idx="60">
                  <c:v>207.61935439100756</c:v>
                </c:pt>
                <c:pt idx="61">
                  <c:v>222.78817626640549</c:v>
                </c:pt>
                <c:pt idx="62">
                  <c:v>231.49395164956681</c:v>
                </c:pt>
                <c:pt idx="63">
                  <c:v>145.88228648772204</c:v>
                </c:pt>
                <c:pt idx="64">
                  <c:v>155.46411221743378</c:v>
                </c:pt>
                <c:pt idx="65">
                  <c:v>157.73434292098153</c:v>
                </c:pt>
                <c:pt idx="66">
                  <c:v>149.35442478150202</c:v>
                </c:pt>
                <c:pt idx="67">
                  <c:v>246.22805545051327</c:v>
                </c:pt>
                <c:pt idx="68">
                  <c:v>163.87212735490215</c:v>
                </c:pt>
                <c:pt idx="69">
                  <c:v>290.67701478895032</c:v>
                </c:pt>
                <c:pt idx="70">
                  <c:v>178.05470513997255</c:v>
                </c:pt>
                <c:pt idx="71">
                  <c:v>173.52784179784535</c:v>
                </c:pt>
                <c:pt idx="72">
                  <c:v>267.27874721621089</c:v>
                </c:pt>
                <c:pt idx="73">
                  <c:v>280.99366804301116</c:v>
                </c:pt>
                <c:pt idx="74">
                  <c:v>174.27291377792804</c:v>
                </c:pt>
                <c:pt idx="75">
                  <c:v>305.66919112231227</c:v>
                </c:pt>
                <c:pt idx="76">
                  <c:v>176.6872353412935</c:v>
                </c:pt>
                <c:pt idx="77">
                  <c:v>92.770635396697131</c:v>
                </c:pt>
                <c:pt idx="78">
                  <c:v>89.929869662775147</c:v>
                </c:pt>
                <c:pt idx="79">
                  <c:v>79.307415219021308</c:v>
                </c:pt>
                <c:pt idx="80">
                  <c:v>175.68890885023754</c:v>
                </c:pt>
                <c:pt idx="81">
                  <c:v>169.79642347172577</c:v>
                </c:pt>
                <c:pt idx="82">
                  <c:v>116.93166955380963</c:v>
                </c:pt>
                <c:pt idx="83">
                  <c:v>112.98423242294439</c:v>
                </c:pt>
                <c:pt idx="84">
                  <c:v>170.53894258460681</c:v>
                </c:pt>
                <c:pt idx="85">
                  <c:v>108.37676032116558</c:v>
                </c:pt>
                <c:pt idx="86">
                  <c:v>163.2727393316685</c:v>
                </c:pt>
                <c:pt idx="87">
                  <c:v>103.7377997540684</c:v>
                </c:pt>
                <c:pt idx="88">
                  <c:v>108.65657995953299</c:v>
                </c:pt>
                <c:pt idx="89">
                  <c:v>114.89770601244912</c:v>
                </c:pt>
                <c:pt idx="90">
                  <c:v>106.50765089856793</c:v>
                </c:pt>
                <c:pt idx="91">
                  <c:v>121.20376626037597</c:v>
                </c:pt>
                <c:pt idx="92">
                  <c:v>118.65002904839733</c:v>
                </c:pt>
                <c:pt idx="93">
                  <c:v>145.40286459651114</c:v>
                </c:pt>
                <c:pt idx="94">
                  <c:v>182.77621083974074</c:v>
                </c:pt>
                <c:pt idx="95">
                  <c:v>170.03188078538935</c:v>
                </c:pt>
                <c:pt idx="96">
                  <c:v>224.23117471574136</c:v>
                </c:pt>
                <c:pt idx="97">
                  <c:v>118.83159714264572</c:v>
                </c:pt>
                <c:pt idx="98">
                  <c:v>161.46430994754195</c:v>
                </c:pt>
                <c:pt idx="99">
                  <c:v>115.79477623981145</c:v>
                </c:pt>
                <c:pt idx="100">
                  <c:v>124.31657132290688</c:v>
                </c:pt>
                <c:pt idx="101">
                  <c:v>204.93051068559183</c:v>
                </c:pt>
                <c:pt idx="102">
                  <c:v>135.59585969808091</c:v>
                </c:pt>
                <c:pt idx="103">
                  <c:v>130.23352363637122</c:v>
                </c:pt>
                <c:pt idx="104">
                  <c:v>170.69862733913087</c:v>
                </c:pt>
                <c:pt idx="105">
                  <c:v>136.120308101955</c:v>
                </c:pt>
                <c:pt idx="106">
                  <c:v>145.6200906148097</c:v>
                </c:pt>
                <c:pt idx="107">
                  <c:v>148.23346625377164</c:v>
                </c:pt>
                <c:pt idx="108">
                  <c:v>201.43267114289176</c:v>
                </c:pt>
                <c:pt idx="109">
                  <c:v>166.16720580989335</c:v>
                </c:pt>
                <c:pt idx="110">
                  <c:v>195.65303868217205</c:v>
                </c:pt>
                <c:pt idx="111">
                  <c:v>132.02854812689986</c:v>
                </c:pt>
                <c:pt idx="112">
                  <c:v>137.42866240241793</c:v>
                </c:pt>
                <c:pt idx="113">
                  <c:v>357.60710605324039</c:v>
                </c:pt>
                <c:pt idx="114">
                  <c:v>354.2726062239413</c:v>
                </c:pt>
                <c:pt idx="115">
                  <c:v>65.026675840985362</c:v>
                </c:pt>
                <c:pt idx="116">
                  <c:v>64.031866116275552</c:v>
                </c:pt>
                <c:pt idx="117">
                  <c:v>112.21615501344569</c:v>
                </c:pt>
                <c:pt idx="118">
                  <c:v>125.21755127789325</c:v>
                </c:pt>
                <c:pt idx="119">
                  <c:v>115.67792688646928</c:v>
                </c:pt>
                <c:pt idx="120">
                  <c:v>68.965478224730916</c:v>
                </c:pt>
                <c:pt idx="121">
                  <c:v>75.991102040877365</c:v>
                </c:pt>
                <c:pt idx="122">
                  <c:v>84.76405884199589</c:v>
                </c:pt>
                <c:pt idx="123">
                  <c:v>85.579005864990933</c:v>
                </c:pt>
                <c:pt idx="124">
                  <c:v>84.367430299072552</c:v>
                </c:pt>
                <c:pt idx="125">
                  <c:v>94.259107309480228</c:v>
                </c:pt>
                <c:pt idx="126">
                  <c:v>91.545928554620659</c:v>
                </c:pt>
                <c:pt idx="127">
                  <c:v>79.147335578277975</c:v>
                </c:pt>
                <c:pt idx="128">
                  <c:v>87.271604215997144</c:v>
                </c:pt>
                <c:pt idx="129">
                  <c:v>110.05668731369067</c:v>
                </c:pt>
                <c:pt idx="130">
                  <c:v>101.01319392579636</c:v>
                </c:pt>
                <c:pt idx="131">
                  <c:v>134.30190832451947</c:v>
                </c:pt>
                <c:pt idx="132">
                  <c:v>116.25585916497936</c:v>
                </c:pt>
                <c:pt idx="133">
                  <c:v>122.82988355977724</c:v>
                </c:pt>
                <c:pt idx="134">
                  <c:v>95.152329671671055</c:v>
                </c:pt>
                <c:pt idx="135">
                  <c:v>141.23634746591034</c:v>
                </c:pt>
                <c:pt idx="136">
                  <c:v>94.692082125131861</c:v>
                </c:pt>
                <c:pt idx="137">
                  <c:v>151.12870124321216</c:v>
                </c:pt>
                <c:pt idx="138">
                  <c:v>154.36132915397866</c:v>
                </c:pt>
                <c:pt idx="139">
                  <c:v>153.23492865060084</c:v>
                </c:pt>
                <c:pt idx="140">
                  <c:v>88.83046672073452</c:v>
                </c:pt>
                <c:pt idx="141">
                  <c:v>106.54382494877535</c:v>
                </c:pt>
                <c:pt idx="142">
                  <c:v>105.29238994056924</c:v>
                </c:pt>
                <c:pt idx="143">
                  <c:v>91.537946902364666</c:v>
                </c:pt>
                <c:pt idx="144">
                  <c:v>87.856342434345024</c:v>
                </c:pt>
                <c:pt idx="145">
                  <c:v>98.67854817777507</c:v>
                </c:pt>
                <c:pt idx="146">
                  <c:v>115.91265115339104</c:v>
                </c:pt>
                <c:pt idx="147">
                  <c:v>148.75729124103447</c:v>
                </c:pt>
                <c:pt idx="148">
                  <c:v>106.24134642297942</c:v>
                </c:pt>
                <c:pt idx="149">
                  <c:v>109.78023928843105</c:v>
                </c:pt>
                <c:pt idx="150">
                  <c:v>93.471605648167895</c:v>
                </c:pt>
                <c:pt idx="151">
                  <c:v>90.390376838770166</c:v>
                </c:pt>
                <c:pt idx="152">
                  <c:v>112.02981980896996</c:v>
                </c:pt>
                <c:pt idx="153">
                  <c:v>210.35395945621329</c:v>
                </c:pt>
                <c:pt idx="154">
                  <c:v>132.70755400235109</c:v>
                </c:pt>
                <c:pt idx="155">
                  <c:v>219.42723750473621</c:v>
                </c:pt>
                <c:pt idx="156">
                  <c:v>138.2643427790548</c:v>
                </c:pt>
                <c:pt idx="157">
                  <c:v>130.63153133210827</c:v>
                </c:pt>
                <c:pt idx="158">
                  <c:v>125.25951810560892</c:v>
                </c:pt>
                <c:pt idx="159">
                  <c:v>108.07203937052664</c:v>
                </c:pt>
                <c:pt idx="160">
                  <c:v>141.12183090484535</c:v>
                </c:pt>
                <c:pt idx="161">
                  <c:v>214.27659491670983</c:v>
                </c:pt>
                <c:pt idx="162">
                  <c:v>234.0765282428313</c:v>
                </c:pt>
                <c:pt idx="163">
                  <c:v>195.81282789744722</c:v>
                </c:pt>
                <c:pt idx="164">
                  <c:v>129.78688593606782</c:v>
                </c:pt>
                <c:pt idx="165">
                  <c:v>112.418299062542</c:v>
                </c:pt>
                <c:pt idx="166">
                  <c:v>116.06641614602256</c:v>
                </c:pt>
                <c:pt idx="167">
                  <c:v>133.03667773149655</c:v>
                </c:pt>
                <c:pt idx="168">
                  <c:v>142.20591998436089</c:v>
                </c:pt>
                <c:pt idx="169">
                  <c:v>173.46313558099033</c:v>
                </c:pt>
                <c:pt idx="170">
                  <c:v>133.42973884148563</c:v>
                </c:pt>
                <c:pt idx="171">
                  <c:v>142.86831812791792</c:v>
                </c:pt>
                <c:pt idx="172">
                  <c:v>142.29547392722296</c:v>
                </c:pt>
                <c:pt idx="173">
                  <c:v>145.07322856198059</c:v>
                </c:pt>
                <c:pt idx="174">
                  <c:v>142.7849936511326</c:v>
                </c:pt>
                <c:pt idx="175">
                  <c:v>168.29277023107556</c:v>
                </c:pt>
                <c:pt idx="176">
                  <c:v>169.24650421961383</c:v>
                </c:pt>
                <c:pt idx="177">
                  <c:v>63.21964639488975</c:v>
                </c:pt>
                <c:pt idx="178">
                  <c:v>86.112427926282862</c:v>
                </c:pt>
                <c:pt idx="179">
                  <c:v>88.249792028387091</c:v>
                </c:pt>
                <c:pt idx="180">
                  <c:v>59.595194221167667</c:v>
                </c:pt>
                <c:pt idx="181">
                  <c:v>65.90609057059207</c:v>
                </c:pt>
                <c:pt idx="182">
                  <c:v>102.02969247843768</c:v>
                </c:pt>
                <c:pt idx="183">
                  <c:v>60.519596148666167</c:v>
                </c:pt>
                <c:pt idx="184">
                  <c:v>64.167431094266405</c:v>
                </c:pt>
                <c:pt idx="185">
                  <c:v>88.493682073753803</c:v>
                </c:pt>
                <c:pt idx="186">
                  <c:v>89.596780251920791</c:v>
                </c:pt>
                <c:pt idx="187">
                  <c:v>60.69386866516647</c:v>
                </c:pt>
                <c:pt idx="188">
                  <c:v>104.70252807621799</c:v>
                </c:pt>
                <c:pt idx="189">
                  <c:v>73.521855696527979</c:v>
                </c:pt>
                <c:pt idx="190">
                  <c:v>60.615696365242272</c:v>
                </c:pt>
                <c:pt idx="191">
                  <c:v>78.201133402143427</c:v>
                </c:pt>
                <c:pt idx="192">
                  <c:v>99.018394654315003</c:v>
                </c:pt>
                <c:pt idx="193">
                  <c:v>95.735122845056381</c:v>
                </c:pt>
                <c:pt idx="194">
                  <c:v>106.69949487241671</c:v>
                </c:pt>
                <c:pt idx="195">
                  <c:v>93.570432984883496</c:v>
                </c:pt>
                <c:pt idx="196">
                  <c:v>81.243048226867529</c:v>
                </c:pt>
                <c:pt idx="197">
                  <c:v>111.05947194672521</c:v>
                </c:pt>
                <c:pt idx="198">
                  <c:v>81.748238976750869</c:v>
                </c:pt>
                <c:pt idx="199">
                  <c:v>98.946703830803926</c:v>
                </c:pt>
                <c:pt idx="200">
                  <c:v>77.754970471266859</c:v>
                </c:pt>
                <c:pt idx="201">
                  <c:v>87.768862057040508</c:v>
                </c:pt>
                <c:pt idx="202">
                  <c:v>102.8562411384619</c:v>
                </c:pt>
                <c:pt idx="203">
                  <c:v>76.736097702137471</c:v>
                </c:pt>
                <c:pt idx="204">
                  <c:v>100.13774716979255</c:v>
                </c:pt>
                <c:pt idx="205">
                  <c:v>111.53815816124369</c:v>
                </c:pt>
                <c:pt idx="206">
                  <c:v>55.879749765607521</c:v>
                </c:pt>
                <c:pt idx="207">
                  <c:v>88.454158939984012</c:v>
                </c:pt>
                <c:pt idx="208">
                  <c:v>78.06337428547512</c:v>
                </c:pt>
                <c:pt idx="209">
                  <c:v>110.88301168659935</c:v>
                </c:pt>
                <c:pt idx="210">
                  <c:v>128.36756786360056</c:v>
                </c:pt>
                <c:pt idx="211">
                  <c:v>83.004226108634569</c:v>
                </c:pt>
                <c:pt idx="212">
                  <c:v>97.612444252725382</c:v>
                </c:pt>
                <c:pt idx="213">
                  <c:v>106.72793269824663</c:v>
                </c:pt>
                <c:pt idx="214">
                  <c:v>106.12316248436508</c:v>
                </c:pt>
                <c:pt idx="215">
                  <c:v>94.651227106722985</c:v>
                </c:pt>
                <c:pt idx="216">
                  <c:v>105.43685476151741</c:v>
                </c:pt>
                <c:pt idx="217">
                  <c:v>139.51299759531619</c:v>
                </c:pt>
                <c:pt idx="218">
                  <c:v>114.62970505872759</c:v>
                </c:pt>
                <c:pt idx="219">
                  <c:v>108.60014710732362</c:v>
                </c:pt>
                <c:pt idx="220">
                  <c:v>102.70810086410317</c:v>
                </c:pt>
                <c:pt idx="221">
                  <c:v>75.547209239269662</c:v>
                </c:pt>
                <c:pt idx="222">
                  <c:v>87.484465218181711</c:v>
                </c:pt>
                <c:pt idx="223">
                  <c:v>89.429094293653748</c:v>
                </c:pt>
                <c:pt idx="224">
                  <c:v>88.801346716989329</c:v>
                </c:pt>
                <c:pt idx="225">
                  <c:v>86.773715749220287</c:v>
                </c:pt>
                <c:pt idx="226">
                  <c:v>103.12563215282617</c:v>
                </c:pt>
                <c:pt idx="227">
                  <c:v>95.879922764494296</c:v>
                </c:pt>
                <c:pt idx="228">
                  <c:v>84.680348289658738</c:v>
                </c:pt>
                <c:pt idx="229">
                  <c:v>77.458110632652549</c:v>
                </c:pt>
                <c:pt idx="230">
                  <c:v>79.138698987476346</c:v>
                </c:pt>
                <c:pt idx="231">
                  <c:v>123.78483407406139</c:v>
                </c:pt>
                <c:pt idx="232">
                  <c:v>100.57757416143714</c:v>
                </c:pt>
                <c:pt idx="233">
                  <c:v>89.413596981263936</c:v>
                </c:pt>
                <c:pt idx="234">
                  <c:v>146.1599164814032</c:v>
                </c:pt>
                <c:pt idx="235">
                  <c:v>95.102577904234352</c:v>
                </c:pt>
                <c:pt idx="236">
                  <c:v>82.188509235713298</c:v>
                </c:pt>
                <c:pt idx="237">
                  <c:v>91.826817562906342</c:v>
                </c:pt>
                <c:pt idx="238">
                  <c:v>144.94668186096365</c:v>
                </c:pt>
                <c:pt idx="239">
                  <c:v>107.0256056151859</c:v>
                </c:pt>
                <c:pt idx="240">
                  <c:v>112.48240834880397</c:v>
                </c:pt>
                <c:pt idx="241">
                  <c:v>90.139272755384383</c:v>
                </c:pt>
                <c:pt idx="242">
                  <c:v>131.75543938026013</c:v>
                </c:pt>
                <c:pt idx="243">
                  <c:v>126.08544022114221</c:v>
                </c:pt>
                <c:pt idx="244">
                  <c:v>95.172756133984493</c:v>
                </c:pt>
                <c:pt idx="245">
                  <c:v>105.24634319270183</c:v>
                </c:pt>
                <c:pt idx="246">
                  <c:v>134.66026876871575</c:v>
                </c:pt>
                <c:pt idx="247">
                  <c:v>118.17487827447316</c:v>
                </c:pt>
                <c:pt idx="248">
                  <c:v>114.47427599333896</c:v>
                </c:pt>
                <c:pt idx="249">
                  <c:v>154.49253319677558</c:v>
                </c:pt>
                <c:pt idx="250">
                  <c:v>158.05432012555812</c:v>
                </c:pt>
                <c:pt idx="251">
                  <c:v>164.53157655873397</c:v>
                </c:pt>
                <c:pt idx="252">
                  <c:v>101.71988948808932</c:v>
                </c:pt>
                <c:pt idx="253">
                  <c:v>122.55682600702109</c:v>
                </c:pt>
                <c:pt idx="254">
                  <c:v>111.86151918423892</c:v>
                </c:pt>
                <c:pt idx="255">
                  <c:v>183.64030781773374</c:v>
                </c:pt>
                <c:pt idx="256">
                  <c:v>134.17764200768187</c:v>
                </c:pt>
                <c:pt idx="257">
                  <c:v>119.13101996386698</c:v>
                </c:pt>
                <c:pt idx="258">
                  <c:v>133.07820265101171</c:v>
                </c:pt>
                <c:pt idx="259">
                  <c:v>120.0811357332484</c:v>
                </c:pt>
                <c:pt idx="260">
                  <c:v>127.65388277238939</c:v>
                </c:pt>
                <c:pt idx="261">
                  <c:v>127.88705644599621</c:v>
                </c:pt>
                <c:pt idx="262">
                  <c:v>40.728760513698191</c:v>
                </c:pt>
                <c:pt idx="263">
                  <c:v>55.233989323900978</c:v>
                </c:pt>
                <c:pt idx="264">
                  <c:v>48.882093064760014</c:v>
                </c:pt>
                <c:pt idx="265">
                  <c:v>79.850261668710075</c:v>
                </c:pt>
                <c:pt idx="266">
                  <c:v>67.529134603332182</c:v>
                </c:pt>
                <c:pt idx="267">
                  <c:v>76.812547066882473</c:v>
                </c:pt>
                <c:pt idx="268">
                  <c:v>71.085301314959182</c:v>
                </c:pt>
                <c:pt idx="269">
                  <c:v>79.773123723474939</c:v>
                </c:pt>
                <c:pt idx="270">
                  <c:v>69.903770825231973</c:v>
                </c:pt>
                <c:pt idx="271">
                  <c:v>77.815951340984839</c:v>
                </c:pt>
                <c:pt idx="272">
                  <c:v>58.348070770142414</c:v>
                </c:pt>
                <c:pt idx="273">
                  <c:v>53.611145625756876</c:v>
                </c:pt>
                <c:pt idx="274">
                  <c:v>54.652492976586721</c:v>
                </c:pt>
                <c:pt idx="275">
                  <c:v>49.968368401872105</c:v>
                </c:pt>
                <c:pt idx="276">
                  <c:v>76.964152044807321</c:v>
                </c:pt>
                <c:pt idx="277">
                  <c:v>100.22364333314778</c:v>
                </c:pt>
                <c:pt idx="278">
                  <c:v>70.986406898731786</c:v>
                </c:pt>
                <c:pt idx="279">
                  <c:v>53.453839210160744</c:v>
                </c:pt>
                <c:pt idx="280">
                  <c:v>58.639348314604085</c:v>
                </c:pt>
                <c:pt idx="281">
                  <c:v>91.447359846465687</c:v>
                </c:pt>
                <c:pt idx="282">
                  <c:v>83.096406139688327</c:v>
                </c:pt>
                <c:pt idx="283">
                  <c:v>61.829543672332107</c:v>
                </c:pt>
                <c:pt idx="284">
                  <c:v>74.017706105318396</c:v>
                </c:pt>
                <c:pt idx="285">
                  <c:v>53.626256160572694</c:v>
                </c:pt>
                <c:pt idx="286">
                  <c:v>56.89969602927944</c:v>
                </c:pt>
                <c:pt idx="287">
                  <c:v>57.084430258032896</c:v>
                </c:pt>
                <c:pt idx="288">
                  <c:v>84.68548380225424</c:v>
                </c:pt>
                <c:pt idx="289">
                  <c:v>78.412916851557995</c:v>
                </c:pt>
                <c:pt idx="290">
                  <c:v>56.377734195553494</c:v>
                </c:pt>
                <c:pt idx="291">
                  <c:v>62.039403161665469</c:v>
                </c:pt>
                <c:pt idx="292">
                  <c:v>61.757422684634605</c:v>
                </c:pt>
                <c:pt idx="293">
                  <c:v>83.107662996255456</c:v>
                </c:pt>
                <c:pt idx="294">
                  <c:v>60.774656093030984</c:v>
                </c:pt>
                <c:pt idx="295">
                  <c:v>54.482273548981361</c:v>
                </c:pt>
                <c:pt idx="296">
                  <c:v>54.101643211342797</c:v>
                </c:pt>
                <c:pt idx="297">
                  <c:v>60.524074496579964</c:v>
                </c:pt>
                <c:pt idx="298">
                  <c:v>65.626812208531263</c:v>
                </c:pt>
                <c:pt idx="299">
                  <c:v>60.218654222878335</c:v>
                </c:pt>
                <c:pt idx="300">
                  <c:v>61.369399385182426</c:v>
                </c:pt>
                <c:pt idx="301">
                  <c:v>60.334586932875048</c:v>
                </c:pt>
                <c:pt idx="302">
                  <c:v>63.772718634341381</c:v>
                </c:pt>
                <c:pt idx="303">
                  <c:v>58.233065437827875</c:v>
                </c:pt>
                <c:pt idx="304">
                  <c:v>91.29834909963752</c:v>
                </c:pt>
                <c:pt idx="305">
                  <c:v>82.126075234626398</c:v>
                </c:pt>
                <c:pt idx="306">
                  <c:v>92.997505315589308</c:v>
                </c:pt>
                <c:pt idx="307">
                  <c:v>84.185031632251224</c:v>
                </c:pt>
                <c:pt idx="308">
                  <c:v>57.61820637837878</c:v>
                </c:pt>
                <c:pt idx="309">
                  <c:v>94.165563911948425</c:v>
                </c:pt>
                <c:pt idx="310">
                  <c:v>64.466209720502889</c:v>
                </c:pt>
                <c:pt idx="311">
                  <c:v>90.804225514350421</c:v>
                </c:pt>
                <c:pt idx="312">
                  <c:v>64.250692290027999</c:v>
                </c:pt>
                <c:pt idx="313">
                  <c:v>66.940132151607898</c:v>
                </c:pt>
                <c:pt idx="314">
                  <c:v>64.965268089423347</c:v>
                </c:pt>
                <c:pt idx="315">
                  <c:v>96.254519215333303</c:v>
                </c:pt>
                <c:pt idx="316">
                  <c:v>63.281694883984066</c:v>
                </c:pt>
                <c:pt idx="317">
                  <c:v>58.399115531672877</c:v>
                </c:pt>
                <c:pt idx="318">
                  <c:v>75.603140145786071</c:v>
                </c:pt>
                <c:pt idx="319">
                  <c:v>77.470524471350146</c:v>
                </c:pt>
                <c:pt idx="320">
                  <c:v>87.392421735545398</c:v>
                </c:pt>
                <c:pt idx="321">
                  <c:v>76.044077910934675</c:v>
                </c:pt>
                <c:pt idx="322">
                  <c:v>98.646576202625155</c:v>
                </c:pt>
                <c:pt idx="323">
                  <c:v>79.323354235209308</c:v>
                </c:pt>
                <c:pt idx="324">
                  <c:v>57.754343291682147</c:v>
                </c:pt>
                <c:pt idx="325">
                  <c:v>100.56687156762851</c:v>
                </c:pt>
                <c:pt idx="326">
                  <c:v>104.72982957898397</c:v>
                </c:pt>
                <c:pt idx="327">
                  <c:v>119.99865433327651</c:v>
                </c:pt>
                <c:pt idx="328">
                  <c:v>81.664293753314709</c:v>
                </c:pt>
                <c:pt idx="329">
                  <c:v>61.314778893322341</c:v>
                </c:pt>
                <c:pt idx="330">
                  <c:v>62.712653249210646</c:v>
                </c:pt>
                <c:pt idx="331">
                  <c:v>60.795275986444409</c:v>
                </c:pt>
                <c:pt idx="332">
                  <c:v>86.775635465760374</c:v>
                </c:pt>
                <c:pt idx="333">
                  <c:v>66.638595582176436</c:v>
                </c:pt>
                <c:pt idx="334">
                  <c:v>76.930965035740016</c:v>
                </c:pt>
                <c:pt idx="335">
                  <c:v>77.956060232911341</c:v>
                </c:pt>
                <c:pt idx="336">
                  <c:v>77.290120114967962</c:v>
                </c:pt>
                <c:pt idx="337">
                  <c:v>76.378422943490591</c:v>
                </c:pt>
                <c:pt idx="338">
                  <c:v>77.996864021746973</c:v>
                </c:pt>
                <c:pt idx="339">
                  <c:v>77.401349376919697</c:v>
                </c:pt>
                <c:pt idx="340">
                  <c:v>80.287982743800256</c:v>
                </c:pt>
                <c:pt idx="341">
                  <c:v>65.13874710978159</c:v>
                </c:pt>
                <c:pt idx="342">
                  <c:v>110.60626018539426</c:v>
                </c:pt>
                <c:pt idx="343">
                  <c:v>63.211294765980391</c:v>
                </c:pt>
                <c:pt idx="344">
                  <c:v>73.824702337304274</c:v>
                </c:pt>
                <c:pt idx="345">
                  <c:v>86.140404171813401</c:v>
                </c:pt>
                <c:pt idx="346">
                  <c:v>95.278175782799565</c:v>
                </c:pt>
                <c:pt idx="347">
                  <c:v>103.78904873468268</c:v>
                </c:pt>
                <c:pt idx="348">
                  <c:v>75.468089196453619</c:v>
                </c:pt>
                <c:pt idx="349">
                  <c:v>101.00182504661635</c:v>
                </c:pt>
                <c:pt idx="350">
                  <c:v>66.922015680702415</c:v>
                </c:pt>
                <c:pt idx="351">
                  <c:v>111.69466297446324</c:v>
                </c:pt>
                <c:pt idx="352">
                  <c:v>92.251720770729648</c:v>
                </c:pt>
                <c:pt idx="353">
                  <c:v>71.927385917182832</c:v>
                </c:pt>
                <c:pt idx="354">
                  <c:v>63.3990675695688</c:v>
                </c:pt>
                <c:pt idx="355">
                  <c:v>107.69185605670486</c:v>
                </c:pt>
                <c:pt idx="356">
                  <c:v>68.864999246787562</c:v>
                </c:pt>
                <c:pt idx="357">
                  <c:v>68.502781252654856</c:v>
                </c:pt>
                <c:pt idx="358">
                  <c:v>69.076063935011931</c:v>
                </c:pt>
                <c:pt idx="359">
                  <c:v>102.06150376887193</c:v>
                </c:pt>
                <c:pt idx="360">
                  <c:v>98.36835198493344</c:v>
                </c:pt>
                <c:pt idx="361">
                  <c:v>78.299494346376775</c:v>
                </c:pt>
                <c:pt idx="362">
                  <c:v>74.696770452102996</c:v>
                </c:pt>
                <c:pt idx="363">
                  <c:v>75.467764527635637</c:v>
                </c:pt>
                <c:pt idx="364">
                  <c:v>74.279899912418287</c:v>
                </c:pt>
                <c:pt idx="365">
                  <c:v>87.264468619917238</c:v>
                </c:pt>
                <c:pt idx="366">
                  <c:v>107.61544204747877</c:v>
                </c:pt>
                <c:pt idx="367">
                  <c:v>115.10384790450631</c:v>
                </c:pt>
                <c:pt idx="368">
                  <c:v>71.82888221528863</c:v>
                </c:pt>
                <c:pt idx="369">
                  <c:v>143.40093994863659</c:v>
                </c:pt>
                <c:pt idx="370">
                  <c:v>101.49965941248301</c:v>
                </c:pt>
                <c:pt idx="371">
                  <c:v>71.742895514140159</c:v>
                </c:pt>
                <c:pt idx="372">
                  <c:v>98.750856972064355</c:v>
                </c:pt>
                <c:pt idx="373">
                  <c:v>67.404774387644949</c:v>
                </c:pt>
                <c:pt idx="374">
                  <c:v>65.290160684924189</c:v>
                </c:pt>
                <c:pt idx="375">
                  <c:v>70.36264094313114</c:v>
                </c:pt>
                <c:pt idx="376">
                  <c:v>85.437350124842155</c:v>
                </c:pt>
                <c:pt idx="377">
                  <c:v>83.96642926840282</c:v>
                </c:pt>
                <c:pt idx="378">
                  <c:v>78.458968347041463</c:v>
                </c:pt>
                <c:pt idx="379">
                  <c:v>84.943469656458447</c:v>
                </c:pt>
                <c:pt idx="380">
                  <c:v>76.417559436497015</c:v>
                </c:pt>
                <c:pt idx="381">
                  <c:v>84.42149257636116</c:v>
                </c:pt>
                <c:pt idx="382">
                  <c:v>71.303352380563666</c:v>
                </c:pt>
                <c:pt idx="383">
                  <c:v>76.800132250532414</c:v>
                </c:pt>
                <c:pt idx="384">
                  <c:v>85.500160381032714</c:v>
                </c:pt>
                <c:pt idx="385">
                  <c:v>129.81483620763959</c:v>
                </c:pt>
                <c:pt idx="386">
                  <c:v>126.95114628226546</c:v>
                </c:pt>
                <c:pt idx="387">
                  <c:v>79.22806375393904</c:v>
                </c:pt>
                <c:pt idx="388">
                  <c:v>102.21027108525777</c:v>
                </c:pt>
                <c:pt idx="389">
                  <c:v>108.91122524951331</c:v>
                </c:pt>
                <c:pt idx="390">
                  <c:v>79.169227300680788</c:v>
                </c:pt>
                <c:pt idx="391">
                  <c:v>88.332780837601916</c:v>
                </c:pt>
                <c:pt idx="392">
                  <c:v>79.056033759182114</c:v>
                </c:pt>
                <c:pt idx="393">
                  <c:v>100.03813241442485</c:v>
                </c:pt>
                <c:pt idx="394">
                  <c:v>99.195994828573291</c:v>
                </c:pt>
                <c:pt idx="395">
                  <c:v>102.21268935875074</c:v>
                </c:pt>
                <c:pt idx="396">
                  <c:v>101.70556098005709</c:v>
                </c:pt>
                <c:pt idx="397">
                  <c:v>150.51323789519</c:v>
                </c:pt>
                <c:pt idx="398">
                  <c:v>164.06269535005697</c:v>
                </c:pt>
                <c:pt idx="399">
                  <c:v>148.90992613101571</c:v>
                </c:pt>
                <c:pt idx="400">
                  <c:v>149.88521982202863</c:v>
                </c:pt>
                <c:pt idx="401">
                  <c:v>167.32780669661304</c:v>
                </c:pt>
                <c:pt idx="402">
                  <c:v>119.15494771399869</c:v>
                </c:pt>
                <c:pt idx="403">
                  <c:v>126.68607398574957</c:v>
                </c:pt>
                <c:pt idx="404">
                  <c:v>117.25414329383284</c:v>
                </c:pt>
                <c:pt idx="405">
                  <c:v>175.70900600212022</c:v>
                </c:pt>
                <c:pt idx="406">
                  <c:v>170.69281914226363</c:v>
                </c:pt>
                <c:pt idx="407">
                  <c:v>40.954203996018464</c:v>
                </c:pt>
                <c:pt idx="408">
                  <c:v>40.524094269225721</c:v>
                </c:pt>
                <c:pt idx="409">
                  <c:v>39.707831683805495</c:v>
                </c:pt>
                <c:pt idx="410">
                  <c:v>47.934617420841434</c:v>
                </c:pt>
                <c:pt idx="411">
                  <c:v>44.40092118052268</c:v>
                </c:pt>
                <c:pt idx="412">
                  <c:v>49.654930738963763</c:v>
                </c:pt>
                <c:pt idx="413">
                  <c:v>42.927594878542052</c:v>
                </c:pt>
                <c:pt idx="414">
                  <c:v>48.716603515982619</c:v>
                </c:pt>
                <c:pt idx="415">
                  <c:v>57.770601578664454</c:v>
                </c:pt>
                <c:pt idx="416">
                  <c:v>58.460672998202035</c:v>
                </c:pt>
                <c:pt idx="417">
                  <c:v>46.342866815548184</c:v>
                </c:pt>
                <c:pt idx="418">
                  <c:v>57.93066990645535</c:v>
                </c:pt>
                <c:pt idx="419">
                  <c:v>60.184670523092358</c:v>
                </c:pt>
                <c:pt idx="420">
                  <c:v>55.520250007502781</c:v>
                </c:pt>
                <c:pt idx="421">
                  <c:v>66.986678947348025</c:v>
                </c:pt>
                <c:pt idx="422">
                  <c:v>60.151681780459576</c:v>
                </c:pt>
                <c:pt idx="423">
                  <c:v>71.580403345144518</c:v>
                </c:pt>
                <c:pt idx="424">
                  <c:v>65.298099407700448</c:v>
                </c:pt>
                <c:pt idx="425">
                  <c:v>56.395827657549766</c:v>
                </c:pt>
                <c:pt idx="426">
                  <c:v>58.126174154297566</c:v>
                </c:pt>
                <c:pt idx="427">
                  <c:v>55.26158483941186</c:v>
                </c:pt>
                <c:pt idx="428">
                  <c:v>68.035237983757639</c:v>
                </c:pt>
                <c:pt idx="429">
                  <c:v>68.909643333001014</c:v>
                </c:pt>
                <c:pt idx="430">
                  <c:v>89.167410514591595</c:v>
                </c:pt>
                <c:pt idx="431">
                  <c:v>45.342862694513144</c:v>
                </c:pt>
                <c:pt idx="432">
                  <c:v>67.760910530063128</c:v>
                </c:pt>
                <c:pt idx="433">
                  <c:v>43.689719236709301</c:v>
                </c:pt>
                <c:pt idx="434">
                  <c:v>69.173777004756516</c:v>
                </c:pt>
                <c:pt idx="435">
                  <c:v>48.373488651407136</c:v>
                </c:pt>
                <c:pt idx="436">
                  <c:v>51.431877242991042</c:v>
                </c:pt>
                <c:pt idx="437">
                  <c:v>72.392210866076951</c:v>
                </c:pt>
                <c:pt idx="438">
                  <c:v>72.592714073769713</c:v>
                </c:pt>
                <c:pt idx="439">
                  <c:v>47.235571154905685</c:v>
                </c:pt>
                <c:pt idx="440">
                  <c:v>49.719310127783835</c:v>
                </c:pt>
                <c:pt idx="441">
                  <c:v>71.86633870594089</c:v>
                </c:pt>
                <c:pt idx="442">
                  <c:v>68.632042755280224</c:v>
                </c:pt>
                <c:pt idx="443">
                  <c:v>66.537673861173459</c:v>
                </c:pt>
                <c:pt idx="444">
                  <c:v>74.059008393968753</c:v>
                </c:pt>
                <c:pt idx="445">
                  <c:v>50.83996075440124</c:v>
                </c:pt>
                <c:pt idx="446">
                  <c:v>52.378089921976063</c:v>
                </c:pt>
                <c:pt idx="447">
                  <c:v>78.404460078046142</c:v>
                </c:pt>
                <c:pt idx="448">
                  <c:v>51.342896849153689</c:v>
                </c:pt>
                <c:pt idx="449">
                  <c:v>68.069554195204063</c:v>
                </c:pt>
                <c:pt idx="450">
                  <c:v>87.02143395099236</c:v>
                </c:pt>
                <c:pt idx="451">
                  <c:v>76.462041395655362</c:v>
                </c:pt>
                <c:pt idx="452">
                  <c:v>67.984611920139656</c:v>
                </c:pt>
                <c:pt idx="453">
                  <c:v>72.290608722893495</c:v>
                </c:pt>
                <c:pt idx="454">
                  <c:v>53.261813044263327</c:v>
                </c:pt>
                <c:pt idx="455">
                  <c:v>47.524556419485037</c:v>
                </c:pt>
                <c:pt idx="456">
                  <c:v>97.15846087429577</c:v>
                </c:pt>
                <c:pt idx="457">
                  <c:v>91.193655297461945</c:v>
                </c:pt>
                <c:pt idx="458">
                  <c:v>71.670844325710107</c:v>
                </c:pt>
                <c:pt idx="459">
                  <c:v>63.852283824190451</c:v>
                </c:pt>
                <c:pt idx="460">
                  <c:v>78.330545385398139</c:v>
                </c:pt>
                <c:pt idx="461">
                  <c:v>80.461011743958935</c:v>
                </c:pt>
                <c:pt idx="462">
                  <c:v>61.102688179237539</c:v>
                </c:pt>
                <c:pt idx="463">
                  <c:v>72.940386481459754</c:v>
                </c:pt>
                <c:pt idx="464">
                  <c:v>73.039115400187384</c:v>
                </c:pt>
                <c:pt idx="465">
                  <c:v>72.293003386509326</c:v>
                </c:pt>
                <c:pt idx="466">
                  <c:v>70.041548246904654</c:v>
                </c:pt>
                <c:pt idx="467">
                  <c:v>78.383106452852601</c:v>
                </c:pt>
                <c:pt idx="468">
                  <c:v>70.80321792071652</c:v>
                </c:pt>
                <c:pt idx="469">
                  <c:v>60.939715964464398</c:v>
                </c:pt>
                <c:pt idx="470">
                  <c:v>84.904220897578554</c:v>
                </c:pt>
                <c:pt idx="471">
                  <c:v>69.803369291207375</c:v>
                </c:pt>
                <c:pt idx="472">
                  <c:v>58.606383382187623</c:v>
                </c:pt>
                <c:pt idx="473">
                  <c:v>77.32083694544248</c:v>
                </c:pt>
                <c:pt idx="474">
                  <c:v>82.6746959954896</c:v>
                </c:pt>
                <c:pt idx="475">
                  <c:v>86.197836704613962</c:v>
                </c:pt>
                <c:pt idx="476">
                  <c:v>74.677815894121579</c:v>
                </c:pt>
                <c:pt idx="477">
                  <c:v>78.68883295093886</c:v>
                </c:pt>
                <c:pt idx="478">
                  <c:v>101.24861111482123</c:v>
                </c:pt>
                <c:pt idx="479">
                  <c:v>81.419167366404636</c:v>
                </c:pt>
                <c:pt idx="480">
                  <c:v>89.083815788870496</c:v>
                </c:pt>
                <c:pt idx="481">
                  <c:v>70.433339801535197</c:v>
                </c:pt>
                <c:pt idx="482">
                  <c:v>102.51052414624615</c:v>
                </c:pt>
                <c:pt idx="483">
                  <c:v>53.844283697613605</c:v>
                </c:pt>
                <c:pt idx="484">
                  <c:v>91.865967588512476</c:v>
                </c:pt>
                <c:pt idx="485">
                  <c:v>79.460249483217481</c:v>
                </c:pt>
                <c:pt idx="486">
                  <c:v>60.293666070656776</c:v>
                </c:pt>
                <c:pt idx="487">
                  <c:v>93.98917393280523</c:v>
                </c:pt>
                <c:pt idx="488">
                  <c:v>80.001585817585465</c:v>
                </c:pt>
                <c:pt idx="489">
                  <c:v>83.521499550537897</c:v>
                </c:pt>
                <c:pt idx="490">
                  <c:v>71.663180486610756</c:v>
                </c:pt>
                <c:pt idx="491">
                  <c:v>74.644579258279975</c:v>
                </c:pt>
                <c:pt idx="492">
                  <c:v>66.529599052271394</c:v>
                </c:pt>
                <c:pt idx="493">
                  <c:v>62.903108997944962</c:v>
                </c:pt>
                <c:pt idx="494">
                  <c:v>79.87612561145464</c:v>
                </c:pt>
                <c:pt idx="495">
                  <c:v>57.358150960822513</c:v>
                </c:pt>
                <c:pt idx="496">
                  <c:v>90.170478094947356</c:v>
                </c:pt>
                <c:pt idx="497">
                  <c:v>57.102661988698578</c:v>
                </c:pt>
                <c:pt idx="498">
                  <c:v>63.013823082541265</c:v>
                </c:pt>
                <c:pt idx="499">
                  <c:v>91.264778607663075</c:v>
                </c:pt>
                <c:pt idx="500">
                  <c:v>78.980919898640821</c:v>
                </c:pt>
                <c:pt idx="501">
                  <c:v>107.96441257598349</c:v>
                </c:pt>
                <c:pt idx="502">
                  <c:v>64.518020390199965</c:v>
                </c:pt>
                <c:pt idx="503">
                  <c:v>78.366743736967138</c:v>
                </c:pt>
                <c:pt idx="504">
                  <c:v>56.559569729838522</c:v>
                </c:pt>
                <c:pt idx="505">
                  <c:v>81.889729511618583</c:v>
                </c:pt>
                <c:pt idx="506">
                  <c:v>67.04438356448189</c:v>
                </c:pt>
                <c:pt idx="507">
                  <c:v>101.03509966452971</c:v>
                </c:pt>
                <c:pt idx="508">
                  <c:v>82.268039092019421</c:v>
                </c:pt>
                <c:pt idx="509">
                  <c:v>74.564642675955838</c:v>
                </c:pt>
                <c:pt idx="510">
                  <c:v>86.398765999811019</c:v>
                </c:pt>
                <c:pt idx="511">
                  <c:v>81.069200519091012</c:v>
                </c:pt>
                <c:pt idx="512">
                  <c:v>98.726446777866357</c:v>
                </c:pt>
                <c:pt idx="513">
                  <c:v>90.395065138632134</c:v>
                </c:pt>
                <c:pt idx="514">
                  <c:v>60.949234807026109</c:v>
                </c:pt>
                <c:pt idx="515">
                  <c:v>64.95500303460247</c:v>
                </c:pt>
                <c:pt idx="516">
                  <c:v>71.926232643498452</c:v>
                </c:pt>
                <c:pt idx="517">
                  <c:v>70.870216692676578</c:v>
                </c:pt>
                <c:pt idx="518">
                  <c:v>105.00328231992435</c:v>
                </c:pt>
                <c:pt idx="519">
                  <c:v>86.516335307646003</c:v>
                </c:pt>
                <c:pt idx="520">
                  <c:v>170.92828484440884</c:v>
                </c:pt>
                <c:pt idx="521">
                  <c:v>60.393119558641075</c:v>
                </c:pt>
                <c:pt idx="522">
                  <c:v>68.860649432127886</c:v>
                </c:pt>
                <c:pt idx="523">
                  <c:v>90.258521966162206</c:v>
                </c:pt>
                <c:pt idx="524">
                  <c:v>89.857669401565886</c:v>
                </c:pt>
                <c:pt idx="525">
                  <c:v>77.624136881169292</c:v>
                </c:pt>
                <c:pt idx="526">
                  <c:v>76.930448506549297</c:v>
                </c:pt>
                <c:pt idx="527">
                  <c:v>70.270177846364078</c:v>
                </c:pt>
                <c:pt idx="528">
                  <c:v>70.45349252640024</c:v>
                </c:pt>
                <c:pt idx="529">
                  <c:v>76.751980094908959</c:v>
                </c:pt>
                <c:pt idx="530">
                  <c:v>86.978210179473962</c:v>
                </c:pt>
                <c:pt idx="531">
                  <c:v>62.840615108817261</c:v>
                </c:pt>
                <c:pt idx="532">
                  <c:v>128.69878591213234</c:v>
                </c:pt>
                <c:pt idx="533">
                  <c:v>91.930573101872866</c:v>
                </c:pt>
                <c:pt idx="534">
                  <c:v>74.817308148048411</c:v>
                </c:pt>
                <c:pt idx="535">
                  <c:v>74.734246712115876</c:v>
                </c:pt>
                <c:pt idx="536">
                  <c:v>132.36349985903746</c:v>
                </c:pt>
                <c:pt idx="537">
                  <c:v>97.813460125265323</c:v>
                </c:pt>
                <c:pt idx="538">
                  <c:v>107.16058926307996</c:v>
                </c:pt>
                <c:pt idx="539">
                  <c:v>80.67642699460157</c:v>
                </c:pt>
                <c:pt idx="540">
                  <c:v>106.58568516739173</c:v>
                </c:pt>
                <c:pt idx="541">
                  <c:v>106.09934117530766</c:v>
                </c:pt>
                <c:pt idx="542">
                  <c:v>104.67957443935477</c:v>
                </c:pt>
                <c:pt idx="543">
                  <c:v>106.28277251070948</c:v>
                </c:pt>
                <c:pt idx="544">
                  <c:v>118.43746124986093</c:v>
                </c:pt>
                <c:pt idx="545">
                  <c:v>106.22003366512482</c:v>
                </c:pt>
                <c:pt idx="546">
                  <c:v>108.83005060793386</c:v>
                </c:pt>
                <c:pt idx="547">
                  <c:v>113.04745369628027</c:v>
                </c:pt>
                <c:pt idx="548">
                  <c:v>120.02700096969561</c:v>
                </c:pt>
                <c:pt idx="549">
                  <c:v>106.4404659113047</c:v>
                </c:pt>
                <c:pt idx="550">
                  <c:v>112.01465620894705</c:v>
                </c:pt>
                <c:pt idx="551">
                  <c:v>77.237594859585698</c:v>
                </c:pt>
                <c:pt idx="552">
                  <c:v>156.95902111195952</c:v>
                </c:pt>
                <c:pt idx="553">
                  <c:v>79.210266523498518</c:v>
                </c:pt>
                <c:pt idx="554">
                  <c:v>99.846868377431733</c:v>
                </c:pt>
                <c:pt idx="555">
                  <c:v>81.803671892754338</c:v>
                </c:pt>
                <c:pt idx="556">
                  <c:v>110.77210210728991</c:v>
                </c:pt>
                <c:pt idx="557">
                  <c:v>131.88760883822997</c:v>
                </c:pt>
                <c:pt idx="558">
                  <c:v>87.870634852063958</c:v>
                </c:pt>
                <c:pt idx="559">
                  <c:v>142.44588362760805</c:v>
                </c:pt>
                <c:pt idx="560">
                  <c:v>102.36782744887358</c:v>
                </c:pt>
                <c:pt idx="561">
                  <c:v>96.35857700351238</c:v>
                </c:pt>
                <c:pt idx="562">
                  <c:v>147.48965836116594</c:v>
                </c:pt>
                <c:pt idx="563">
                  <c:v>97.619176242174049</c:v>
                </c:pt>
                <c:pt idx="564">
                  <c:v>155.90123391884308</c:v>
                </c:pt>
                <c:pt idx="565">
                  <c:v>107.82801573856511</c:v>
                </c:pt>
                <c:pt idx="566">
                  <c:v>42.93462012554636</c:v>
                </c:pt>
                <c:pt idx="567">
                  <c:v>43.409826375560556</c:v>
                </c:pt>
                <c:pt idx="568">
                  <c:v>46.07132350479867</c:v>
                </c:pt>
                <c:pt idx="569">
                  <c:v>43.5215647907308</c:v>
                </c:pt>
                <c:pt idx="570">
                  <c:v>45.699322360960963</c:v>
                </c:pt>
                <c:pt idx="571">
                  <c:v>43.747747659189542</c:v>
                </c:pt>
                <c:pt idx="572">
                  <c:v>44.114025295777118</c:v>
                </c:pt>
                <c:pt idx="573">
                  <c:v>43.212792242573421</c:v>
                </c:pt>
                <c:pt idx="574">
                  <c:v>43.824383926935177</c:v>
                </c:pt>
                <c:pt idx="575">
                  <c:v>45.694473643168926</c:v>
                </c:pt>
                <c:pt idx="576">
                  <c:v>47.964975608365108</c:v>
                </c:pt>
                <c:pt idx="577">
                  <c:v>46.516125369116125</c:v>
                </c:pt>
                <c:pt idx="578">
                  <c:v>40.202658315631318</c:v>
                </c:pt>
                <c:pt idx="579">
                  <c:v>45.745549048127501</c:v>
                </c:pt>
                <c:pt idx="580">
                  <c:v>47.923088798368902</c:v>
                </c:pt>
                <c:pt idx="581">
                  <c:v>62.160096716877355</c:v>
                </c:pt>
                <c:pt idx="582">
                  <c:v>48.872592660404123</c:v>
                </c:pt>
                <c:pt idx="583">
                  <c:v>55.360040103279651</c:v>
                </c:pt>
                <c:pt idx="584">
                  <c:v>55.021837598464145</c:v>
                </c:pt>
                <c:pt idx="585">
                  <c:v>51.335725433435321</c:v>
                </c:pt>
                <c:pt idx="586">
                  <c:v>57.610792986456133</c:v>
                </c:pt>
                <c:pt idx="587">
                  <c:v>40.881046932825932</c:v>
                </c:pt>
                <c:pt idx="588">
                  <c:v>61.191585535701769</c:v>
                </c:pt>
                <c:pt idx="589">
                  <c:v>51.194029300342542</c:v>
                </c:pt>
                <c:pt idx="590">
                  <c:v>45.937881805408502</c:v>
                </c:pt>
                <c:pt idx="591">
                  <c:v>47.717167607655654</c:v>
                </c:pt>
                <c:pt idx="592">
                  <c:v>41.723831110617944</c:v>
                </c:pt>
                <c:pt idx="593">
                  <c:v>44.135493671425728</c:v>
                </c:pt>
                <c:pt idx="594">
                  <c:v>50.772691382358303</c:v>
                </c:pt>
                <c:pt idx="595">
                  <c:v>56.766611359955249</c:v>
                </c:pt>
                <c:pt idx="596">
                  <c:v>61.001249473956456</c:v>
                </c:pt>
                <c:pt idx="597">
                  <c:v>60.823199029175441</c:v>
                </c:pt>
                <c:pt idx="598">
                  <c:v>41.792288865162035</c:v>
                </c:pt>
                <c:pt idx="599">
                  <c:v>62.862198464268523</c:v>
                </c:pt>
                <c:pt idx="600">
                  <c:v>63.760778124768585</c:v>
                </c:pt>
                <c:pt idx="601">
                  <c:v>65.728162127184163</c:v>
                </c:pt>
                <c:pt idx="602">
                  <c:v>57.016860824947173</c:v>
                </c:pt>
                <c:pt idx="603">
                  <c:v>75.547933786300149</c:v>
                </c:pt>
                <c:pt idx="604">
                  <c:v>61.094530544778934</c:v>
                </c:pt>
                <c:pt idx="605">
                  <c:v>52.196040497772344</c:v>
                </c:pt>
                <c:pt idx="606">
                  <c:v>59.38255370545938</c:v>
                </c:pt>
                <c:pt idx="607">
                  <c:v>47.859117737517863</c:v>
                </c:pt>
                <c:pt idx="608">
                  <c:v>56.805755897161205</c:v>
                </c:pt>
                <c:pt idx="609">
                  <c:v>57.842466354464506</c:v>
                </c:pt>
                <c:pt idx="610">
                  <c:v>37.810797238373297</c:v>
                </c:pt>
                <c:pt idx="611">
                  <c:v>64.219818581850504</c:v>
                </c:pt>
                <c:pt idx="612">
                  <c:v>61.76951898666762</c:v>
                </c:pt>
                <c:pt idx="613">
                  <c:v>79.397672190035664</c:v>
                </c:pt>
                <c:pt idx="614">
                  <c:v>61.913271262705933</c:v>
                </c:pt>
                <c:pt idx="615">
                  <c:v>60.342477303491094</c:v>
                </c:pt>
                <c:pt idx="616">
                  <c:v>83.710976914829047</c:v>
                </c:pt>
                <c:pt idx="617">
                  <c:v>54.526985028175524</c:v>
                </c:pt>
                <c:pt idx="618">
                  <c:v>51.887571130626618</c:v>
                </c:pt>
                <c:pt idx="619">
                  <c:v>59.498875581948248</c:v>
                </c:pt>
                <c:pt idx="620">
                  <c:v>67.896569976409324</c:v>
                </c:pt>
                <c:pt idx="621">
                  <c:v>71.059513316616076</c:v>
                </c:pt>
                <c:pt idx="622">
                  <c:v>67.784088711878226</c:v>
                </c:pt>
                <c:pt idx="623">
                  <c:v>54.756686953471601</c:v>
                </c:pt>
                <c:pt idx="624">
                  <c:v>50.584256569066909</c:v>
                </c:pt>
                <c:pt idx="625">
                  <c:v>60.334440640488189</c:v>
                </c:pt>
                <c:pt idx="626">
                  <c:v>69.433474293581142</c:v>
                </c:pt>
                <c:pt idx="627">
                  <c:v>80.469020218957638</c:v>
                </c:pt>
                <c:pt idx="628">
                  <c:v>63.988971819979504</c:v>
                </c:pt>
                <c:pt idx="629">
                  <c:v>70.624108607588866</c:v>
                </c:pt>
                <c:pt idx="630">
                  <c:v>74.228372416859585</c:v>
                </c:pt>
                <c:pt idx="631">
                  <c:v>76.781579373782861</c:v>
                </c:pt>
                <c:pt idx="632">
                  <c:v>97.567304841251556</c:v>
                </c:pt>
                <c:pt idx="633">
                  <c:v>82.430592192248724</c:v>
                </c:pt>
                <c:pt idx="634">
                  <c:v>79.812630350134114</c:v>
                </c:pt>
                <c:pt idx="635">
                  <c:v>56.547684041569077</c:v>
                </c:pt>
                <c:pt idx="636">
                  <c:v>94.350543232351626</c:v>
                </c:pt>
                <c:pt idx="637">
                  <c:v>65.155213879948832</c:v>
                </c:pt>
                <c:pt idx="638">
                  <c:v>105.58180503422193</c:v>
                </c:pt>
                <c:pt idx="639">
                  <c:v>54.163865052423581</c:v>
                </c:pt>
                <c:pt idx="640">
                  <c:v>112.96383828093612</c:v>
                </c:pt>
                <c:pt idx="641">
                  <c:v>87.267104548210582</c:v>
                </c:pt>
                <c:pt idx="642">
                  <c:v>105.08705595216543</c:v>
                </c:pt>
                <c:pt idx="643">
                  <c:v>80.825669744821582</c:v>
                </c:pt>
                <c:pt idx="644">
                  <c:v>67.83050208141178</c:v>
                </c:pt>
                <c:pt idx="645">
                  <c:v>95.591275516104261</c:v>
                </c:pt>
                <c:pt idx="646">
                  <c:v>75.581159349352376</c:v>
                </c:pt>
                <c:pt idx="647">
                  <c:v>74.077476619305472</c:v>
                </c:pt>
                <c:pt idx="648">
                  <c:v>66.713956618748682</c:v>
                </c:pt>
                <c:pt idx="649">
                  <c:v>92.185866799469494</c:v>
                </c:pt>
                <c:pt idx="650">
                  <c:v>74.328951439840708</c:v>
                </c:pt>
                <c:pt idx="651">
                  <c:v>118.47129758060854</c:v>
                </c:pt>
                <c:pt idx="652">
                  <c:v>69.919798077321474</c:v>
                </c:pt>
                <c:pt idx="653">
                  <c:v>88.023972710091016</c:v>
                </c:pt>
                <c:pt idx="654">
                  <c:v>78.186076365184448</c:v>
                </c:pt>
                <c:pt idx="655">
                  <c:v>118.82825001393952</c:v>
                </c:pt>
                <c:pt idx="656">
                  <c:v>148.08993665363627</c:v>
                </c:pt>
                <c:pt idx="657">
                  <c:v>73.922621552151185</c:v>
                </c:pt>
                <c:pt idx="658">
                  <c:v>103.64069001690254</c:v>
                </c:pt>
                <c:pt idx="659">
                  <c:v>32.833127505576478</c:v>
                </c:pt>
                <c:pt idx="660">
                  <c:v>57.655220450478375</c:v>
                </c:pt>
                <c:pt idx="661">
                  <c:v>36.788210273878015</c:v>
                </c:pt>
                <c:pt idx="662">
                  <c:v>67.417160997868592</c:v>
                </c:pt>
                <c:pt idx="663">
                  <c:v>34.27239800685031</c:v>
                </c:pt>
                <c:pt idx="664">
                  <c:v>43.056740373565226</c:v>
                </c:pt>
                <c:pt idx="665">
                  <c:v>37.5279449526533</c:v>
                </c:pt>
                <c:pt idx="666">
                  <c:v>32.592997697947553</c:v>
                </c:pt>
                <c:pt idx="667">
                  <c:v>44.417217433478406</c:v>
                </c:pt>
                <c:pt idx="668">
                  <c:v>44.286925890769737</c:v>
                </c:pt>
                <c:pt idx="669">
                  <c:v>48.61455583219697</c:v>
                </c:pt>
                <c:pt idx="670">
                  <c:v>51.421713012147272</c:v>
                </c:pt>
                <c:pt idx="671">
                  <c:v>35.380472829082869</c:v>
                </c:pt>
                <c:pt idx="672">
                  <c:v>60.688461785745723</c:v>
                </c:pt>
                <c:pt idx="673">
                  <c:v>46.949542748092867</c:v>
                </c:pt>
                <c:pt idx="674">
                  <c:v>35.599916760424449</c:v>
                </c:pt>
                <c:pt idx="675">
                  <c:v>47.770175765810102</c:v>
                </c:pt>
                <c:pt idx="676">
                  <c:v>37.360396689090507</c:v>
                </c:pt>
                <c:pt idx="677">
                  <c:v>41.783795576627057</c:v>
                </c:pt>
                <c:pt idx="678">
                  <c:v>54.473085048043238</c:v>
                </c:pt>
                <c:pt idx="679">
                  <c:v>35.418371115203698</c:v>
                </c:pt>
                <c:pt idx="680">
                  <c:v>53.086075972686437</c:v>
                </c:pt>
                <c:pt idx="681">
                  <c:v>34.839652127060056</c:v>
                </c:pt>
                <c:pt idx="682">
                  <c:v>55.676674239830966</c:v>
                </c:pt>
                <c:pt idx="683">
                  <c:v>48.332758337488272</c:v>
                </c:pt>
                <c:pt idx="684">
                  <c:v>44.07834254143247</c:v>
                </c:pt>
                <c:pt idx="685">
                  <c:v>53.080488023019939</c:v>
                </c:pt>
                <c:pt idx="686">
                  <c:v>52.326996251791158</c:v>
                </c:pt>
                <c:pt idx="687">
                  <c:v>41.422504086962029</c:v>
                </c:pt>
                <c:pt idx="688">
                  <c:v>56.431065637077182</c:v>
                </c:pt>
                <c:pt idx="689">
                  <c:v>63.912987386227357</c:v>
                </c:pt>
                <c:pt idx="690">
                  <c:v>66.404786739047864</c:v>
                </c:pt>
                <c:pt idx="691">
                  <c:v>42.538946578494752</c:v>
                </c:pt>
                <c:pt idx="692">
                  <c:v>70.630491134701572</c:v>
                </c:pt>
                <c:pt idx="693">
                  <c:v>75.283632887921883</c:v>
                </c:pt>
                <c:pt idx="694">
                  <c:v>38.994381338572474</c:v>
                </c:pt>
                <c:pt idx="695">
                  <c:v>55.903942847067107</c:v>
                </c:pt>
                <c:pt idx="696">
                  <c:v>71.888336692927155</c:v>
                </c:pt>
                <c:pt idx="697">
                  <c:v>42.363866726737932</c:v>
                </c:pt>
                <c:pt idx="698">
                  <c:v>121.21580001379485</c:v>
                </c:pt>
                <c:pt idx="699">
                  <c:v>90.416539166439748</c:v>
                </c:pt>
                <c:pt idx="700">
                  <c:v>59.415850485588585</c:v>
                </c:pt>
                <c:pt idx="701">
                  <c:v>32.313850311144023</c:v>
                </c:pt>
                <c:pt idx="702">
                  <c:v>30.79925998727748</c:v>
                </c:pt>
                <c:pt idx="703">
                  <c:v>34.58169712008597</c:v>
                </c:pt>
                <c:pt idx="704">
                  <c:v>39.199280807620845</c:v>
                </c:pt>
                <c:pt idx="705">
                  <c:v>39.874014888653257</c:v>
                </c:pt>
                <c:pt idx="706">
                  <c:v>39.772518593690791</c:v>
                </c:pt>
                <c:pt idx="707">
                  <c:v>52.503807654951174</c:v>
                </c:pt>
                <c:pt idx="708">
                  <c:v>55.915139894622094</c:v>
                </c:pt>
                <c:pt idx="709">
                  <c:v>60.399707325293164</c:v>
                </c:pt>
                <c:pt idx="710">
                  <c:v>64.018475343283825</c:v>
                </c:pt>
                <c:pt idx="711">
                  <c:v>42.821314298755745</c:v>
                </c:pt>
                <c:pt idx="712">
                  <c:v>83.556569462070101</c:v>
                </c:pt>
                <c:pt idx="713">
                  <c:v>43.572771658520665</c:v>
                </c:pt>
                <c:pt idx="714">
                  <c:v>31.192483391241534</c:v>
                </c:pt>
                <c:pt idx="715">
                  <c:v>34.855915267526498</c:v>
                </c:pt>
                <c:pt idx="716">
                  <c:v>53.509184693069443</c:v>
                </c:pt>
                <c:pt idx="717">
                  <c:v>51.202545127776233</c:v>
                </c:pt>
                <c:pt idx="718">
                  <c:v>56.935133987822049</c:v>
                </c:pt>
                <c:pt idx="719">
                  <c:v>45.166363526249334</c:v>
                </c:pt>
                <c:pt idx="720">
                  <c:v>76.167824144885671</c:v>
                </c:pt>
                <c:pt idx="721">
                  <c:v>32.640270634803109</c:v>
                </c:pt>
                <c:pt idx="722">
                  <c:v>43.908914759522368</c:v>
                </c:pt>
                <c:pt idx="723">
                  <c:v>55.848191091579835</c:v>
                </c:pt>
                <c:pt idx="724">
                  <c:v>97.212375891452012</c:v>
                </c:pt>
                <c:pt idx="725">
                  <c:v>126.24898173720025</c:v>
                </c:pt>
                <c:pt idx="726">
                  <c:v>31.642731276812601</c:v>
                </c:pt>
                <c:pt idx="727">
                  <c:v>29.789619520228179</c:v>
                </c:pt>
                <c:pt idx="728">
                  <c:v>35.527822203488135</c:v>
                </c:pt>
                <c:pt idx="729">
                  <c:v>37.028524714571759</c:v>
                </c:pt>
                <c:pt idx="730">
                  <c:v>53.927665653927299</c:v>
                </c:pt>
                <c:pt idx="731">
                  <c:v>65.245631809784513</c:v>
                </c:pt>
                <c:pt idx="732">
                  <c:v>61.190085957319766</c:v>
                </c:pt>
                <c:pt idx="733">
                  <c:v>93.560759360400468</c:v>
                </c:pt>
                <c:pt idx="734">
                  <c:v>50.773521113128893</c:v>
                </c:pt>
                <c:pt idx="735">
                  <c:v>57.002463222661703</c:v>
                </c:pt>
                <c:pt idx="736">
                  <c:v>49.145711749074188</c:v>
                </c:pt>
                <c:pt idx="737">
                  <c:v>58.242191101881453</c:v>
                </c:pt>
                <c:pt idx="738">
                  <c:v>58.173033096500212</c:v>
                </c:pt>
                <c:pt idx="739">
                  <c:v>49.669294438919032</c:v>
                </c:pt>
                <c:pt idx="740">
                  <c:v>32.62038978497057</c:v>
                </c:pt>
                <c:pt idx="741">
                  <c:v>40.457423156798384</c:v>
                </c:pt>
                <c:pt idx="742">
                  <c:v>43.075916974395192</c:v>
                </c:pt>
                <c:pt idx="743">
                  <c:v>49.970412759253811</c:v>
                </c:pt>
                <c:pt idx="744">
                  <c:v>39.481127460458175</c:v>
                </c:pt>
                <c:pt idx="745">
                  <c:v>43.131996939632685</c:v>
                </c:pt>
                <c:pt idx="746">
                  <c:v>38.900644725001456</c:v>
                </c:pt>
                <c:pt idx="747">
                  <c:v>42.325205051809711</c:v>
                </c:pt>
                <c:pt idx="748">
                  <c:v>44.078448966960906</c:v>
                </c:pt>
                <c:pt idx="749">
                  <c:v>51.637689614771546</c:v>
                </c:pt>
                <c:pt idx="750">
                  <c:v>29.950285809900024</c:v>
                </c:pt>
                <c:pt idx="751">
                  <c:v>60.522721900669154</c:v>
                </c:pt>
                <c:pt idx="752">
                  <c:v>27.887100607821289</c:v>
                </c:pt>
                <c:pt idx="753">
                  <c:v>41.024450112557666</c:v>
                </c:pt>
                <c:pt idx="754">
                  <c:v>36.933860894879466</c:v>
                </c:pt>
                <c:pt idx="755">
                  <c:v>42.679336524785093</c:v>
                </c:pt>
                <c:pt idx="756">
                  <c:v>42.572766149779476</c:v>
                </c:pt>
                <c:pt idx="757">
                  <c:v>42.572766149779476</c:v>
                </c:pt>
                <c:pt idx="758">
                  <c:v>42.572766149779476</c:v>
                </c:pt>
                <c:pt idx="759">
                  <c:v>54.246037716985988</c:v>
                </c:pt>
                <c:pt idx="760">
                  <c:v>32.151092800636995</c:v>
                </c:pt>
                <c:pt idx="761">
                  <c:v>31.862196220914107</c:v>
                </c:pt>
                <c:pt idx="762">
                  <c:v>27.302677448003212</c:v>
                </c:pt>
                <c:pt idx="763">
                  <c:v>31.838718389034558</c:v>
                </c:pt>
                <c:pt idx="764">
                  <c:v>29.532649530290122</c:v>
                </c:pt>
                <c:pt idx="765">
                  <c:v>29.824946780384117</c:v>
                </c:pt>
                <c:pt idx="766">
                  <c:v>29.804495911560075</c:v>
                </c:pt>
                <c:pt idx="767">
                  <c:v>30.095267769032684</c:v>
                </c:pt>
                <c:pt idx="768">
                  <c:v>33.551648033331603</c:v>
                </c:pt>
                <c:pt idx="769">
                  <c:v>31.390549794167285</c:v>
                </c:pt>
                <c:pt idx="770">
                  <c:v>33.833933284079187</c:v>
                </c:pt>
                <c:pt idx="771">
                  <c:v>34.987487633021658</c:v>
                </c:pt>
                <c:pt idx="772">
                  <c:v>33.889292276536466</c:v>
                </c:pt>
                <c:pt idx="773">
                  <c:v>32.233108232870762</c:v>
                </c:pt>
                <c:pt idx="774">
                  <c:v>33.771411028868556</c:v>
                </c:pt>
                <c:pt idx="775">
                  <c:v>34.794089043983526</c:v>
                </c:pt>
                <c:pt idx="776">
                  <c:v>38.333177945572984</c:v>
                </c:pt>
                <c:pt idx="777">
                  <c:v>38.857747574251235</c:v>
                </c:pt>
                <c:pt idx="778">
                  <c:v>37.183811427976195</c:v>
                </c:pt>
                <c:pt idx="779">
                  <c:v>30.669589739646284</c:v>
                </c:pt>
                <c:pt idx="780">
                  <c:v>47.319823043796461</c:v>
                </c:pt>
                <c:pt idx="781">
                  <c:v>47.290539062945001</c:v>
                </c:pt>
                <c:pt idx="782">
                  <c:v>41.914522190297305</c:v>
                </c:pt>
                <c:pt idx="783">
                  <c:v>39.355828931917515</c:v>
                </c:pt>
                <c:pt idx="784">
                  <c:v>53.416682098039509</c:v>
                </c:pt>
                <c:pt idx="785">
                  <c:v>50.264790573315615</c:v>
                </c:pt>
                <c:pt idx="786">
                  <c:v>45.090535987038422</c:v>
                </c:pt>
                <c:pt idx="787">
                  <c:v>47.77257236998225</c:v>
                </c:pt>
                <c:pt idx="788">
                  <c:v>78.564823461315484</c:v>
                </c:pt>
                <c:pt idx="789">
                  <c:v>81.527949662883628</c:v>
                </c:pt>
                <c:pt idx="790">
                  <c:v>42.74242187213212</c:v>
                </c:pt>
                <c:pt idx="791">
                  <c:v>45.174246823814826</c:v>
                </c:pt>
                <c:pt idx="792">
                  <c:v>45.413778144360698</c:v>
                </c:pt>
                <c:pt idx="793">
                  <c:v>37.637807471232186</c:v>
                </c:pt>
                <c:pt idx="794">
                  <c:v>38.211932795532249</c:v>
                </c:pt>
                <c:pt idx="795">
                  <c:v>41.500315243439232</c:v>
                </c:pt>
                <c:pt idx="796">
                  <c:v>23.390883812364553</c:v>
                </c:pt>
                <c:pt idx="797">
                  <c:v>27.987874674049287</c:v>
                </c:pt>
                <c:pt idx="798">
                  <c:v>25.983093129792639</c:v>
                </c:pt>
                <c:pt idx="799">
                  <c:v>35.194750835412513</c:v>
                </c:pt>
                <c:pt idx="800">
                  <c:v>27.904415545117665</c:v>
                </c:pt>
                <c:pt idx="801">
                  <c:v>31.784065894667133</c:v>
                </c:pt>
                <c:pt idx="802">
                  <c:v>37.779226435039675</c:v>
                </c:pt>
                <c:pt idx="803">
                  <c:v>43.43310195450568</c:v>
                </c:pt>
                <c:pt idx="804">
                  <c:v>42.711625883502549</c:v>
                </c:pt>
                <c:pt idx="805">
                  <c:v>44.95452166712645</c:v>
                </c:pt>
                <c:pt idx="806">
                  <c:v>46.076650726155933</c:v>
                </c:pt>
                <c:pt idx="807">
                  <c:v>46.569487336123089</c:v>
                </c:pt>
                <c:pt idx="808">
                  <c:v>52.334480721597778</c:v>
                </c:pt>
                <c:pt idx="809">
                  <c:v>34.69223587112289</c:v>
                </c:pt>
                <c:pt idx="810">
                  <c:v>34.40409681965204</c:v>
                </c:pt>
                <c:pt idx="811">
                  <c:v>44.880853294174393</c:v>
                </c:pt>
                <c:pt idx="812">
                  <c:v>33.689601964501122</c:v>
                </c:pt>
                <c:pt idx="813">
                  <c:v>30.779826745050158</c:v>
                </c:pt>
                <c:pt idx="814">
                  <c:v>33.859035487653713</c:v>
                </c:pt>
                <c:pt idx="815">
                  <c:v>33.916603596537378</c:v>
                </c:pt>
                <c:pt idx="816">
                  <c:v>52.296888448109968</c:v>
                </c:pt>
              </c:numCache>
            </c:numRef>
          </c:yVal>
          <c:bubbleSize>
            <c:numRef>
              <c:f>'LCOE of Utility-Scale PV'!$O$27:$O$843</c:f>
              <c:numCache>
                <c:formatCode>General</c:formatCode>
                <c:ptCount val="817"/>
                <c:pt idx="0">
                  <c:v>48</c:v>
                </c:pt>
                <c:pt idx="1">
                  <c:v>30.64</c:v>
                </c:pt>
                <c:pt idx="2">
                  <c:v>13.9</c:v>
                </c:pt>
                <c:pt idx="3">
                  <c:v>5.0999999999999996</c:v>
                </c:pt>
                <c:pt idx="4">
                  <c:v>19</c:v>
                </c:pt>
                <c:pt idx="5">
                  <c:v>10.08</c:v>
                </c:pt>
                <c:pt idx="6">
                  <c:v>12.6</c:v>
                </c:pt>
                <c:pt idx="7">
                  <c:v>17.5</c:v>
                </c:pt>
                <c:pt idx="8">
                  <c:v>10</c:v>
                </c:pt>
                <c:pt idx="9">
                  <c:v>8.25</c:v>
                </c:pt>
                <c:pt idx="10">
                  <c:v>8.08</c:v>
                </c:pt>
                <c:pt idx="11">
                  <c:v>9</c:v>
                </c:pt>
                <c:pt idx="12">
                  <c:v>20</c:v>
                </c:pt>
                <c:pt idx="13">
                  <c:v>15</c:v>
                </c:pt>
                <c:pt idx="14">
                  <c:v>15</c:v>
                </c:pt>
                <c:pt idx="15">
                  <c:v>5.2</c:v>
                </c:pt>
                <c:pt idx="16">
                  <c:v>7</c:v>
                </c:pt>
                <c:pt idx="17">
                  <c:v>20.16</c:v>
                </c:pt>
                <c:pt idx="18">
                  <c:v>18</c:v>
                </c:pt>
                <c:pt idx="19">
                  <c:v>10.4</c:v>
                </c:pt>
                <c:pt idx="20">
                  <c:v>17.600000000000001</c:v>
                </c:pt>
                <c:pt idx="21">
                  <c:v>30.4</c:v>
                </c:pt>
                <c:pt idx="22">
                  <c:v>5.5</c:v>
                </c:pt>
                <c:pt idx="23">
                  <c:v>30</c:v>
                </c:pt>
                <c:pt idx="24">
                  <c:v>8</c:v>
                </c:pt>
                <c:pt idx="25">
                  <c:v>20</c:v>
                </c:pt>
                <c:pt idx="26">
                  <c:v>19</c:v>
                </c:pt>
                <c:pt idx="27">
                  <c:v>20</c:v>
                </c:pt>
                <c:pt idx="28">
                  <c:v>18</c:v>
                </c:pt>
                <c:pt idx="29">
                  <c:v>10</c:v>
                </c:pt>
                <c:pt idx="30">
                  <c:v>6</c:v>
                </c:pt>
                <c:pt idx="31">
                  <c:v>16</c:v>
                </c:pt>
                <c:pt idx="32">
                  <c:v>8.91</c:v>
                </c:pt>
                <c:pt idx="33">
                  <c:v>17</c:v>
                </c:pt>
                <c:pt idx="34">
                  <c:v>31.5</c:v>
                </c:pt>
                <c:pt idx="35">
                  <c:v>10</c:v>
                </c:pt>
                <c:pt idx="36">
                  <c:v>12</c:v>
                </c:pt>
                <c:pt idx="37">
                  <c:v>15</c:v>
                </c:pt>
                <c:pt idx="38">
                  <c:v>92</c:v>
                </c:pt>
                <c:pt idx="39">
                  <c:v>170</c:v>
                </c:pt>
                <c:pt idx="40">
                  <c:v>20</c:v>
                </c:pt>
                <c:pt idx="41">
                  <c:v>5.0999999999999996</c:v>
                </c:pt>
                <c:pt idx="42">
                  <c:v>12.5</c:v>
                </c:pt>
                <c:pt idx="43">
                  <c:v>5.5</c:v>
                </c:pt>
                <c:pt idx="44">
                  <c:v>20</c:v>
                </c:pt>
                <c:pt idx="45">
                  <c:v>21.8</c:v>
                </c:pt>
                <c:pt idx="46">
                  <c:v>10</c:v>
                </c:pt>
                <c:pt idx="47">
                  <c:v>7.6</c:v>
                </c:pt>
                <c:pt idx="48">
                  <c:v>23</c:v>
                </c:pt>
                <c:pt idx="49">
                  <c:v>20</c:v>
                </c:pt>
                <c:pt idx="50">
                  <c:v>20</c:v>
                </c:pt>
                <c:pt idx="51">
                  <c:v>52</c:v>
                </c:pt>
                <c:pt idx="52">
                  <c:v>5.5</c:v>
                </c:pt>
                <c:pt idx="53">
                  <c:v>50</c:v>
                </c:pt>
                <c:pt idx="54">
                  <c:v>20</c:v>
                </c:pt>
                <c:pt idx="55">
                  <c:v>9</c:v>
                </c:pt>
                <c:pt idx="56">
                  <c:v>20</c:v>
                </c:pt>
                <c:pt idx="57">
                  <c:v>10.6</c:v>
                </c:pt>
                <c:pt idx="58">
                  <c:v>26.46</c:v>
                </c:pt>
                <c:pt idx="59">
                  <c:v>9.9</c:v>
                </c:pt>
                <c:pt idx="60">
                  <c:v>9.9</c:v>
                </c:pt>
                <c:pt idx="61">
                  <c:v>20</c:v>
                </c:pt>
                <c:pt idx="62">
                  <c:v>12</c:v>
                </c:pt>
                <c:pt idx="63">
                  <c:v>19</c:v>
                </c:pt>
                <c:pt idx="64">
                  <c:v>30</c:v>
                </c:pt>
                <c:pt idx="65">
                  <c:v>11.12</c:v>
                </c:pt>
                <c:pt idx="66">
                  <c:v>12</c:v>
                </c:pt>
                <c:pt idx="67">
                  <c:v>15.904</c:v>
                </c:pt>
                <c:pt idx="68">
                  <c:v>25.8</c:v>
                </c:pt>
                <c:pt idx="69">
                  <c:v>10</c:v>
                </c:pt>
                <c:pt idx="70">
                  <c:v>14.85</c:v>
                </c:pt>
                <c:pt idx="71">
                  <c:v>14.85</c:v>
                </c:pt>
                <c:pt idx="72">
                  <c:v>13</c:v>
                </c:pt>
                <c:pt idx="73">
                  <c:v>5.5</c:v>
                </c:pt>
                <c:pt idx="74">
                  <c:v>19</c:v>
                </c:pt>
                <c:pt idx="75">
                  <c:v>10</c:v>
                </c:pt>
                <c:pt idx="76">
                  <c:v>20</c:v>
                </c:pt>
                <c:pt idx="77">
                  <c:v>8</c:v>
                </c:pt>
                <c:pt idx="78">
                  <c:v>7.5</c:v>
                </c:pt>
                <c:pt idx="79">
                  <c:v>9</c:v>
                </c:pt>
                <c:pt idx="80">
                  <c:v>10.1</c:v>
                </c:pt>
                <c:pt idx="81">
                  <c:v>10.1</c:v>
                </c:pt>
                <c:pt idx="82">
                  <c:v>20</c:v>
                </c:pt>
                <c:pt idx="83">
                  <c:v>110</c:v>
                </c:pt>
                <c:pt idx="84">
                  <c:v>8.6</c:v>
                </c:pt>
                <c:pt idx="85">
                  <c:v>12</c:v>
                </c:pt>
                <c:pt idx="86">
                  <c:v>16</c:v>
                </c:pt>
                <c:pt idx="87">
                  <c:v>8.5</c:v>
                </c:pt>
                <c:pt idx="88">
                  <c:v>14.8</c:v>
                </c:pt>
                <c:pt idx="89">
                  <c:v>20</c:v>
                </c:pt>
                <c:pt idx="90">
                  <c:v>15</c:v>
                </c:pt>
                <c:pt idx="91">
                  <c:v>147.4</c:v>
                </c:pt>
                <c:pt idx="92">
                  <c:v>20</c:v>
                </c:pt>
                <c:pt idx="93">
                  <c:v>40.700000000000003</c:v>
                </c:pt>
                <c:pt idx="94">
                  <c:v>7.65</c:v>
                </c:pt>
                <c:pt idx="95">
                  <c:v>20</c:v>
                </c:pt>
                <c:pt idx="96">
                  <c:v>10</c:v>
                </c:pt>
                <c:pt idx="97">
                  <c:v>20</c:v>
                </c:pt>
                <c:pt idx="98">
                  <c:v>10</c:v>
                </c:pt>
                <c:pt idx="99">
                  <c:v>30</c:v>
                </c:pt>
                <c:pt idx="100">
                  <c:v>37.44</c:v>
                </c:pt>
                <c:pt idx="101">
                  <c:v>9.8000000000000007</c:v>
                </c:pt>
                <c:pt idx="102">
                  <c:v>20</c:v>
                </c:pt>
                <c:pt idx="103">
                  <c:v>26</c:v>
                </c:pt>
                <c:pt idx="104">
                  <c:v>130</c:v>
                </c:pt>
                <c:pt idx="105">
                  <c:v>250</c:v>
                </c:pt>
                <c:pt idx="106">
                  <c:v>9.9990000000000006</c:v>
                </c:pt>
                <c:pt idx="107">
                  <c:v>66</c:v>
                </c:pt>
                <c:pt idx="108">
                  <c:v>20.2</c:v>
                </c:pt>
                <c:pt idx="109">
                  <c:v>20</c:v>
                </c:pt>
                <c:pt idx="110">
                  <c:v>20</c:v>
                </c:pt>
                <c:pt idx="111">
                  <c:v>129</c:v>
                </c:pt>
                <c:pt idx="112">
                  <c:v>14</c:v>
                </c:pt>
                <c:pt idx="113">
                  <c:v>7.5</c:v>
                </c:pt>
                <c:pt idx="114">
                  <c:v>8.5</c:v>
                </c:pt>
                <c:pt idx="115">
                  <c:v>7.6</c:v>
                </c:pt>
                <c:pt idx="116">
                  <c:v>9.1199999999999992</c:v>
                </c:pt>
                <c:pt idx="117">
                  <c:v>15.84</c:v>
                </c:pt>
                <c:pt idx="118">
                  <c:v>8.8204999999999991</c:v>
                </c:pt>
                <c:pt idx="119">
                  <c:v>15.84</c:v>
                </c:pt>
                <c:pt idx="120">
                  <c:v>10.416</c:v>
                </c:pt>
                <c:pt idx="121">
                  <c:v>6.08</c:v>
                </c:pt>
                <c:pt idx="122">
                  <c:v>20</c:v>
                </c:pt>
                <c:pt idx="123">
                  <c:v>10</c:v>
                </c:pt>
                <c:pt idx="124">
                  <c:v>19.945</c:v>
                </c:pt>
                <c:pt idx="125">
                  <c:v>17.7</c:v>
                </c:pt>
                <c:pt idx="126">
                  <c:v>20</c:v>
                </c:pt>
                <c:pt idx="127">
                  <c:v>52.2</c:v>
                </c:pt>
                <c:pt idx="128">
                  <c:v>20</c:v>
                </c:pt>
                <c:pt idx="129">
                  <c:v>6</c:v>
                </c:pt>
                <c:pt idx="130">
                  <c:v>6.49</c:v>
                </c:pt>
                <c:pt idx="131">
                  <c:v>19.646000000000001</c:v>
                </c:pt>
                <c:pt idx="132">
                  <c:v>19.946000000000002</c:v>
                </c:pt>
                <c:pt idx="133">
                  <c:v>19.79</c:v>
                </c:pt>
                <c:pt idx="134">
                  <c:v>18</c:v>
                </c:pt>
                <c:pt idx="135">
                  <c:v>8</c:v>
                </c:pt>
                <c:pt idx="136">
                  <c:v>10</c:v>
                </c:pt>
                <c:pt idx="137">
                  <c:v>7</c:v>
                </c:pt>
                <c:pt idx="138">
                  <c:v>5.34</c:v>
                </c:pt>
                <c:pt idx="139">
                  <c:v>8</c:v>
                </c:pt>
                <c:pt idx="140">
                  <c:v>45</c:v>
                </c:pt>
                <c:pt idx="141">
                  <c:v>20</c:v>
                </c:pt>
                <c:pt idx="142">
                  <c:v>19</c:v>
                </c:pt>
                <c:pt idx="143">
                  <c:v>20</c:v>
                </c:pt>
                <c:pt idx="144">
                  <c:v>20</c:v>
                </c:pt>
                <c:pt idx="145">
                  <c:v>37.119999999999997</c:v>
                </c:pt>
                <c:pt idx="146">
                  <c:v>585.9</c:v>
                </c:pt>
                <c:pt idx="147">
                  <c:v>30</c:v>
                </c:pt>
                <c:pt idx="148">
                  <c:v>19.405999999999999</c:v>
                </c:pt>
                <c:pt idx="149">
                  <c:v>19.649999999999999</c:v>
                </c:pt>
                <c:pt idx="150">
                  <c:v>15</c:v>
                </c:pt>
                <c:pt idx="151">
                  <c:v>18.5</c:v>
                </c:pt>
                <c:pt idx="152">
                  <c:v>10</c:v>
                </c:pt>
                <c:pt idx="153">
                  <c:v>7.8920000000000003</c:v>
                </c:pt>
                <c:pt idx="154">
                  <c:v>8</c:v>
                </c:pt>
                <c:pt idx="155">
                  <c:v>7</c:v>
                </c:pt>
                <c:pt idx="156">
                  <c:v>313.7</c:v>
                </c:pt>
                <c:pt idx="157">
                  <c:v>19.760000000000002</c:v>
                </c:pt>
                <c:pt idx="158">
                  <c:v>249.7</c:v>
                </c:pt>
                <c:pt idx="159">
                  <c:v>12.6</c:v>
                </c:pt>
                <c:pt idx="160">
                  <c:v>12</c:v>
                </c:pt>
                <c:pt idx="161">
                  <c:v>6.25</c:v>
                </c:pt>
                <c:pt idx="162">
                  <c:v>14</c:v>
                </c:pt>
                <c:pt idx="163">
                  <c:v>7.726</c:v>
                </c:pt>
                <c:pt idx="164">
                  <c:v>60</c:v>
                </c:pt>
                <c:pt idx="165">
                  <c:v>170</c:v>
                </c:pt>
                <c:pt idx="166">
                  <c:v>19.7</c:v>
                </c:pt>
                <c:pt idx="167">
                  <c:v>206.72</c:v>
                </c:pt>
                <c:pt idx="168">
                  <c:v>6</c:v>
                </c:pt>
                <c:pt idx="169">
                  <c:v>39.6</c:v>
                </c:pt>
                <c:pt idx="170">
                  <c:v>17.494</c:v>
                </c:pt>
                <c:pt idx="171">
                  <c:v>290</c:v>
                </c:pt>
                <c:pt idx="172">
                  <c:v>155.1</c:v>
                </c:pt>
                <c:pt idx="173">
                  <c:v>17.5</c:v>
                </c:pt>
                <c:pt idx="174">
                  <c:v>29</c:v>
                </c:pt>
                <c:pt idx="175">
                  <c:v>19.568000000000001</c:v>
                </c:pt>
                <c:pt idx="176">
                  <c:v>241.5</c:v>
                </c:pt>
                <c:pt idx="177">
                  <c:v>29.76</c:v>
                </c:pt>
                <c:pt idx="178">
                  <c:v>20</c:v>
                </c:pt>
                <c:pt idx="179">
                  <c:v>5.5</c:v>
                </c:pt>
                <c:pt idx="180">
                  <c:v>10.5</c:v>
                </c:pt>
                <c:pt idx="181">
                  <c:v>9.5</c:v>
                </c:pt>
                <c:pt idx="182">
                  <c:v>11.6619999999999</c:v>
                </c:pt>
                <c:pt idx="183">
                  <c:v>10</c:v>
                </c:pt>
                <c:pt idx="184">
                  <c:v>10</c:v>
                </c:pt>
                <c:pt idx="185">
                  <c:v>21</c:v>
                </c:pt>
                <c:pt idx="186">
                  <c:v>64.8</c:v>
                </c:pt>
                <c:pt idx="187">
                  <c:v>80</c:v>
                </c:pt>
                <c:pt idx="188">
                  <c:v>20</c:v>
                </c:pt>
                <c:pt idx="189">
                  <c:v>20</c:v>
                </c:pt>
                <c:pt idx="190">
                  <c:v>45</c:v>
                </c:pt>
                <c:pt idx="191">
                  <c:v>81.06</c:v>
                </c:pt>
                <c:pt idx="192">
                  <c:v>47.7</c:v>
                </c:pt>
                <c:pt idx="193">
                  <c:v>10.3</c:v>
                </c:pt>
                <c:pt idx="194">
                  <c:v>12.8</c:v>
                </c:pt>
                <c:pt idx="195">
                  <c:v>20.004000000000001</c:v>
                </c:pt>
                <c:pt idx="196">
                  <c:v>13</c:v>
                </c:pt>
                <c:pt idx="197">
                  <c:v>23.1</c:v>
                </c:pt>
                <c:pt idx="198">
                  <c:v>20</c:v>
                </c:pt>
                <c:pt idx="199">
                  <c:v>6</c:v>
                </c:pt>
                <c:pt idx="200">
                  <c:v>50</c:v>
                </c:pt>
                <c:pt idx="201">
                  <c:v>20</c:v>
                </c:pt>
                <c:pt idx="202">
                  <c:v>15.003</c:v>
                </c:pt>
                <c:pt idx="203">
                  <c:v>20</c:v>
                </c:pt>
                <c:pt idx="204">
                  <c:v>81</c:v>
                </c:pt>
                <c:pt idx="205">
                  <c:v>30</c:v>
                </c:pt>
                <c:pt idx="206">
                  <c:v>60.8</c:v>
                </c:pt>
                <c:pt idx="207">
                  <c:v>18.972000000000001</c:v>
                </c:pt>
                <c:pt idx="208">
                  <c:v>255</c:v>
                </c:pt>
                <c:pt idx="209">
                  <c:v>20</c:v>
                </c:pt>
                <c:pt idx="210">
                  <c:v>19.654</c:v>
                </c:pt>
                <c:pt idx="211">
                  <c:v>26.655999999999999</c:v>
                </c:pt>
                <c:pt idx="212">
                  <c:v>10</c:v>
                </c:pt>
                <c:pt idx="213">
                  <c:v>7.5</c:v>
                </c:pt>
                <c:pt idx="214">
                  <c:v>21</c:v>
                </c:pt>
                <c:pt idx="215">
                  <c:v>22</c:v>
                </c:pt>
                <c:pt idx="216">
                  <c:v>20</c:v>
                </c:pt>
                <c:pt idx="217">
                  <c:v>15</c:v>
                </c:pt>
                <c:pt idx="218">
                  <c:v>14</c:v>
                </c:pt>
                <c:pt idx="219">
                  <c:v>12.5</c:v>
                </c:pt>
                <c:pt idx="220">
                  <c:v>12</c:v>
                </c:pt>
                <c:pt idx="221">
                  <c:v>55</c:v>
                </c:pt>
                <c:pt idx="222">
                  <c:v>7</c:v>
                </c:pt>
                <c:pt idx="223">
                  <c:v>14.994</c:v>
                </c:pt>
                <c:pt idx="224">
                  <c:v>52</c:v>
                </c:pt>
                <c:pt idx="225">
                  <c:v>20</c:v>
                </c:pt>
                <c:pt idx="226">
                  <c:v>16.66</c:v>
                </c:pt>
                <c:pt idx="227">
                  <c:v>20</c:v>
                </c:pt>
                <c:pt idx="228">
                  <c:v>15.5</c:v>
                </c:pt>
                <c:pt idx="229">
                  <c:v>11.2</c:v>
                </c:pt>
                <c:pt idx="230">
                  <c:v>11.2</c:v>
                </c:pt>
                <c:pt idx="231">
                  <c:v>19.2</c:v>
                </c:pt>
                <c:pt idx="232">
                  <c:v>20</c:v>
                </c:pt>
                <c:pt idx="233">
                  <c:v>9.98</c:v>
                </c:pt>
                <c:pt idx="234">
                  <c:v>7.8</c:v>
                </c:pt>
                <c:pt idx="235">
                  <c:v>15</c:v>
                </c:pt>
                <c:pt idx="236">
                  <c:v>20</c:v>
                </c:pt>
                <c:pt idx="237">
                  <c:v>20.02</c:v>
                </c:pt>
                <c:pt idx="238">
                  <c:v>8.6</c:v>
                </c:pt>
                <c:pt idx="239">
                  <c:v>20</c:v>
                </c:pt>
                <c:pt idx="240">
                  <c:v>95</c:v>
                </c:pt>
                <c:pt idx="241">
                  <c:v>30</c:v>
                </c:pt>
                <c:pt idx="242">
                  <c:v>20</c:v>
                </c:pt>
                <c:pt idx="243">
                  <c:v>5.5</c:v>
                </c:pt>
                <c:pt idx="244">
                  <c:v>32</c:v>
                </c:pt>
                <c:pt idx="245">
                  <c:v>19.75</c:v>
                </c:pt>
                <c:pt idx="246">
                  <c:v>17.5</c:v>
                </c:pt>
                <c:pt idx="247">
                  <c:v>20.007000000000001</c:v>
                </c:pt>
                <c:pt idx="248">
                  <c:v>18.7</c:v>
                </c:pt>
                <c:pt idx="249">
                  <c:v>10</c:v>
                </c:pt>
                <c:pt idx="250">
                  <c:v>5.2</c:v>
                </c:pt>
                <c:pt idx="251">
                  <c:v>5.2</c:v>
                </c:pt>
                <c:pt idx="252">
                  <c:v>18.399999999999999</c:v>
                </c:pt>
                <c:pt idx="253">
                  <c:v>20</c:v>
                </c:pt>
                <c:pt idx="254">
                  <c:v>20</c:v>
                </c:pt>
                <c:pt idx="255">
                  <c:v>10</c:v>
                </c:pt>
                <c:pt idx="256">
                  <c:v>12</c:v>
                </c:pt>
                <c:pt idx="257">
                  <c:v>314.39999999999998</c:v>
                </c:pt>
                <c:pt idx="258">
                  <c:v>62.5</c:v>
                </c:pt>
                <c:pt idx="259">
                  <c:v>279.5</c:v>
                </c:pt>
                <c:pt idx="260">
                  <c:v>105.1</c:v>
                </c:pt>
                <c:pt idx="261">
                  <c:v>12</c:v>
                </c:pt>
                <c:pt idx="262">
                  <c:v>154</c:v>
                </c:pt>
                <c:pt idx="263">
                  <c:v>80</c:v>
                </c:pt>
                <c:pt idx="264">
                  <c:v>80</c:v>
                </c:pt>
                <c:pt idx="265">
                  <c:v>38.9</c:v>
                </c:pt>
                <c:pt idx="266">
                  <c:v>32.4</c:v>
                </c:pt>
                <c:pt idx="267">
                  <c:v>101.2</c:v>
                </c:pt>
                <c:pt idx="268">
                  <c:v>74.5</c:v>
                </c:pt>
                <c:pt idx="269">
                  <c:v>74.8</c:v>
                </c:pt>
                <c:pt idx="270">
                  <c:v>74.5</c:v>
                </c:pt>
                <c:pt idx="271">
                  <c:v>76.5</c:v>
                </c:pt>
                <c:pt idx="272">
                  <c:v>80.016000000000005</c:v>
                </c:pt>
                <c:pt idx="273">
                  <c:v>80.016000000000005</c:v>
                </c:pt>
                <c:pt idx="274">
                  <c:v>80.016000000000005</c:v>
                </c:pt>
                <c:pt idx="275">
                  <c:v>80</c:v>
                </c:pt>
                <c:pt idx="276">
                  <c:v>146</c:v>
                </c:pt>
                <c:pt idx="277">
                  <c:v>5.4</c:v>
                </c:pt>
                <c:pt idx="278">
                  <c:v>20.163</c:v>
                </c:pt>
                <c:pt idx="279">
                  <c:v>80.016000000000005</c:v>
                </c:pt>
                <c:pt idx="280">
                  <c:v>70</c:v>
                </c:pt>
                <c:pt idx="281">
                  <c:v>6.6639999999999997</c:v>
                </c:pt>
                <c:pt idx="282">
                  <c:v>75</c:v>
                </c:pt>
                <c:pt idx="283">
                  <c:v>60</c:v>
                </c:pt>
                <c:pt idx="284">
                  <c:v>74.5</c:v>
                </c:pt>
                <c:pt idx="285">
                  <c:v>16</c:v>
                </c:pt>
                <c:pt idx="286">
                  <c:v>50.4</c:v>
                </c:pt>
                <c:pt idx="287">
                  <c:v>100.8</c:v>
                </c:pt>
                <c:pt idx="288">
                  <c:v>6.8</c:v>
                </c:pt>
                <c:pt idx="289">
                  <c:v>51</c:v>
                </c:pt>
                <c:pt idx="290">
                  <c:v>80</c:v>
                </c:pt>
                <c:pt idx="291">
                  <c:v>70</c:v>
                </c:pt>
                <c:pt idx="292">
                  <c:v>20</c:v>
                </c:pt>
                <c:pt idx="293">
                  <c:v>10</c:v>
                </c:pt>
                <c:pt idx="294">
                  <c:v>157.5</c:v>
                </c:pt>
                <c:pt idx="295">
                  <c:v>20</c:v>
                </c:pt>
                <c:pt idx="296">
                  <c:v>20</c:v>
                </c:pt>
                <c:pt idx="297">
                  <c:v>30</c:v>
                </c:pt>
                <c:pt idx="298">
                  <c:v>10</c:v>
                </c:pt>
                <c:pt idx="299">
                  <c:v>85</c:v>
                </c:pt>
                <c:pt idx="300">
                  <c:v>56</c:v>
                </c:pt>
                <c:pt idx="301">
                  <c:v>50</c:v>
                </c:pt>
                <c:pt idx="302">
                  <c:v>20</c:v>
                </c:pt>
                <c:pt idx="303">
                  <c:v>249.99999999999901</c:v>
                </c:pt>
                <c:pt idx="304">
                  <c:v>20</c:v>
                </c:pt>
                <c:pt idx="305">
                  <c:v>22</c:v>
                </c:pt>
                <c:pt idx="306">
                  <c:v>19.998999999999999</c:v>
                </c:pt>
                <c:pt idx="307">
                  <c:v>40</c:v>
                </c:pt>
                <c:pt idx="308">
                  <c:v>20.5</c:v>
                </c:pt>
                <c:pt idx="309">
                  <c:v>17.68</c:v>
                </c:pt>
                <c:pt idx="310">
                  <c:v>50</c:v>
                </c:pt>
                <c:pt idx="311">
                  <c:v>20</c:v>
                </c:pt>
                <c:pt idx="312">
                  <c:v>50</c:v>
                </c:pt>
                <c:pt idx="313">
                  <c:v>120</c:v>
                </c:pt>
                <c:pt idx="314">
                  <c:v>25</c:v>
                </c:pt>
                <c:pt idx="315">
                  <c:v>5.0999999999999996</c:v>
                </c:pt>
                <c:pt idx="316">
                  <c:v>30</c:v>
                </c:pt>
                <c:pt idx="317">
                  <c:v>50</c:v>
                </c:pt>
                <c:pt idx="318">
                  <c:v>12.831</c:v>
                </c:pt>
                <c:pt idx="319">
                  <c:v>205.3</c:v>
                </c:pt>
                <c:pt idx="320">
                  <c:v>78.5</c:v>
                </c:pt>
                <c:pt idx="321">
                  <c:v>131.19999999999999</c:v>
                </c:pt>
                <c:pt idx="322">
                  <c:v>15.4</c:v>
                </c:pt>
                <c:pt idx="323">
                  <c:v>103</c:v>
                </c:pt>
                <c:pt idx="324">
                  <c:v>5.0010000000000003</c:v>
                </c:pt>
                <c:pt idx="325">
                  <c:v>19.7</c:v>
                </c:pt>
                <c:pt idx="326">
                  <c:v>5.9</c:v>
                </c:pt>
                <c:pt idx="327">
                  <c:v>15.7</c:v>
                </c:pt>
                <c:pt idx="328">
                  <c:v>15</c:v>
                </c:pt>
                <c:pt idx="329">
                  <c:v>40</c:v>
                </c:pt>
                <c:pt idx="330">
                  <c:v>20</c:v>
                </c:pt>
                <c:pt idx="331">
                  <c:v>100</c:v>
                </c:pt>
                <c:pt idx="332">
                  <c:v>60</c:v>
                </c:pt>
                <c:pt idx="333">
                  <c:v>185</c:v>
                </c:pt>
                <c:pt idx="334">
                  <c:v>9</c:v>
                </c:pt>
                <c:pt idx="335">
                  <c:v>9.9</c:v>
                </c:pt>
                <c:pt idx="336">
                  <c:v>6</c:v>
                </c:pt>
                <c:pt idx="337">
                  <c:v>10</c:v>
                </c:pt>
                <c:pt idx="338">
                  <c:v>10</c:v>
                </c:pt>
                <c:pt idx="339">
                  <c:v>10</c:v>
                </c:pt>
                <c:pt idx="340">
                  <c:v>10.88</c:v>
                </c:pt>
                <c:pt idx="341">
                  <c:v>20</c:v>
                </c:pt>
                <c:pt idx="342">
                  <c:v>20</c:v>
                </c:pt>
                <c:pt idx="343">
                  <c:v>20</c:v>
                </c:pt>
                <c:pt idx="344">
                  <c:v>21.19</c:v>
                </c:pt>
                <c:pt idx="345">
                  <c:v>30.48</c:v>
                </c:pt>
                <c:pt idx="346">
                  <c:v>30</c:v>
                </c:pt>
                <c:pt idx="347">
                  <c:v>5.2</c:v>
                </c:pt>
                <c:pt idx="348">
                  <c:v>14.4</c:v>
                </c:pt>
                <c:pt idx="349">
                  <c:v>17</c:v>
                </c:pt>
                <c:pt idx="350">
                  <c:v>270.60000000000002</c:v>
                </c:pt>
                <c:pt idx="351">
                  <c:v>5.01</c:v>
                </c:pt>
                <c:pt idx="352">
                  <c:v>100</c:v>
                </c:pt>
                <c:pt idx="353">
                  <c:v>20</c:v>
                </c:pt>
                <c:pt idx="354">
                  <c:v>93.6</c:v>
                </c:pt>
                <c:pt idx="355">
                  <c:v>30</c:v>
                </c:pt>
                <c:pt idx="356">
                  <c:v>10</c:v>
                </c:pt>
                <c:pt idx="357">
                  <c:v>109.8</c:v>
                </c:pt>
                <c:pt idx="358">
                  <c:v>20</c:v>
                </c:pt>
                <c:pt idx="359">
                  <c:v>30</c:v>
                </c:pt>
                <c:pt idx="360">
                  <c:v>16</c:v>
                </c:pt>
                <c:pt idx="361">
                  <c:v>100</c:v>
                </c:pt>
                <c:pt idx="362">
                  <c:v>13</c:v>
                </c:pt>
                <c:pt idx="363">
                  <c:v>20</c:v>
                </c:pt>
                <c:pt idx="364">
                  <c:v>15</c:v>
                </c:pt>
                <c:pt idx="365">
                  <c:v>52.5</c:v>
                </c:pt>
                <c:pt idx="366">
                  <c:v>13.6</c:v>
                </c:pt>
                <c:pt idx="367">
                  <c:v>10</c:v>
                </c:pt>
                <c:pt idx="368">
                  <c:v>148.69999999999999</c:v>
                </c:pt>
                <c:pt idx="369">
                  <c:v>7.7</c:v>
                </c:pt>
                <c:pt idx="370">
                  <c:v>8</c:v>
                </c:pt>
                <c:pt idx="371">
                  <c:v>155</c:v>
                </c:pt>
                <c:pt idx="372">
                  <c:v>80</c:v>
                </c:pt>
                <c:pt idx="373">
                  <c:v>100</c:v>
                </c:pt>
                <c:pt idx="374">
                  <c:v>75</c:v>
                </c:pt>
                <c:pt idx="375">
                  <c:v>62</c:v>
                </c:pt>
                <c:pt idx="376">
                  <c:v>8</c:v>
                </c:pt>
                <c:pt idx="377">
                  <c:v>6.5</c:v>
                </c:pt>
                <c:pt idx="378">
                  <c:v>20</c:v>
                </c:pt>
                <c:pt idx="379">
                  <c:v>40</c:v>
                </c:pt>
                <c:pt idx="380">
                  <c:v>20</c:v>
                </c:pt>
                <c:pt idx="381">
                  <c:v>54</c:v>
                </c:pt>
                <c:pt idx="382">
                  <c:v>54</c:v>
                </c:pt>
                <c:pt idx="383">
                  <c:v>20</c:v>
                </c:pt>
                <c:pt idx="384">
                  <c:v>106.4</c:v>
                </c:pt>
                <c:pt idx="385">
                  <c:v>7.5</c:v>
                </c:pt>
                <c:pt idx="386">
                  <c:v>8.5</c:v>
                </c:pt>
                <c:pt idx="387">
                  <c:v>9.5</c:v>
                </c:pt>
                <c:pt idx="388">
                  <c:v>20</c:v>
                </c:pt>
                <c:pt idx="389">
                  <c:v>15.7</c:v>
                </c:pt>
                <c:pt idx="390">
                  <c:v>20</c:v>
                </c:pt>
                <c:pt idx="391">
                  <c:v>250</c:v>
                </c:pt>
                <c:pt idx="392">
                  <c:v>105</c:v>
                </c:pt>
                <c:pt idx="393">
                  <c:v>14</c:v>
                </c:pt>
                <c:pt idx="394">
                  <c:v>20</c:v>
                </c:pt>
                <c:pt idx="395">
                  <c:v>19.5</c:v>
                </c:pt>
                <c:pt idx="396">
                  <c:v>19.5</c:v>
                </c:pt>
                <c:pt idx="397">
                  <c:v>9.5</c:v>
                </c:pt>
                <c:pt idx="398">
                  <c:v>7.92</c:v>
                </c:pt>
                <c:pt idx="399">
                  <c:v>7</c:v>
                </c:pt>
                <c:pt idx="400">
                  <c:v>10</c:v>
                </c:pt>
                <c:pt idx="401">
                  <c:v>11.93</c:v>
                </c:pt>
                <c:pt idx="402">
                  <c:v>9.9</c:v>
                </c:pt>
                <c:pt idx="403">
                  <c:v>299.5</c:v>
                </c:pt>
                <c:pt idx="404">
                  <c:v>102</c:v>
                </c:pt>
                <c:pt idx="405">
                  <c:v>6.2</c:v>
                </c:pt>
                <c:pt idx="406">
                  <c:v>14.681999999999899</c:v>
                </c:pt>
                <c:pt idx="407">
                  <c:v>10.88</c:v>
                </c:pt>
                <c:pt idx="408">
                  <c:v>10.88</c:v>
                </c:pt>
                <c:pt idx="409">
                  <c:v>8</c:v>
                </c:pt>
                <c:pt idx="410">
                  <c:v>10</c:v>
                </c:pt>
                <c:pt idx="411">
                  <c:v>19.899999999999999</c:v>
                </c:pt>
                <c:pt idx="412">
                  <c:v>10.199999999999999</c:v>
                </c:pt>
                <c:pt idx="413">
                  <c:v>8.16</c:v>
                </c:pt>
                <c:pt idx="414">
                  <c:v>8.16</c:v>
                </c:pt>
                <c:pt idx="415">
                  <c:v>79.2</c:v>
                </c:pt>
                <c:pt idx="416">
                  <c:v>6.8</c:v>
                </c:pt>
                <c:pt idx="417">
                  <c:v>5.44</c:v>
                </c:pt>
                <c:pt idx="418">
                  <c:v>9.9</c:v>
                </c:pt>
                <c:pt idx="419">
                  <c:v>15</c:v>
                </c:pt>
                <c:pt idx="420">
                  <c:v>5.0010000000000003</c:v>
                </c:pt>
                <c:pt idx="421">
                  <c:v>8.1</c:v>
                </c:pt>
                <c:pt idx="422">
                  <c:v>20.399999999999999</c:v>
                </c:pt>
                <c:pt idx="423">
                  <c:v>15.84</c:v>
                </c:pt>
                <c:pt idx="424">
                  <c:v>10</c:v>
                </c:pt>
                <c:pt idx="425">
                  <c:v>20</c:v>
                </c:pt>
                <c:pt idx="426">
                  <c:v>20</c:v>
                </c:pt>
                <c:pt idx="427">
                  <c:v>10</c:v>
                </c:pt>
                <c:pt idx="428">
                  <c:v>19.8</c:v>
                </c:pt>
                <c:pt idx="429">
                  <c:v>10</c:v>
                </c:pt>
                <c:pt idx="430">
                  <c:v>5.0010000000000003</c:v>
                </c:pt>
                <c:pt idx="431">
                  <c:v>10</c:v>
                </c:pt>
                <c:pt idx="432">
                  <c:v>10.199999999999999</c:v>
                </c:pt>
                <c:pt idx="433">
                  <c:v>20</c:v>
                </c:pt>
                <c:pt idx="434">
                  <c:v>10</c:v>
                </c:pt>
                <c:pt idx="435">
                  <c:v>157.5</c:v>
                </c:pt>
                <c:pt idx="436">
                  <c:v>102</c:v>
                </c:pt>
                <c:pt idx="437">
                  <c:v>7.11</c:v>
                </c:pt>
                <c:pt idx="438">
                  <c:v>10</c:v>
                </c:pt>
                <c:pt idx="439">
                  <c:v>20</c:v>
                </c:pt>
                <c:pt idx="440">
                  <c:v>120</c:v>
                </c:pt>
                <c:pt idx="441">
                  <c:v>20</c:v>
                </c:pt>
                <c:pt idx="442">
                  <c:v>10</c:v>
                </c:pt>
                <c:pt idx="443">
                  <c:v>20</c:v>
                </c:pt>
                <c:pt idx="444">
                  <c:v>10</c:v>
                </c:pt>
                <c:pt idx="445">
                  <c:v>20</c:v>
                </c:pt>
                <c:pt idx="446">
                  <c:v>50</c:v>
                </c:pt>
                <c:pt idx="447">
                  <c:v>10</c:v>
                </c:pt>
                <c:pt idx="448">
                  <c:v>20</c:v>
                </c:pt>
                <c:pt idx="449">
                  <c:v>71.400000000000006</c:v>
                </c:pt>
                <c:pt idx="450">
                  <c:v>20</c:v>
                </c:pt>
                <c:pt idx="451">
                  <c:v>10</c:v>
                </c:pt>
                <c:pt idx="452">
                  <c:v>20</c:v>
                </c:pt>
                <c:pt idx="453">
                  <c:v>10</c:v>
                </c:pt>
                <c:pt idx="454">
                  <c:v>56</c:v>
                </c:pt>
                <c:pt idx="455">
                  <c:v>20</c:v>
                </c:pt>
                <c:pt idx="456">
                  <c:v>19.57</c:v>
                </c:pt>
                <c:pt idx="457">
                  <c:v>28.56</c:v>
                </c:pt>
                <c:pt idx="458">
                  <c:v>8.8000000000000007</c:v>
                </c:pt>
                <c:pt idx="459">
                  <c:v>56</c:v>
                </c:pt>
                <c:pt idx="460">
                  <c:v>5.17</c:v>
                </c:pt>
                <c:pt idx="461">
                  <c:v>50.6</c:v>
                </c:pt>
                <c:pt idx="462">
                  <c:v>16</c:v>
                </c:pt>
                <c:pt idx="463">
                  <c:v>10.199999999999999</c:v>
                </c:pt>
                <c:pt idx="464">
                  <c:v>52</c:v>
                </c:pt>
                <c:pt idx="465">
                  <c:v>20</c:v>
                </c:pt>
                <c:pt idx="466">
                  <c:v>100</c:v>
                </c:pt>
                <c:pt idx="467">
                  <c:v>20.25</c:v>
                </c:pt>
                <c:pt idx="468">
                  <c:v>50</c:v>
                </c:pt>
                <c:pt idx="469">
                  <c:v>9</c:v>
                </c:pt>
                <c:pt idx="470">
                  <c:v>60</c:v>
                </c:pt>
                <c:pt idx="471">
                  <c:v>19</c:v>
                </c:pt>
                <c:pt idx="472">
                  <c:v>5.0010000000000003</c:v>
                </c:pt>
                <c:pt idx="473">
                  <c:v>5.28</c:v>
                </c:pt>
                <c:pt idx="474">
                  <c:v>78.7</c:v>
                </c:pt>
                <c:pt idx="475">
                  <c:v>35</c:v>
                </c:pt>
                <c:pt idx="476">
                  <c:v>35</c:v>
                </c:pt>
                <c:pt idx="477">
                  <c:v>71</c:v>
                </c:pt>
                <c:pt idx="478">
                  <c:v>8.8000000000000007</c:v>
                </c:pt>
                <c:pt idx="479">
                  <c:v>20</c:v>
                </c:pt>
                <c:pt idx="480">
                  <c:v>5.3</c:v>
                </c:pt>
                <c:pt idx="481">
                  <c:v>64.48</c:v>
                </c:pt>
                <c:pt idx="482">
                  <c:v>8.8000000000000007</c:v>
                </c:pt>
                <c:pt idx="483">
                  <c:v>50</c:v>
                </c:pt>
                <c:pt idx="484">
                  <c:v>8.5</c:v>
                </c:pt>
                <c:pt idx="485">
                  <c:v>16.2</c:v>
                </c:pt>
                <c:pt idx="486">
                  <c:v>20</c:v>
                </c:pt>
                <c:pt idx="487">
                  <c:v>62.25</c:v>
                </c:pt>
                <c:pt idx="488">
                  <c:v>20</c:v>
                </c:pt>
                <c:pt idx="489">
                  <c:v>7.92</c:v>
                </c:pt>
                <c:pt idx="490">
                  <c:v>6.8</c:v>
                </c:pt>
                <c:pt idx="491">
                  <c:v>9.9</c:v>
                </c:pt>
                <c:pt idx="492">
                  <c:v>27.3</c:v>
                </c:pt>
                <c:pt idx="493">
                  <c:v>20</c:v>
                </c:pt>
                <c:pt idx="494">
                  <c:v>20</c:v>
                </c:pt>
                <c:pt idx="495">
                  <c:v>50</c:v>
                </c:pt>
                <c:pt idx="496">
                  <c:v>15.4</c:v>
                </c:pt>
                <c:pt idx="497">
                  <c:v>45</c:v>
                </c:pt>
                <c:pt idx="498">
                  <c:v>10</c:v>
                </c:pt>
                <c:pt idx="499">
                  <c:v>17.600000000000001</c:v>
                </c:pt>
                <c:pt idx="500">
                  <c:v>60</c:v>
                </c:pt>
                <c:pt idx="501">
                  <c:v>6</c:v>
                </c:pt>
                <c:pt idx="502">
                  <c:v>28.1</c:v>
                </c:pt>
                <c:pt idx="503">
                  <c:v>7.1</c:v>
                </c:pt>
                <c:pt idx="504">
                  <c:v>40</c:v>
                </c:pt>
                <c:pt idx="505">
                  <c:v>10.5</c:v>
                </c:pt>
                <c:pt idx="506">
                  <c:v>10</c:v>
                </c:pt>
                <c:pt idx="507">
                  <c:v>13.5</c:v>
                </c:pt>
                <c:pt idx="508">
                  <c:v>5.76</c:v>
                </c:pt>
                <c:pt idx="509">
                  <c:v>20</c:v>
                </c:pt>
                <c:pt idx="510">
                  <c:v>16</c:v>
                </c:pt>
                <c:pt idx="511">
                  <c:v>40</c:v>
                </c:pt>
                <c:pt idx="512">
                  <c:v>20</c:v>
                </c:pt>
                <c:pt idx="513">
                  <c:v>50</c:v>
                </c:pt>
                <c:pt idx="514">
                  <c:v>79</c:v>
                </c:pt>
                <c:pt idx="515">
                  <c:v>10.638</c:v>
                </c:pt>
                <c:pt idx="516">
                  <c:v>20</c:v>
                </c:pt>
                <c:pt idx="517">
                  <c:v>20</c:v>
                </c:pt>
                <c:pt idx="518">
                  <c:v>17</c:v>
                </c:pt>
                <c:pt idx="519">
                  <c:v>30</c:v>
                </c:pt>
                <c:pt idx="520">
                  <c:v>5.8</c:v>
                </c:pt>
                <c:pt idx="521">
                  <c:v>36</c:v>
                </c:pt>
                <c:pt idx="522">
                  <c:v>20</c:v>
                </c:pt>
                <c:pt idx="523">
                  <c:v>50</c:v>
                </c:pt>
                <c:pt idx="524">
                  <c:v>50</c:v>
                </c:pt>
                <c:pt idx="525">
                  <c:v>20</c:v>
                </c:pt>
                <c:pt idx="526">
                  <c:v>20</c:v>
                </c:pt>
                <c:pt idx="527">
                  <c:v>30</c:v>
                </c:pt>
                <c:pt idx="528">
                  <c:v>20</c:v>
                </c:pt>
                <c:pt idx="529">
                  <c:v>20</c:v>
                </c:pt>
                <c:pt idx="530">
                  <c:v>20.6</c:v>
                </c:pt>
                <c:pt idx="531">
                  <c:v>100</c:v>
                </c:pt>
                <c:pt idx="532">
                  <c:v>9</c:v>
                </c:pt>
                <c:pt idx="533">
                  <c:v>52</c:v>
                </c:pt>
                <c:pt idx="534">
                  <c:v>5.0010000000000003</c:v>
                </c:pt>
                <c:pt idx="535">
                  <c:v>13.8</c:v>
                </c:pt>
                <c:pt idx="536">
                  <c:v>10.6</c:v>
                </c:pt>
                <c:pt idx="537">
                  <c:v>5.25</c:v>
                </c:pt>
                <c:pt idx="538">
                  <c:v>10</c:v>
                </c:pt>
                <c:pt idx="539">
                  <c:v>21.04</c:v>
                </c:pt>
                <c:pt idx="540">
                  <c:v>5.5</c:v>
                </c:pt>
                <c:pt idx="541">
                  <c:v>5.5</c:v>
                </c:pt>
                <c:pt idx="542">
                  <c:v>6</c:v>
                </c:pt>
                <c:pt idx="543">
                  <c:v>6.5</c:v>
                </c:pt>
                <c:pt idx="544">
                  <c:v>6.5</c:v>
                </c:pt>
                <c:pt idx="545">
                  <c:v>7.5</c:v>
                </c:pt>
                <c:pt idx="546">
                  <c:v>8.5</c:v>
                </c:pt>
                <c:pt idx="547">
                  <c:v>10</c:v>
                </c:pt>
                <c:pt idx="548">
                  <c:v>10</c:v>
                </c:pt>
                <c:pt idx="549">
                  <c:v>10</c:v>
                </c:pt>
                <c:pt idx="550">
                  <c:v>19.399999999999999</c:v>
                </c:pt>
                <c:pt idx="551">
                  <c:v>20</c:v>
                </c:pt>
                <c:pt idx="552">
                  <c:v>6.5</c:v>
                </c:pt>
                <c:pt idx="553">
                  <c:v>130</c:v>
                </c:pt>
                <c:pt idx="554">
                  <c:v>10</c:v>
                </c:pt>
                <c:pt idx="555">
                  <c:v>11.4</c:v>
                </c:pt>
                <c:pt idx="556">
                  <c:v>15.8</c:v>
                </c:pt>
                <c:pt idx="557">
                  <c:v>7.4</c:v>
                </c:pt>
                <c:pt idx="558">
                  <c:v>20</c:v>
                </c:pt>
                <c:pt idx="559">
                  <c:v>13</c:v>
                </c:pt>
                <c:pt idx="560">
                  <c:v>110.2</c:v>
                </c:pt>
                <c:pt idx="561">
                  <c:v>14.7</c:v>
                </c:pt>
                <c:pt idx="562">
                  <c:v>8.3000000000000007</c:v>
                </c:pt>
                <c:pt idx="563">
                  <c:v>40</c:v>
                </c:pt>
                <c:pt idx="564">
                  <c:v>5.28</c:v>
                </c:pt>
                <c:pt idx="565">
                  <c:v>9.9</c:v>
                </c:pt>
                <c:pt idx="566">
                  <c:v>52</c:v>
                </c:pt>
                <c:pt idx="567">
                  <c:v>74.5</c:v>
                </c:pt>
                <c:pt idx="568">
                  <c:v>74.5</c:v>
                </c:pt>
                <c:pt idx="569">
                  <c:v>74.5</c:v>
                </c:pt>
                <c:pt idx="570">
                  <c:v>74.5</c:v>
                </c:pt>
                <c:pt idx="571">
                  <c:v>74.5</c:v>
                </c:pt>
                <c:pt idx="572">
                  <c:v>74.5</c:v>
                </c:pt>
                <c:pt idx="573">
                  <c:v>74.5</c:v>
                </c:pt>
                <c:pt idx="574">
                  <c:v>74.5</c:v>
                </c:pt>
                <c:pt idx="575">
                  <c:v>81</c:v>
                </c:pt>
                <c:pt idx="576">
                  <c:v>6.1</c:v>
                </c:pt>
                <c:pt idx="577">
                  <c:v>8</c:v>
                </c:pt>
                <c:pt idx="578">
                  <c:v>180</c:v>
                </c:pt>
                <c:pt idx="579">
                  <c:v>182</c:v>
                </c:pt>
                <c:pt idx="580">
                  <c:v>70.3</c:v>
                </c:pt>
                <c:pt idx="581">
                  <c:v>6.625</c:v>
                </c:pt>
                <c:pt idx="582">
                  <c:v>74.400000000000006</c:v>
                </c:pt>
                <c:pt idx="583">
                  <c:v>52.1</c:v>
                </c:pt>
                <c:pt idx="584">
                  <c:v>10</c:v>
                </c:pt>
                <c:pt idx="585">
                  <c:v>50</c:v>
                </c:pt>
                <c:pt idx="586">
                  <c:v>7.26</c:v>
                </c:pt>
                <c:pt idx="587">
                  <c:v>50</c:v>
                </c:pt>
                <c:pt idx="588">
                  <c:v>8.4</c:v>
                </c:pt>
                <c:pt idx="589">
                  <c:v>80</c:v>
                </c:pt>
                <c:pt idx="590">
                  <c:v>154</c:v>
                </c:pt>
                <c:pt idx="591">
                  <c:v>74.900000000000006</c:v>
                </c:pt>
                <c:pt idx="592">
                  <c:v>10</c:v>
                </c:pt>
                <c:pt idx="593">
                  <c:v>30</c:v>
                </c:pt>
                <c:pt idx="594">
                  <c:v>6</c:v>
                </c:pt>
                <c:pt idx="595">
                  <c:v>20</c:v>
                </c:pt>
                <c:pt idx="596">
                  <c:v>8.1</c:v>
                </c:pt>
                <c:pt idx="597">
                  <c:v>50.2</c:v>
                </c:pt>
                <c:pt idx="598">
                  <c:v>10</c:v>
                </c:pt>
                <c:pt idx="599">
                  <c:v>7.5</c:v>
                </c:pt>
                <c:pt idx="600">
                  <c:v>15.9</c:v>
                </c:pt>
                <c:pt idx="601">
                  <c:v>10</c:v>
                </c:pt>
                <c:pt idx="602">
                  <c:v>10.199999999999999</c:v>
                </c:pt>
                <c:pt idx="603">
                  <c:v>10</c:v>
                </c:pt>
                <c:pt idx="604">
                  <c:v>10</c:v>
                </c:pt>
                <c:pt idx="605">
                  <c:v>8</c:v>
                </c:pt>
                <c:pt idx="606">
                  <c:v>6</c:v>
                </c:pt>
                <c:pt idx="607">
                  <c:v>105</c:v>
                </c:pt>
                <c:pt idx="608">
                  <c:v>10</c:v>
                </c:pt>
                <c:pt idx="609">
                  <c:v>9.9</c:v>
                </c:pt>
                <c:pt idx="610">
                  <c:v>46</c:v>
                </c:pt>
                <c:pt idx="611">
                  <c:v>50</c:v>
                </c:pt>
                <c:pt idx="612">
                  <c:v>50.2</c:v>
                </c:pt>
                <c:pt idx="613">
                  <c:v>39</c:v>
                </c:pt>
                <c:pt idx="614">
                  <c:v>10</c:v>
                </c:pt>
                <c:pt idx="615">
                  <c:v>74.900000000000006</c:v>
                </c:pt>
                <c:pt idx="616">
                  <c:v>19.59</c:v>
                </c:pt>
                <c:pt idx="617">
                  <c:v>10</c:v>
                </c:pt>
                <c:pt idx="618">
                  <c:v>8</c:v>
                </c:pt>
                <c:pt idx="619">
                  <c:v>10</c:v>
                </c:pt>
                <c:pt idx="620">
                  <c:v>33.299999999999997</c:v>
                </c:pt>
                <c:pt idx="621">
                  <c:v>74.8</c:v>
                </c:pt>
                <c:pt idx="622">
                  <c:v>17</c:v>
                </c:pt>
                <c:pt idx="623">
                  <c:v>74.8</c:v>
                </c:pt>
                <c:pt idx="624">
                  <c:v>10</c:v>
                </c:pt>
                <c:pt idx="625">
                  <c:v>10</c:v>
                </c:pt>
                <c:pt idx="626">
                  <c:v>15</c:v>
                </c:pt>
                <c:pt idx="627">
                  <c:v>75</c:v>
                </c:pt>
                <c:pt idx="628">
                  <c:v>20</c:v>
                </c:pt>
                <c:pt idx="629">
                  <c:v>53</c:v>
                </c:pt>
                <c:pt idx="630">
                  <c:v>15</c:v>
                </c:pt>
                <c:pt idx="631">
                  <c:v>7.48</c:v>
                </c:pt>
                <c:pt idx="632">
                  <c:v>8.8000000000000007</c:v>
                </c:pt>
                <c:pt idx="633">
                  <c:v>31.16</c:v>
                </c:pt>
                <c:pt idx="634">
                  <c:v>6</c:v>
                </c:pt>
                <c:pt idx="635">
                  <c:v>200</c:v>
                </c:pt>
                <c:pt idx="636">
                  <c:v>20</c:v>
                </c:pt>
                <c:pt idx="637">
                  <c:v>10</c:v>
                </c:pt>
                <c:pt idx="638">
                  <c:v>8.8000000000000007</c:v>
                </c:pt>
                <c:pt idx="639">
                  <c:v>5.0010000000000003</c:v>
                </c:pt>
                <c:pt idx="640">
                  <c:v>8.4</c:v>
                </c:pt>
                <c:pt idx="641">
                  <c:v>20</c:v>
                </c:pt>
                <c:pt idx="642">
                  <c:v>10</c:v>
                </c:pt>
                <c:pt idx="643">
                  <c:v>18.5</c:v>
                </c:pt>
                <c:pt idx="644">
                  <c:v>50</c:v>
                </c:pt>
                <c:pt idx="645">
                  <c:v>15.9</c:v>
                </c:pt>
                <c:pt idx="646">
                  <c:v>140</c:v>
                </c:pt>
                <c:pt idx="647">
                  <c:v>20</c:v>
                </c:pt>
                <c:pt idx="648">
                  <c:v>100</c:v>
                </c:pt>
                <c:pt idx="649">
                  <c:v>24.9</c:v>
                </c:pt>
                <c:pt idx="650">
                  <c:v>252.3</c:v>
                </c:pt>
                <c:pt idx="651">
                  <c:v>10</c:v>
                </c:pt>
                <c:pt idx="652">
                  <c:v>20</c:v>
                </c:pt>
                <c:pt idx="653">
                  <c:v>80</c:v>
                </c:pt>
                <c:pt idx="654">
                  <c:v>8</c:v>
                </c:pt>
                <c:pt idx="655">
                  <c:v>12</c:v>
                </c:pt>
                <c:pt idx="656">
                  <c:v>7.5</c:v>
                </c:pt>
                <c:pt idx="657">
                  <c:v>20</c:v>
                </c:pt>
                <c:pt idx="658">
                  <c:v>19.2</c:v>
                </c:pt>
                <c:pt idx="659">
                  <c:v>102.5</c:v>
                </c:pt>
                <c:pt idx="660">
                  <c:v>142.4</c:v>
                </c:pt>
                <c:pt idx="661">
                  <c:v>39.5</c:v>
                </c:pt>
                <c:pt idx="662">
                  <c:v>10</c:v>
                </c:pt>
                <c:pt idx="663">
                  <c:v>100</c:v>
                </c:pt>
                <c:pt idx="664">
                  <c:v>74.5</c:v>
                </c:pt>
                <c:pt idx="665">
                  <c:v>5.0010000000000003</c:v>
                </c:pt>
                <c:pt idx="666">
                  <c:v>32.5</c:v>
                </c:pt>
                <c:pt idx="667">
                  <c:v>74.5</c:v>
                </c:pt>
                <c:pt idx="668">
                  <c:v>74.900000000000006</c:v>
                </c:pt>
                <c:pt idx="669">
                  <c:v>45</c:v>
                </c:pt>
                <c:pt idx="670">
                  <c:v>61.1</c:v>
                </c:pt>
                <c:pt idx="671">
                  <c:v>10</c:v>
                </c:pt>
                <c:pt idx="672">
                  <c:v>49.6</c:v>
                </c:pt>
                <c:pt idx="673">
                  <c:v>74.5</c:v>
                </c:pt>
                <c:pt idx="674">
                  <c:v>10</c:v>
                </c:pt>
                <c:pt idx="675">
                  <c:v>74.900000000000006</c:v>
                </c:pt>
                <c:pt idx="676">
                  <c:v>10</c:v>
                </c:pt>
                <c:pt idx="677">
                  <c:v>74.5</c:v>
                </c:pt>
                <c:pt idx="678">
                  <c:v>55</c:v>
                </c:pt>
                <c:pt idx="679">
                  <c:v>10</c:v>
                </c:pt>
                <c:pt idx="680">
                  <c:v>74.5</c:v>
                </c:pt>
                <c:pt idx="681">
                  <c:v>10</c:v>
                </c:pt>
                <c:pt idx="682">
                  <c:v>13.5</c:v>
                </c:pt>
                <c:pt idx="683">
                  <c:v>72.5</c:v>
                </c:pt>
                <c:pt idx="684">
                  <c:v>28</c:v>
                </c:pt>
                <c:pt idx="685">
                  <c:v>35</c:v>
                </c:pt>
                <c:pt idx="686">
                  <c:v>10</c:v>
                </c:pt>
                <c:pt idx="687">
                  <c:v>30</c:v>
                </c:pt>
                <c:pt idx="688">
                  <c:v>20</c:v>
                </c:pt>
                <c:pt idx="689">
                  <c:v>79.900000000000006</c:v>
                </c:pt>
                <c:pt idx="690">
                  <c:v>19.899999999999999</c:v>
                </c:pt>
                <c:pt idx="691">
                  <c:v>20</c:v>
                </c:pt>
                <c:pt idx="692">
                  <c:v>80.599999999999994</c:v>
                </c:pt>
                <c:pt idx="693">
                  <c:v>16</c:v>
                </c:pt>
                <c:pt idx="694">
                  <c:v>100</c:v>
                </c:pt>
                <c:pt idx="695">
                  <c:v>70.099999999999994</c:v>
                </c:pt>
                <c:pt idx="696">
                  <c:v>10</c:v>
                </c:pt>
                <c:pt idx="697">
                  <c:v>120</c:v>
                </c:pt>
                <c:pt idx="698">
                  <c:v>7.5</c:v>
                </c:pt>
                <c:pt idx="699">
                  <c:v>5.0010000000000003</c:v>
                </c:pt>
                <c:pt idx="700">
                  <c:v>20</c:v>
                </c:pt>
                <c:pt idx="701">
                  <c:v>200</c:v>
                </c:pt>
                <c:pt idx="702">
                  <c:v>100</c:v>
                </c:pt>
                <c:pt idx="703">
                  <c:v>20</c:v>
                </c:pt>
                <c:pt idx="704">
                  <c:v>111.2</c:v>
                </c:pt>
                <c:pt idx="705">
                  <c:v>20</c:v>
                </c:pt>
                <c:pt idx="706">
                  <c:v>100</c:v>
                </c:pt>
                <c:pt idx="707">
                  <c:v>7.6</c:v>
                </c:pt>
                <c:pt idx="708">
                  <c:v>150</c:v>
                </c:pt>
                <c:pt idx="709">
                  <c:v>150</c:v>
                </c:pt>
                <c:pt idx="710">
                  <c:v>90</c:v>
                </c:pt>
                <c:pt idx="711">
                  <c:v>8.1</c:v>
                </c:pt>
                <c:pt idx="712">
                  <c:v>26.4</c:v>
                </c:pt>
                <c:pt idx="713">
                  <c:v>42</c:v>
                </c:pt>
                <c:pt idx="714">
                  <c:v>40</c:v>
                </c:pt>
                <c:pt idx="715">
                  <c:v>150</c:v>
                </c:pt>
                <c:pt idx="716">
                  <c:v>7.9</c:v>
                </c:pt>
                <c:pt idx="717">
                  <c:v>6.7</c:v>
                </c:pt>
                <c:pt idx="718">
                  <c:v>5.3</c:v>
                </c:pt>
                <c:pt idx="719">
                  <c:v>6</c:v>
                </c:pt>
                <c:pt idx="720">
                  <c:v>7.6</c:v>
                </c:pt>
                <c:pt idx="721">
                  <c:v>52.5</c:v>
                </c:pt>
                <c:pt idx="722">
                  <c:v>10</c:v>
                </c:pt>
                <c:pt idx="723">
                  <c:v>16.2</c:v>
                </c:pt>
                <c:pt idx="724">
                  <c:v>7.6</c:v>
                </c:pt>
                <c:pt idx="725">
                  <c:v>5.5</c:v>
                </c:pt>
                <c:pt idx="726">
                  <c:v>50</c:v>
                </c:pt>
                <c:pt idx="727">
                  <c:v>200</c:v>
                </c:pt>
                <c:pt idx="728">
                  <c:v>7.3</c:v>
                </c:pt>
                <c:pt idx="729">
                  <c:v>100</c:v>
                </c:pt>
                <c:pt idx="730">
                  <c:v>10</c:v>
                </c:pt>
                <c:pt idx="731">
                  <c:v>6</c:v>
                </c:pt>
                <c:pt idx="732">
                  <c:v>18</c:v>
                </c:pt>
                <c:pt idx="733">
                  <c:v>20</c:v>
                </c:pt>
                <c:pt idx="734">
                  <c:v>6.3</c:v>
                </c:pt>
                <c:pt idx="735">
                  <c:v>12.625</c:v>
                </c:pt>
                <c:pt idx="736">
                  <c:v>47.3</c:v>
                </c:pt>
                <c:pt idx="737">
                  <c:v>5.6</c:v>
                </c:pt>
                <c:pt idx="738">
                  <c:v>9.9</c:v>
                </c:pt>
                <c:pt idx="739">
                  <c:v>24</c:v>
                </c:pt>
                <c:pt idx="740">
                  <c:v>10</c:v>
                </c:pt>
                <c:pt idx="741">
                  <c:v>74.900000000000006</c:v>
                </c:pt>
                <c:pt idx="742">
                  <c:v>20</c:v>
                </c:pt>
                <c:pt idx="743">
                  <c:v>8.1999999999999993</c:v>
                </c:pt>
                <c:pt idx="744">
                  <c:v>10</c:v>
                </c:pt>
                <c:pt idx="745">
                  <c:v>10</c:v>
                </c:pt>
                <c:pt idx="746">
                  <c:v>250</c:v>
                </c:pt>
                <c:pt idx="747">
                  <c:v>7.5</c:v>
                </c:pt>
                <c:pt idx="748">
                  <c:v>100.7</c:v>
                </c:pt>
                <c:pt idx="749">
                  <c:v>57.6</c:v>
                </c:pt>
                <c:pt idx="750">
                  <c:v>32.5</c:v>
                </c:pt>
                <c:pt idx="751">
                  <c:v>153.5</c:v>
                </c:pt>
                <c:pt idx="752">
                  <c:v>150</c:v>
                </c:pt>
                <c:pt idx="753">
                  <c:v>8.4</c:v>
                </c:pt>
                <c:pt idx="754">
                  <c:v>13.695</c:v>
                </c:pt>
                <c:pt idx="755">
                  <c:v>50</c:v>
                </c:pt>
                <c:pt idx="756">
                  <c:v>50</c:v>
                </c:pt>
                <c:pt idx="757">
                  <c:v>40</c:v>
                </c:pt>
                <c:pt idx="758">
                  <c:v>20</c:v>
                </c:pt>
                <c:pt idx="759">
                  <c:v>19.600000000000001</c:v>
                </c:pt>
                <c:pt idx="760">
                  <c:v>74.5</c:v>
                </c:pt>
                <c:pt idx="761">
                  <c:v>74.5</c:v>
                </c:pt>
                <c:pt idx="762">
                  <c:v>74.5</c:v>
                </c:pt>
                <c:pt idx="763">
                  <c:v>74.5</c:v>
                </c:pt>
                <c:pt idx="764">
                  <c:v>74.5</c:v>
                </c:pt>
                <c:pt idx="765">
                  <c:v>74.5</c:v>
                </c:pt>
                <c:pt idx="766">
                  <c:v>74.5</c:v>
                </c:pt>
                <c:pt idx="767">
                  <c:v>74.5</c:v>
                </c:pt>
                <c:pt idx="768">
                  <c:v>74.5</c:v>
                </c:pt>
                <c:pt idx="769">
                  <c:v>74.5</c:v>
                </c:pt>
                <c:pt idx="770">
                  <c:v>74.5</c:v>
                </c:pt>
                <c:pt idx="771">
                  <c:v>74.5</c:v>
                </c:pt>
                <c:pt idx="772">
                  <c:v>74.5</c:v>
                </c:pt>
                <c:pt idx="773">
                  <c:v>74.5</c:v>
                </c:pt>
                <c:pt idx="774">
                  <c:v>74.5</c:v>
                </c:pt>
                <c:pt idx="775">
                  <c:v>74.5</c:v>
                </c:pt>
                <c:pt idx="776">
                  <c:v>74.5</c:v>
                </c:pt>
                <c:pt idx="777">
                  <c:v>74.5</c:v>
                </c:pt>
                <c:pt idx="778">
                  <c:v>74.900000000000006</c:v>
                </c:pt>
                <c:pt idx="779">
                  <c:v>204</c:v>
                </c:pt>
                <c:pt idx="780">
                  <c:v>49.5</c:v>
                </c:pt>
                <c:pt idx="781">
                  <c:v>9.8000000000000007</c:v>
                </c:pt>
                <c:pt idx="782">
                  <c:v>20</c:v>
                </c:pt>
                <c:pt idx="783">
                  <c:v>6</c:v>
                </c:pt>
                <c:pt idx="784">
                  <c:v>10</c:v>
                </c:pt>
                <c:pt idx="785">
                  <c:v>50</c:v>
                </c:pt>
                <c:pt idx="786">
                  <c:v>74.900000000000006</c:v>
                </c:pt>
                <c:pt idx="787">
                  <c:v>22</c:v>
                </c:pt>
                <c:pt idx="788">
                  <c:v>8.8000000000000007</c:v>
                </c:pt>
                <c:pt idx="789">
                  <c:v>8</c:v>
                </c:pt>
                <c:pt idx="790">
                  <c:v>15</c:v>
                </c:pt>
                <c:pt idx="791">
                  <c:v>20</c:v>
                </c:pt>
                <c:pt idx="792">
                  <c:v>20</c:v>
                </c:pt>
                <c:pt idx="793">
                  <c:v>74.97</c:v>
                </c:pt>
                <c:pt idx="794">
                  <c:v>70</c:v>
                </c:pt>
                <c:pt idx="795">
                  <c:v>75</c:v>
                </c:pt>
                <c:pt idx="796">
                  <c:v>400</c:v>
                </c:pt>
                <c:pt idx="797">
                  <c:v>120</c:v>
                </c:pt>
                <c:pt idx="798">
                  <c:v>240</c:v>
                </c:pt>
                <c:pt idx="799">
                  <c:v>198.5</c:v>
                </c:pt>
                <c:pt idx="800">
                  <c:v>150</c:v>
                </c:pt>
                <c:pt idx="801">
                  <c:v>300</c:v>
                </c:pt>
                <c:pt idx="802">
                  <c:v>32</c:v>
                </c:pt>
                <c:pt idx="803">
                  <c:v>15.7</c:v>
                </c:pt>
                <c:pt idx="804">
                  <c:v>80</c:v>
                </c:pt>
                <c:pt idx="805">
                  <c:v>97.9</c:v>
                </c:pt>
                <c:pt idx="806">
                  <c:v>12</c:v>
                </c:pt>
                <c:pt idx="807">
                  <c:v>150</c:v>
                </c:pt>
                <c:pt idx="808">
                  <c:v>9</c:v>
                </c:pt>
                <c:pt idx="809">
                  <c:v>57.5</c:v>
                </c:pt>
                <c:pt idx="810">
                  <c:v>50</c:v>
                </c:pt>
                <c:pt idx="811">
                  <c:v>7</c:v>
                </c:pt>
                <c:pt idx="812">
                  <c:v>200</c:v>
                </c:pt>
                <c:pt idx="813">
                  <c:v>122</c:v>
                </c:pt>
                <c:pt idx="814">
                  <c:v>99</c:v>
                </c:pt>
                <c:pt idx="815">
                  <c:v>58</c:v>
                </c:pt>
                <c:pt idx="816">
                  <c:v>5.0010000000000003</c:v>
                </c:pt>
              </c:numCache>
            </c:numRef>
          </c:bubbleSize>
          <c:bubble3D val="0"/>
          <c:extLst>
            <c:ext xmlns:c16="http://schemas.microsoft.com/office/drawing/2014/chart" uri="{C3380CC4-5D6E-409C-BE32-E72D297353CC}">
              <c16:uniqueId val="{00000000-B0E5-451F-94D8-EE69EFE8C823}"/>
            </c:ext>
          </c:extLst>
        </c:ser>
        <c:dLbls>
          <c:showLegendKey val="0"/>
          <c:showVal val="0"/>
          <c:showCatName val="0"/>
          <c:showSerName val="0"/>
          <c:showPercent val="0"/>
          <c:showBubbleSize val="0"/>
        </c:dLbls>
        <c:bubbleScale val="70"/>
        <c:showNegBubbles val="0"/>
        <c:axId val="737260280"/>
        <c:axId val="737260608"/>
      </c:bubbleChart>
      <c:valAx>
        <c:axId val="737260280"/>
        <c:scaling>
          <c:orientation val="minMax"/>
          <c:max val="11.5"/>
          <c:min val="0.5"/>
        </c:scaling>
        <c:delete val="0"/>
        <c:axPos val="b"/>
        <c:majorGridlines>
          <c:spPr>
            <a:ln w="9525" cap="flat" cmpd="sng" algn="ctr">
              <a:no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37260608"/>
        <c:crosses val="autoZero"/>
        <c:crossBetween val="midCat"/>
        <c:majorUnit val="1"/>
      </c:valAx>
      <c:valAx>
        <c:axId val="737260608"/>
        <c:scaling>
          <c:orientation val="minMax"/>
          <c:max val="360"/>
          <c:min val="0"/>
        </c:scaling>
        <c:delete val="0"/>
        <c:axPos val="l"/>
        <c:majorGridlines>
          <c:spPr>
            <a:ln w="9525" cap="flat" cmpd="sng" algn="ctr">
              <a:noFill/>
              <a:round/>
            </a:ln>
            <a:effectLst/>
          </c:spPr>
        </c:majorGridlines>
        <c:numFmt formatCode="0" sourceLinked="0"/>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37260280"/>
        <c:crosses val="autoZero"/>
        <c:crossBetween val="midCat"/>
        <c:majorUnit val="50"/>
      </c:valAx>
      <c:spPr>
        <a:noFill/>
        <a:ln>
          <a:noFill/>
        </a:ln>
        <a:effectLst/>
      </c:spPr>
    </c:plotArea>
    <c:plotVisOnly val="1"/>
    <c:dispBlanksAs val="gap"/>
    <c:showDLblsOverMax val="0"/>
  </c:chart>
  <c:spPr>
    <a:no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04147114186484E-2"/>
          <c:y val="8.0916779341976192E-2"/>
          <c:w val="0.90162186166123159"/>
          <c:h val="0.68388709933985514"/>
        </c:manualLayout>
      </c:layout>
      <c:lineChart>
        <c:grouping val="standard"/>
        <c:varyColors val="0"/>
        <c:ser>
          <c:idx val="0"/>
          <c:order val="0"/>
          <c:tx>
            <c:v> Nationwide</c:v>
          </c:tx>
          <c:spPr>
            <a:ln>
              <a:solidFill>
                <a:schemeClr val="accent1"/>
              </a:solidFill>
              <a:prstDash val="sysDash"/>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Price'!$D$30:$D$41</c:f>
              <c:numCache>
                <c:formatCode>0.00</c:formatCode>
                <c:ptCount val="12"/>
                <c:pt idx="0">
                  <c:v>285.72596479250291</c:v>
                </c:pt>
                <c:pt idx="1">
                  <c:v>197.4300666672072</c:v>
                </c:pt>
                <c:pt idx="2">
                  <c:v>171.84130151087513</c:v>
                </c:pt>
                <c:pt idx="3">
                  <c:v>136.77448525218648</c:v>
                </c:pt>
                <c:pt idx="4">
                  <c:v>115.9895336497068</c:v>
                </c:pt>
                <c:pt idx="5">
                  <c:v>99.018394654315003</c:v>
                </c:pt>
                <c:pt idx="6">
                  <c:v>77.470524471350146</c:v>
                </c:pt>
                <c:pt idx="7">
                  <c:v>74.677815894121579</c:v>
                </c:pt>
                <c:pt idx="8">
                  <c:v>61.001249473956456</c:v>
                </c:pt>
                <c:pt idx="9">
                  <c:v>47.770175765810102</c:v>
                </c:pt>
                <c:pt idx="10">
                  <c:v>37.637807471232186</c:v>
                </c:pt>
              </c:numCache>
            </c:numRef>
          </c:val>
          <c:smooth val="0"/>
          <c:extLst>
            <c:ext xmlns:c16="http://schemas.microsoft.com/office/drawing/2014/chart" uri="{C3380CC4-5D6E-409C-BE32-E72D297353CC}">
              <c16:uniqueId val="{00000000-7336-48F0-82CB-58EE5F762703}"/>
            </c:ext>
          </c:extLst>
        </c:ser>
        <c:ser>
          <c:idx val="1"/>
          <c:order val="1"/>
          <c:spPr>
            <a:ln>
              <a:solidFill>
                <a:schemeClr val="accent1"/>
              </a:solidFill>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Price'!$G$30:$G$41</c:f>
              <c:numCache>
                <c:formatCode>0.00</c:formatCode>
                <c:ptCount val="12"/>
                <c:pt idx="0">
                  <c:v>217.78898914909865</c:v>
                </c:pt>
                <c:pt idx="1">
                  <c:v>151.55472472880956</c:v>
                </c:pt>
                <c:pt idx="2">
                  <c:v>132.51890528436113</c:v>
                </c:pt>
                <c:pt idx="3">
                  <c:v>105.05637010352856</c:v>
                </c:pt>
                <c:pt idx="4">
                  <c:v>90.570109963302002</c:v>
                </c:pt>
                <c:pt idx="5">
                  <c:v>78.289991420440586</c:v>
                </c:pt>
                <c:pt idx="6">
                  <c:v>61.22409287899562</c:v>
                </c:pt>
                <c:pt idx="7">
                  <c:v>58.864333675024831</c:v>
                </c:pt>
                <c:pt idx="8">
                  <c:v>49.545231578342708</c:v>
                </c:pt>
                <c:pt idx="9">
                  <c:v>39.064711949043641</c:v>
                </c:pt>
                <c:pt idx="10">
                  <c:v>30.889068441674336</c:v>
                </c:pt>
              </c:numCache>
            </c:numRef>
          </c:val>
          <c:smooth val="0"/>
          <c:extLst>
            <c:ext xmlns:c16="http://schemas.microsoft.com/office/drawing/2014/chart" uri="{C3380CC4-5D6E-409C-BE32-E72D297353CC}">
              <c16:uniqueId val="{00000001-7336-48F0-82CB-58EE5F762703}"/>
            </c:ext>
          </c:extLst>
        </c:ser>
        <c:ser>
          <c:idx val="2"/>
          <c:order val="2"/>
          <c:spPr>
            <a:ln w="19050">
              <a:solidFill>
                <a:schemeClr val="accent2"/>
              </a:solidFill>
            </a:ln>
          </c:spPr>
          <c:marker>
            <c:symbol val="none"/>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Price'!$K$30:$K$41</c:f>
              <c:numCache>
                <c:formatCode>0.00</c:formatCode>
                <c:ptCount val="12"/>
                <c:pt idx="0">
                  <c:v>201.87617941448411</c:v>
                </c:pt>
                <c:pt idx="1">
                  <c:v>176.65956627994157</c:v>
                </c:pt>
                <c:pt idx="2">
                  <c:v>135.10442470142476</c:v>
                </c:pt>
                <c:pt idx="3">
                  <c:v>131.11587274400759</c:v>
                </c:pt>
                <c:pt idx="4">
                  <c:v>100.98918998789256</c:v>
                </c:pt>
                <c:pt idx="5">
                  <c:v>81.536047201167648</c:v>
                </c:pt>
                <c:pt idx="6">
                  <c:v>57.237838446182408</c:v>
                </c:pt>
                <c:pt idx="7">
                  <c:v>51.093216616311146</c:v>
                </c:pt>
                <c:pt idx="8">
                  <c:v>49.033058139570798</c:v>
                </c:pt>
                <c:pt idx="9">
                  <c:v>37.292245915740857</c:v>
                </c:pt>
                <c:pt idx="10">
                  <c:v>28.197735863712953</c:v>
                </c:pt>
                <c:pt idx="11">
                  <c:v>23.890496019348575</c:v>
                </c:pt>
              </c:numCache>
            </c:numRef>
          </c:val>
          <c:smooth val="0"/>
          <c:extLst>
            <c:ext xmlns:c16="http://schemas.microsoft.com/office/drawing/2014/chart" uri="{C3380CC4-5D6E-409C-BE32-E72D297353CC}">
              <c16:uniqueId val="{00000002-7336-48F0-82CB-58EE5F762703}"/>
            </c:ext>
          </c:extLst>
        </c:ser>
        <c:dLbls>
          <c:showLegendKey val="0"/>
          <c:showVal val="0"/>
          <c:showCatName val="0"/>
          <c:showSerName val="0"/>
          <c:showPercent val="0"/>
          <c:showBubbleSize val="0"/>
        </c:dLbls>
        <c:marker val="1"/>
        <c:smooth val="0"/>
        <c:axId val="161262592"/>
        <c:axId val="161268480"/>
      </c:line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noMultiLvlLbl val="1"/>
      </c:catAx>
      <c:valAx>
        <c:axId val="161268480"/>
        <c:scaling>
          <c:orientation val="minMax"/>
          <c:max val="29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majorUnit val="40"/>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046471994570071E-2"/>
          <c:y val="9.7751796176993033E-2"/>
          <c:w val="0.90161695723098623"/>
          <c:h val="0.66705208250483838"/>
        </c:manualLayout>
      </c:layout>
      <c:lineChart>
        <c:grouping val="standard"/>
        <c:varyColors val="0"/>
        <c:ser>
          <c:idx val="0"/>
          <c:order val="0"/>
          <c:tx>
            <c:v> Nationwide</c:v>
          </c:tx>
          <c:spPr>
            <a:ln>
              <a:solidFill>
                <a:schemeClr val="accent1"/>
              </a:solidFill>
              <a:prstDash val="sysDash"/>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Price'!$E$30:$E$41</c:f>
              <c:numCache>
                <c:formatCode>0.00</c:formatCode>
                <c:ptCount val="12"/>
                <c:pt idx="0">
                  <c:v>230.04513007125499</c:v>
                </c:pt>
                <c:pt idx="1">
                  <c:v>205.83580939451403</c:v>
                </c:pt>
                <c:pt idx="2">
                  <c:v>152.03336958886712</c:v>
                </c:pt>
                <c:pt idx="3">
                  <c:v>140.63949344904859</c:v>
                </c:pt>
                <c:pt idx="4">
                  <c:v>128.20358691495352</c:v>
                </c:pt>
                <c:pt idx="5">
                  <c:v>100.15971466125015</c:v>
                </c:pt>
                <c:pt idx="6">
                  <c:v>75.525890198812903</c:v>
                </c:pt>
                <c:pt idx="7">
                  <c:v>73.548028057379426</c:v>
                </c:pt>
                <c:pt idx="8">
                  <c:v>58.575173909331426</c:v>
                </c:pt>
                <c:pt idx="9">
                  <c:v>45.686665592985321</c:v>
                </c:pt>
                <c:pt idx="10">
                  <c:v>34.7917001261115</c:v>
                </c:pt>
              </c:numCache>
            </c:numRef>
          </c:val>
          <c:smooth val="0"/>
          <c:extLst>
            <c:ext xmlns:c16="http://schemas.microsoft.com/office/drawing/2014/chart" uri="{C3380CC4-5D6E-409C-BE32-E72D297353CC}">
              <c16:uniqueId val="{00000000-1023-4BF2-A401-96B96DEFEFF3}"/>
            </c:ext>
          </c:extLst>
        </c:ser>
        <c:ser>
          <c:idx val="1"/>
          <c:order val="1"/>
          <c:spPr>
            <a:ln>
              <a:solidFill>
                <a:schemeClr val="accent1"/>
              </a:solidFill>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Price'!$H$30:$H$41</c:f>
              <c:numCache>
                <c:formatCode>0.00</c:formatCode>
                <c:ptCount val="12"/>
                <c:pt idx="0">
                  <c:v>175.89668377559096</c:v>
                </c:pt>
                <c:pt idx="1">
                  <c:v>157.7342887487292</c:v>
                </c:pt>
                <c:pt idx="2">
                  <c:v>117.37063161609747</c:v>
                </c:pt>
                <c:pt idx="3">
                  <c:v>108.259332830376</c:v>
                </c:pt>
                <c:pt idx="4">
                  <c:v>98.773514289831695</c:v>
                </c:pt>
                <c:pt idx="5">
                  <c:v>77.9491180419069</c:v>
                </c:pt>
                <c:pt idx="6">
                  <c:v>59.340735102243272</c:v>
                </c:pt>
                <c:pt idx="7">
                  <c:v>58.020159693748624</c:v>
                </c:pt>
                <c:pt idx="8">
                  <c:v>47.430353584436588</c:v>
                </c:pt>
                <c:pt idx="9">
                  <c:v>37.036095189802936</c:v>
                </c:pt>
                <c:pt idx="10">
                  <c:v>28.415450058556861</c:v>
                </c:pt>
              </c:numCache>
            </c:numRef>
          </c:val>
          <c:smooth val="0"/>
          <c:extLst>
            <c:ext xmlns:c16="http://schemas.microsoft.com/office/drawing/2014/chart" uri="{C3380CC4-5D6E-409C-BE32-E72D297353CC}">
              <c16:uniqueId val="{00000001-1023-4BF2-A401-96B96DEFEFF3}"/>
            </c:ext>
          </c:extLst>
        </c:ser>
        <c:ser>
          <c:idx val="2"/>
          <c:order val="2"/>
          <c:spPr>
            <a:ln w="19050">
              <a:solidFill>
                <a:schemeClr val="accent2"/>
              </a:solidFill>
            </a:ln>
          </c:spPr>
          <c:marker>
            <c:symbol val="none"/>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Price'!$L$30:$L$41</c:f>
              <c:numCache>
                <c:formatCode>0.00</c:formatCode>
                <c:ptCount val="12"/>
                <c:pt idx="0">
                  <c:v>170.79044237871844</c:v>
                </c:pt>
                <c:pt idx="1">
                  <c:v>183.88584009944054</c:v>
                </c:pt>
                <c:pt idx="2">
                  <c:v>140.34580783815898</c:v>
                </c:pt>
                <c:pt idx="3">
                  <c:v>128.69755548000774</c:v>
                </c:pt>
                <c:pt idx="4">
                  <c:v>129.71409693365567</c:v>
                </c:pt>
                <c:pt idx="5">
                  <c:v>95.107747700148792</c:v>
                </c:pt>
                <c:pt idx="6">
                  <c:v>61.922957740754676</c:v>
                </c:pt>
                <c:pt idx="7">
                  <c:v>50.669209665653732</c:v>
                </c:pt>
                <c:pt idx="8">
                  <c:v>48.838887407210912</c:v>
                </c:pt>
                <c:pt idx="9">
                  <c:v>38.01702616125926</c:v>
                </c:pt>
                <c:pt idx="10">
                  <c:v>30.459877972062589</c:v>
                </c:pt>
                <c:pt idx="11">
                  <c:v>23.858041599259881</c:v>
                </c:pt>
              </c:numCache>
            </c:numRef>
          </c:val>
          <c:smooth val="0"/>
          <c:extLst>
            <c:ext xmlns:c16="http://schemas.microsoft.com/office/drawing/2014/chart" uri="{C3380CC4-5D6E-409C-BE32-E72D297353CC}">
              <c16:uniqueId val="{00000002-1023-4BF2-A401-96B96DEFEFF3}"/>
            </c:ext>
          </c:extLst>
        </c:ser>
        <c:dLbls>
          <c:showLegendKey val="0"/>
          <c:showVal val="0"/>
          <c:showCatName val="0"/>
          <c:showSerName val="0"/>
          <c:showPercent val="0"/>
          <c:showBubbleSize val="0"/>
        </c:dLbls>
        <c:marker val="1"/>
        <c:smooth val="0"/>
        <c:axId val="161262592"/>
        <c:axId val="161268480"/>
      </c:line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noMultiLvlLbl val="1"/>
      </c:catAx>
      <c:valAx>
        <c:axId val="161268480"/>
        <c:scaling>
          <c:orientation val="minMax"/>
          <c:max val="24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majorUnit val="40"/>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04147114186484E-2"/>
          <c:y val="8.9334287759484612E-2"/>
          <c:w val="0.90162186166123159"/>
          <c:h val="0.67546959092234682"/>
        </c:manualLayout>
      </c:layout>
      <c:lineChart>
        <c:grouping val="standard"/>
        <c:varyColors val="0"/>
        <c:ser>
          <c:idx val="0"/>
          <c:order val="0"/>
          <c:tx>
            <c:v> Nationwide</c:v>
          </c:tx>
          <c:spPr>
            <a:ln>
              <a:solidFill>
                <a:schemeClr val="accent1"/>
              </a:solidFill>
              <a:prstDash val="sysDash"/>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Price'!$F$30:$F$41</c:f>
              <c:numCache>
                <c:formatCode>0.00</c:formatCode>
                <c:ptCount val="12"/>
                <c:pt idx="0">
                  <c:v>218.10598916004298</c:v>
                </c:pt>
                <c:pt idx="1">
                  <c:v>198.41876365686048</c:v>
                </c:pt>
                <c:pt idx="2">
                  <c:v>145.62786003597932</c:v>
                </c:pt>
                <c:pt idx="3">
                  <c:v>137.07086135970351</c:v>
                </c:pt>
                <c:pt idx="4">
                  <c:v>127.07182962091848</c:v>
                </c:pt>
                <c:pt idx="5">
                  <c:v>99.536795266114424</c:v>
                </c:pt>
                <c:pt idx="6">
                  <c:v>73.590752275346532</c:v>
                </c:pt>
                <c:pt idx="7">
                  <c:v>71.570831480235384</c:v>
                </c:pt>
                <c:pt idx="8">
                  <c:v>58.037082593791794</c:v>
                </c:pt>
                <c:pt idx="9">
                  <c:v>44.682147153664147</c:v>
                </c:pt>
                <c:pt idx="10">
                  <c:v>34.42363614773447</c:v>
                </c:pt>
              </c:numCache>
            </c:numRef>
          </c:val>
          <c:smooth val="0"/>
          <c:extLst>
            <c:ext xmlns:c16="http://schemas.microsoft.com/office/drawing/2014/chart" uri="{C3380CC4-5D6E-409C-BE32-E72D297353CC}">
              <c16:uniqueId val="{00000000-3130-4CA3-9C74-BA71B302F958}"/>
            </c:ext>
          </c:extLst>
        </c:ser>
        <c:ser>
          <c:idx val="1"/>
          <c:order val="1"/>
          <c:spPr>
            <a:ln>
              <a:solidFill>
                <a:schemeClr val="accent1"/>
              </a:solidFill>
            </a:ln>
          </c:spPr>
          <c:marker>
            <c:symbol val="circle"/>
            <c:size val="7"/>
            <c:spPr>
              <a:solidFill>
                <a:schemeClr val="bg1"/>
              </a:solidFill>
              <a:ln>
                <a:solidFill>
                  <a:schemeClr val="accent1"/>
                </a:solidFill>
              </a:ln>
            </c:spPr>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Price'!$I$30:$I$41</c:f>
              <c:numCache>
                <c:formatCode>0.00</c:formatCode>
                <c:ptCount val="12"/>
                <c:pt idx="0">
                  <c:v>166.8882318364785</c:v>
                </c:pt>
                <c:pt idx="1">
                  <c:v>152.08421759597039</c:v>
                </c:pt>
                <c:pt idx="2">
                  <c:v>112.49959710650002</c:v>
                </c:pt>
                <c:pt idx="3">
                  <c:v>105.51730244716943</c:v>
                </c:pt>
                <c:pt idx="4">
                  <c:v>97.864347844717486</c:v>
                </c:pt>
                <c:pt idx="5">
                  <c:v>77.389179496846467</c:v>
                </c:pt>
                <c:pt idx="6">
                  <c:v>57.820644595771142</c:v>
                </c:pt>
                <c:pt idx="7">
                  <c:v>56.438334471569974</c:v>
                </c:pt>
                <c:pt idx="8">
                  <c:v>46.962919735527507</c:v>
                </c:pt>
                <c:pt idx="9">
                  <c:v>36.196871663845329</c:v>
                </c:pt>
                <c:pt idx="10">
                  <c:v>28.110547101795856</c:v>
                </c:pt>
              </c:numCache>
            </c:numRef>
          </c:val>
          <c:smooth val="0"/>
          <c:extLst>
            <c:ext xmlns:c16="http://schemas.microsoft.com/office/drawing/2014/chart" uri="{C3380CC4-5D6E-409C-BE32-E72D297353CC}">
              <c16:uniqueId val="{00000001-3130-4CA3-9C74-BA71B302F958}"/>
            </c:ext>
          </c:extLst>
        </c:ser>
        <c:ser>
          <c:idx val="2"/>
          <c:order val="2"/>
          <c:spPr>
            <a:ln w="19050">
              <a:solidFill>
                <a:schemeClr val="accent2"/>
              </a:solidFill>
            </a:ln>
          </c:spPr>
          <c:marker>
            <c:symbol val="none"/>
          </c:marker>
          <c:cat>
            <c:multiLvlStrRef>
              <c:f>'LCOE vs. PPA Price'!$A$30:$C$41</c:f>
              <c:multiLvlStrCache>
                <c:ptCount val="12"/>
                <c:lvl>
                  <c:pt idx="0">
                    <c:v>2010</c:v>
                  </c:pt>
                  <c:pt idx="1">
                    <c:v>2011</c:v>
                  </c:pt>
                  <c:pt idx="2">
                    <c:v>2012</c:v>
                  </c:pt>
                  <c:pt idx="3">
                    <c:v>2013</c:v>
                  </c:pt>
                  <c:pt idx="4">
                    <c:v>2014</c:v>
                  </c:pt>
                  <c:pt idx="5">
                    <c:v>2015</c:v>
                  </c:pt>
                  <c:pt idx="6">
                    <c:v>2016</c:v>
                  </c:pt>
                  <c:pt idx="7">
                    <c:v>2017</c:v>
                  </c:pt>
                  <c:pt idx="8">
                    <c:v>2018</c:v>
                  </c:pt>
                  <c:pt idx="9">
                    <c:v>2019</c:v>
                  </c:pt>
                  <c:pt idx="10">
                    <c:v>2020</c:v>
                  </c:pt>
                  <c:pt idx="11">
                    <c:v>2021</c:v>
                  </c:pt>
                </c:lvl>
                <c:lvl>
                  <c:pt idx="0">
                    <c:v>10</c:v>
                  </c:pt>
                  <c:pt idx="1">
                    <c:v>28</c:v>
                  </c:pt>
                  <c:pt idx="2">
                    <c:v>39</c:v>
                  </c:pt>
                  <c:pt idx="3">
                    <c:v>38</c:v>
                  </c:pt>
                  <c:pt idx="4">
                    <c:v>62</c:v>
                  </c:pt>
                  <c:pt idx="5">
                    <c:v>85</c:v>
                  </c:pt>
                  <c:pt idx="6">
                    <c:v>145</c:v>
                  </c:pt>
                  <c:pt idx="7">
                    <c:v>159</c:v>
                  </c:pt>
                  <c:pt idx="8">
                    <c:v>93</c:v>
                  </c:pt>
                  <c:pt idx="9">
                    <c:v>91</c:v>
                  </c:pt>
                  <c:pt idx="10">
                    <c:v>67</c:v>
                  </c:pt>
                  <c:pt idx="11">
                    <c:v>TBD</c:v>
                  </c:pt>
                </c:lvl>
                <c:lvl>
                  <c:pt idx="0">
                    <c:v>175</c:v>
                  </c:pt>
                  <c:pt idx="1">
                    <c:v>423</c:v>
                  </c:pt>
                  <c:pt idx="2">
                    <c:v>894</c:v>
                  </c:pt>
                  <c:pt idx="3">
                    <c:v>1,344</c:v>
                  </c:pt>
                  <c:pt idx="4">
                    <c:v>3,152</c:v>
                  </c:pt>
                  <c:pt idx="5">
                    <c:v>2,840</c:v>
                  </c:pt>
                  <c:pt idx="6">
                    <c:v>7,377</c:v>
                  </c:pt>
                  <c:pt idx="7">
                    <c:v>3,991</c:v>
                  </c:pt>
                  <c:pt idx="8">
                    <c:v>3,929</c:v>
                  </c:pt>
                  <c:pt idx="9">
                    <c:v>4,379</c:v>
                  </c:pt>
                  <c:pt idx="10">
                    <c:v>5,095</c:v>
                  </c:pt>
                  <c:pt idx="11">
                    <c:v>TBD</c:v>
                  </c:pt>
                </c:lvl>
              </c:multiLvlStrCache>
            </c:multiLvlStrRef>
          </c:cat>
          <c:val>
            <c:numRef>
              <c:f>'LCOE vs. PPA Price'!$M$30:$M$41</c:f>
              <c:numCache>
                <c:formatCode>0.00</c:formatCode>
                <c:ptCount val="12"/>
                <c:pt idx="0">
                  <c:v>166.96210238077009</c:v>
                </c:pt>
                <c:pt idx="1">
                  <c:v>176.89381019693678</c:v>
                </c:pt>
                <c:pt idx="2">
                  <c:v>138.60193256637891</c:v>
                </c:pt>
                <c:pt idx="3">
                  <c:v>129.10644273117148</c:v>
                </c:pt>
                <c:pt idx="4">
                  <c:v>129.18912184692161</c:v>
                </c:pt>
                <c:pt idx="5">
                  <c:v>95.478570232421262</c:v>
                </c:pt>
                <c:pt idx="6">
                  <c:v>61.717230235872016</c:v>
                </c:pt>
                <c:pt idx="7">
                  <c:v>50.087868479637926</c:v>
                </c:pt>
                <c:pt idx="8">
                  <c:v>46.94689884654008</c:v>
                </c:pt>
                <c:pt idx="9">
                  <c:v>36.93527143998881</c:v>
                </c:pt>
                <c:pt idx="10">
                  <c:v>29.926049995718639</c:v>
                </c:pt>
                <c:pt idx="11">
                  <c:v>23.277966643497077</c:v>
                </c:pt>
              </c:numCache>
            </c:numRef>
          </c:val>
          <c:smooth val="0"/>
          <c:extLst>
            <c:ext xmlns:c16="http://schemas.microsoft.com/office/drawing/2014/chart" uri="{C3380CC4-5D6E-409C-BE32-E72D297353CC}">
              <c16:uniqueId val="{00000002-3130-4CA3-9C74-BA71B302F958}"/>
            </c:ext>
          </c:extLst>
        </c:ser>
        <c:dLbls>
          <c:showLegendKey val="0"/>
          <c:showVal val="0"/>
          <c:showCatName val="0"/>
          <c:showSerName val="0"/>
          <c:showPercent val="0"/>
          <c:showBubbleSize val="0"/>
        </c:dLbls>
        <c:marker val="1"/>
        <c:smooth val="0"/>
        <c:axId val="161262592"/>
        <c:axId val="161268480"/>
      </c:lineChart>
      <c:catAx>
        <c:axId val="161262592"/>
        <c:scaling>
          <c:orientation val="minMax"/>
        </c:scaling>
        <c:delete val="0"/>
        <c:axPos val="b"/>
        <c:numFmt formatCode="General" sourceLinked="1"/>
        <c:majorTickMark val="out"/>
        <c:minorTickMark val="none"/>
        <c:tickLblPos val="nextTo"/>
        <c:spPr>
          <a:ln w="3175">
            <a:noFill/>
            <a:prstDash val="solid"/>
          </a:ln>
        </c:spPr>
        <c:txPr>
          <a:bodyPr rot="0" vert="horz"/>
          <a:lstStyle/>
          <a:p>
            <a:pPr>
              <a:defRPr b="1"/>
            </a:pPr>
            <a:endParaRPr lang="en-US"/>
          </a:p>
        </c:txPr>
        <c:crossAx val="161268480"/>
        <c:crosses val="autoZero"/>
        <c:auto val="1"/>
        <c:lblAlgn val="ctr"/>
        <c:lblOffset val="50"/>
        <c:noMultiLvlLbl val="1"/>
      </c:catAx>
      <c:valAx>
        <c:axId val="161268480"/>
        <c:scaling>
          <c:orientation val="minMax"/>
          <c:max val="24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noFill/>
          <a:ln w="3175">
            <a:noFill/>
            <a:prstDash val="solid"/>
          </a:ln>
        </c:spPr>
        <c:txPr>
          <a:bodyPr rot="0" vert="horz"/>
          <a:lstStyle/>
          <a:p>
            <a:pPr>
              <a:defRPr b="1"/>
            </a:pPr>
            <a:endParaRPr lang="en-US"/>
          </a:p>
        </c:txPr>
        <c:crossAx val="161262592"/>
        <c:crosses val="autoZero"/>
        <c:crossBetween val="between"/>
        <c:majorUnit val="40"/>
      </c:valAx>
      <c:spPr>
        <a:no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182666730621485E-2"/>
          <c:y val="8.8184566714373983E-2"/>
          <c:w val="0.8932244081865528"/>
          <c:h val="0.76085935458414189"/>
        </c:manualLayout>
      </c:layout>
      <c:bubbleChart>
        <c:varyColors val="0"/>
        <c:ser>
          <c:idx val="1"/>
          <c:order val="0"/>
          <c:tx>
            <c:v>  Utility-Scale Solar (291 PPAs totaling 19.9 GW)</c:v>
          </c:tx>
          <c:spPr>
            <a:noFill/>
            <a:ln w="6350">
              <a:solidFill>
                <a:schemeClr val="accent6"/>
              </a:solidFill>
            </a:ln>
          </c:spPr>
          <c:invertIfNegative val="0"/>
          <c:xVal>
            <c:numRef>
              <c:f>'PV &amp; Wind PPAs vs. Gas'!$J$28:$J$355</c:f>
              <c:numCache>
                <c:formatCode>m/d/yyyy</c:formatCode>
                <c:ptCount val="328"/>
                <c:pt idx="0">
                  <c:v>39867</c:v>
                </c:pt>
                <c:pt idx="1">
                  <c:v>39873</c:v>
                </c:pt>
                <c:pt idx="2">
                  <c:v>39877</c:v>
                </c:pt>
                <c:pt idx="3">
                  <c:v>39934</c:v>
                </c:pt>
                <c:pt idx="4">
                  <c:v>39941</c:v>
                </c:pt>
                <c:pt idx="5">
                  <c:v>39965</c:v>
                </c:pt>
                <c:pt idx="6">
                  <c:v>39965</c:v>
                </c:pt>
                <c:pt idx="7">
                  <c:v>39965</c:v>
                </c:pt>
                <c:pt idx="8">
                  <c:v>39986</c:v>
                </c:pt>
                <c:pt idx="9">
                  <c:v>40042</c:v>
                </c:pt>
                <c:pt idx="10">
                  <c:v>40064</c:v>
                </c:pt>
                <c:pt idx="11">
                  <c:v>40137</c:v>
                </c:pt>
                <c:pt idx="12">
                  <c:v>40170</c:v>
                </c:pt>
                <c:pt idx="13">
                  <c:v>40171</c:v>
                </c:pt>
                <c:pt idx="14">
                  <c:v>40171</c:v>
                </c:pt>
                <c:pt idx="15">
                  <c:v>40171</c:v>
                </c:pt>
                <c:pt idx="16">
                  <c:v>40204</c:v>
                </c:pt>
                <c:pt idx="17">
                  <c:v>40204</c:v>
                </c:pt>
                <c:pt idx="18">
                  <c:v>40204</c:v>
                </c:pt>
                <c:pt idx="19">
                  <c:v>40211</c:v>
                </c:pt>
                <c:pt idx="20">
                  <c:v>40233</c:v>
                </c:pt>
                <c:pt idx="21">
                  <c:v>40243</c:v>
                </c:pt>
                <c:pt idx="22">
                  <c:v>40287</c:v>
                </c:pt>
                <c:pt idx="23">
                  <c:v>40289</c:v>
                </c:pt>
                <c:pt idx="24">
                  <c:v>40297</c:v>
                </c:pt>
                <c:pt idx="25">
                  <c:v>40308</c:v>
                </c:pt>
                <c:pt idx="26">
                  <c:v>40318</c:v>
                </c:pt>
                <c:pt idx="27">
                  <c:v>40330</c:v>
                </c:pt>
                <c:pt idx="28">
                  <c:v>40330</c:v>
                </c:pt>
                <c:pt idx="29">
                  <c:v>40353</c:v>
                </c:pt>
                <c:pt idx="30">
                  <c:v>40359</c:v>
                </c:pt>
                <c:pt idx="31">
                  <c:v>40359</c:v>
                </c:pt>
                <c:pt idx="32">
                  <c:v>40385</c:v>
                </c:pt>
                <c:pt idx="33">
                  <c:v>40388</c:v>
                </c:pt>
                <c:pt idx="34">
                  <c:v>40388</c:v>
                </c:pt>
                <c:pt idx="35">
                  <c:v>40400</c:v>
                </c:pt>
                <c:pt idx="36">
                  <c:v>40400</c:v>
                </c:pt>
                <c:pt idx="37">
                  <c:v>40414</c:v>
                </c:pt>
                <c:pt idx="38">
                  <c:v>40441</c:v>
                </c:pt>
                <c:pt idx="39">
                  <c:v>40492</c:v>
                </c:pt>
                <c:pt idx="40">
                  <c:v>40497</c:v>
                </c:pt>
                <c:pt idx="41">
                  <c:v>40497</c:v>
                </c:pt>
                <c:pt idx="42">
                  <c:v>40513</c:v>
                </c:pt>
                <c:pt idx="43">
                  <c:v>40513</c:v>
                </c:pt>
                <c:pt idx="44">
                  <c:v>40533</c:v>
                </c:pt>
                <c:pt idx="45">
                  <c:v>40542</c:v>
                </c:pt>
                <c:pt idx="46">
                  <c:v>40542</c:v>
                </c:pt>
                <c:pt idx="47">
                  <c:v>40548</c:v>
                </c:pt>
                <c:pt idx="48">
                  <c:v>40550</c:v>
                </c:pt>
                <c:pt idx="49">
                  <c:v>40568</c:v>
                </c:pt>
                <c:pt idx="50">
                  <c:v>40581</c:v>
                </c:pt>
                <c:pt idx="51">
                  <c:v>40585</c:v>
                </c:pt>
                <c:pt idx="52">
                  <c:v>40585</c:v>
                </c:pt>
                <c:pt idx="53">
                  <c:v>40610</c:v>
                </c:pt>
                <c:pt idx="54">
                  <c:v>40697</c:v>
                </c:pt>
                <c:pt idx="55">
                  <c:v>40697</c:v>
                </c:pt>
                <c:pt idx="56">
                  <c:v>40715</c:v>
                </c:pt>
                <c:pt idx="57">
                  <c:v>40732</c:v>
                </c:pt>
                <c:pt idx="58">
                  <c:v>40738</c:v>
                </c:pt>
                <c:pt idx="59">
                  <c:v>40742</c:v>
                </c:pt>
                <c:pt idx="60">
                  <c:v>40745</c:v>
                </c:pt>
                <c:pt idx="61">
                  <c:v>40815</c:v>
                </c:pt>
                <c:pt idx="62">
                  <c:v>40817</c:v>
                </c:pt>
                <c:pt idx="63">
                  <c:v>40878</c:v>
                </c:pt>
                <c:pt idx="64">
                  <c:v>40885</c:v>
                </c:pt>
                <c:pt idx="65">
                  <c:v>40897</c:v>
                </c:pt>
                <c:pt idx="66">
                  <c:v>40897</c:v>
                </c:pt>
                <c:pt idx="67">
                  <c:v>40897</c:v>
                </c:pt>
                <c:pt idx="68">
                  <c:v>40909</c:v>
                </c:pt>
                <c:pt idx="69">
                  <c:v>40909</c:v>
                </c:pt>
                <c:pt idx="70">
                  <c:v>40942</c:v>
                </c:pt>
                <c:pt idx="71">
                  <c:v>40966</c:v>
                </c:pt>
                <c:pt idx="72">
                  <c:v>41093</c:v>
                </c:pt>
                <c:pt idx="73">
                  <c:v>41093</c:v>
                </c:pt>
                <c:pt idx="74">
                  <c:v>41124</c:v>
                </c:pt>
                <c:pt idx="75">
                  <c:v>41134</c:v>
                </c:pt>
                <c:pt idx="76">
                  <c:v>41137</c:v>
                </c:pt>
                <c:pt idx="77">
                  <c:v>41150</c:v>
                </c:pt>
                <c:pt idx="78">
                  <c:v>41152</c:v>
                </c:pt>
                <c:pt idx="79">
                  <c:v>41169</c:v>
                </c:pt>
                <c:pt idx="80">
                  <c:v>41169</c:v>
                </c:pt>
                <c:pt idx="81">
                  <c:v>41199</c:v>
                </c:pt>
                <c:pt idx="82">
                  <c:v>41207</c:v>
                </c:pt>
                <c:pt idx="83">
                  <c:v>41214</c:v>
                </c:pt>
                <c:pt idx="84">
                  <c:v>41228</c:v>
                </c:pt>
                <c:pt idx="85">
                  <c:v>41255</c:v>
                </c:pt>
                <c:pt idx="86">
                  <c:v>41256</c:v>
                </c:pt>
                <c:pt idx="87">
                  <c:v>41309</c:v>
                </c:pt>
                <c:pt idx="88">
                  <c:v>41333</c:v>
                </c:pt>
                <c:pt idx="89">
                  <c:v>41355</c:v>
                </c:pt>
                <c:pt idx="90">
                  <c:v>41355</c:v>
                </c:pt>
                <c:pt idx="91">
                  <c:v>41358</c:v>
                </c:pt>
                <c:pt idx="92">
                  <c:v>41374</c:v>
                </c:pt>
                <c:pt idx="93">
                  <c:v>41380</c:v>
                </c:pt>
                <c:pt idx="94">
                  <c:v>41426</c:v>
                </c:pt>
                <c:pt idx="95">
                  <c:v>41428</c:v>
                </c:pt>
                <c:pt idx="96">
                  <c:v>41428</c:v>
                </c:pt>
                <c:pt idx="97">
                  <c:v>41444</c:v>
                </c:pt>
                <c:pt idx="98">
                  <c:v>41458</c:v>
                </c:pt>
                <c:pt idx="99">
                  <c:v>41465</c:v>
                </c:pt>
                <c:pt idx="100">
                  <c:v>41465</c:v>
                </c:pt>
                <c:pt idx="101">
                  <c:v>41472</c:v>
                </c:pt>
                <c:pt idx="102">
                  <c:v>41472</c:v>
                </c:pt>
                <c:pt idx="103">
                  <c:v>41523</c:v>
                </c:pt>
                <c:pt idx="104">
                  <c:v>41536</c:v>
                </c:pt>
                <c:pt idx="105">
                  <c:v>41544</c:v>
                </c:pt>
                <c:pt idx="106">
                  <c:v>41556</c:v>
                </c:pt>
                <c:pt idx="107">
                  <c:v>41569</c:v>
                </c:pt>
                <c:pt idx="108">
                  <c:v>41609</c:v>
                </c:pt>
                <c:pt idx="109">
                  <c:v>41614</c:v>
                </c:pt>
                <c:pt idx="110">
                  <c:v>41627</c:v>
                </c:pt>
                <c:pt idx="111">
                  <c:v>41669</c:v>
                </c:pt>
                <c:pt idx="112">
                  <c:v>41690</c:v>
                </c:pt>
                <c:pt idx="113">
                  <c:v>41715</c:v>
                </c:pt>
                <c:pt idx="114">
                  <c:v>41724</c:v>
                </c:pt>
                <c:pt idx="115">
                  <c:v>41730</c:v>
                </c:pt>
                <c:pt idx="116">
                  <c:v>41760</c:v>
                </c:pt>
                <c:pt idx="117">
                  <c:v>41786</c:v>
                </c:pt>
                <c:pt idx="118">
                  <c:v>41791</c:v>
                </c:pt>
                <c:pt idx="119">
                  <c:v>41802</c:v>
                </c:pt>
                <c:pt idx="120">
                  <c:v>41838</c:v>
                </c:pt>
                <c:pt idx="121">
                  <c:v>41843</c:v>
                </c:pt>
                <c:pt idx="122">
                  <c:v>41844</c:v>
                </c:pt>
                <c:pt idx="123">
                  <c:v>41844</c:v>
                </c:pt>
                <c:pt idx="124">
                  <c:v>41870</c:v>
                </c:pt>
                <c:pt idx="125">
                  <c:v>41876</c:v>
                </c:pt>
                <c:pt idx="126">
                  <c:v>41885</c:v>
                </c:pt>
                <c:pt idx="127">
                  <c:v>41886</c:v>
                </c:pt>
                <c:pt idx="128">
                  <c:v>41886</c:v>
                </c:pt>
                <c:pt idx="129">
                  <c:v>41915</c:v>
                </c:pt>
                <c:pt idx="130">
                  <c:v>41920</c:v>
                </c:pt>
                <c:pt idx="131">
                  <c:v>41920</c:v>
                </c:pt>
                <c:pt idx="132">
                  <c:v>41920</c:v>
                </c:pt>
                <c:pt idx="133">
                  <c:v>41920</c:v>
                </c:pt>
                <c:pt idx="134">
                  <c:v>41920</c:v>
                </c:pt>
                <c:pt idx="135">
                  <c:v>41920</c:v>
                </c:pt>
                <c:pt idx="136">
                  <c:v>41932</c:v>
                </c:pt>
                <c:pt idx="137">
                  <c:v>41933</c:v>
                </c:pt>
                <c:pt idx="138">
                  <c:v>41934</c:v>
                </c:pt>
                <c:pt idx="139">
                  <c:v>41934</c:v>
                </c:pt>
                <c:pt idx="140">
                  <c:v>41934</c:v>
                </c:pt>
                <c:pt idx="141">
                  <c:v>41934</c:v>
                </c:pt>
                <c:pt idx="142">
                  <c:v>41934</c:v>
                </c:pt>
                <c:pt idx="143">
                  <c:v>41934</c:v>
                </c:pt>
                <c:pt idx="144">
                  <c:v>41934</c:v>
                </c:pt>
                <c:pt idx="145">
                  <c:v>41934</c:v>
                </c:pt>
                <c:pt idx="146">
                  <c:v>41936</c:v>
                </c:pt>
                <c:pt idx="147">
                  <c:v>41950</c:v>
                </c:pt>
                <c:pt idx="148">
                  <c:v>41950</c:v>
                </c:pt>
                <c:pt idx="149">
                  <c:v>41956</c:v>
                </c:pt>
                <c:pt idx="150">
                  <c:v>41961</c:v>
                </c:pt>
                <c:pt idx="151">
                  <c:v>41982</c:v>
                </c:pt>
                <c:pt idx="152">
                  <c:v>42036</c:v>
                </c:pt>
                <c:pt idx="153">
                  <c:v>42065</c:v>
                </c:pt>
                <c:pt idx="154">
                  <c:v>42065</c:v>
                </c:pt>
                <c:pt idx="155">
                  <c:v>42066</c:v>
                </c:pt>
                <c:pt idx="156">
                  <c:v>42067</c:v>
                </c:pt>
                <c:pt idx="157">
                  <c:v>42067</c:v>
                </c:pt>
                <c:pt idx="158">
                  <c:v>42068</c:v>
                </c:pt>
                <c:pt idx="159">
                  <c:v>42086</c:v>
                </c:pt>
                <c:pt idx="160">
                  <c:v>42088</c:v>
                </c:pt>
                <c:pt idx="161">
                  <c:v>42097</c:v>
                </c:pt>
                <c:pt idx="162">
                  <c:v>42097</c:v>
                </c:pt>
                <c:pt idx="163">
                  <c:v>42108</c:v>
                </c:pt>
                <c:pt idx="164">
                  <c:v>42111</c:v>
                </c:pt>
                <c:pt idx="165">
                  <c:v>42124</c:v>
                </c:pt>
                <c:pt idx="166">
                  <c:v>42124</c:v>
                </c:pt>
                <c:pt idx="167">
                  <c:v>42151</c:v>
                </c:pt>
                <c:pt idx="168">
                  <c:v>42156</c:v>
                </c:pt>
                <c:pt idx="169">
                  <c:v>42160</c:v>
                </c:pt>
                <c:pt idx="170">
                  <c:v>42164</c:v>
                </c:pt>
                <c:pt idx="171">
                  <c:v>42174</c:v>
                </c:pt>
                <c:pt idx="172">
                  <c:v>42178</c:v>
                </c:pt>
                <c:pt idx="173">
                  <c:v>42180</c:v>
                </c:pt>
                <c:pt idx="174">
                  <c:v>42185</c:v>
                </c:pt>
                <c:pt idx="175">
                  <c:v>42186</c:v>
                </c:pt>
                <c:pt idx="176">
                  <c:v>42186</c:v>
                </c:pt>
                <c:pt idx="177">
                  <c:v>42186</c:v>
                </c:pt>
                <c:pt idx="178">
                  <c:v>42200</c:v>
                </c:pt>
                <c:pt idx="179">
                  <c:v>42201</c:v>
                </c:pt>
                <c:pt idx="180">
                  <c:v>42206</c:v>
                </c:pt>
                <c:pt idx="181">
                  <c:v>42221</c:v>
                </c:pt>
                <c:pt idx="182">
                  <c:v>42225</c:v>
                </c:pt>
                <c:pt idx="183">
                  <c:v>42228</c:v>
                </c:pt>
                <c:pt idx="184">
                  <c:v>42232</c:v>
                </c:pt>
                <c:pt idx="185">
                  <c:v>42244</c:v>
                </c:pt>
                <c:pt idx="186">
                  <c:v>42250</c:v>
                </c:pt>
                <c:pt idx="187">
                  <c:v>42270</c:v>
                </c:pt>
                <c:pt idx="188">
                  <c:v>42270</c:v>
                </c:pt>
                <c:pt idx="189">
                  <c:v>42271</c:v>
                </c:pt>
                <c:pt idx="190">
                  <c:v>42275</c:v>
                </c:pt>
                <c:pt idx="191">
                  <c:v>42275</c:v>
                </c:pt>
                <c:pt idx="192">
                  <c:v>42278</c:v>
                </c:pt>
                <c:pt idx="193">
                  <c:v>42278</c:v>
                </c:pt>
                <c:pt idx="194">
                  <c:v>42278</c:v>
                </c:pt>
                <c:pt idx="195">
                  <c:v>42285</c:v>
                </c:pt>
                <c:pt idx="196">
                  <c:v>42286</c:v>
                </c:pt>
                <c:pt idx="197">
                  <c:v>42313</c:v>
                </c:pt>
                <c:pt idx="198">
                  <c:v>42314</c:v>
                </c:pt>
                <c:pt idx="199">
                  <c:v>42317</c:v>
                </c:pt>
                <c:pt idx="200">
                  <c:v>42318</c:v>
                </c:pt>
                <c:pt idx="201">
                  <c:v>42328</c:v>
                </c:pt>
                <c:pt idx="202">
                  <c:v>42338</c:v>
                </c:pt>
                <c:pt idx="203">
                  <c:v>42355</c:v>
                </c:pt>
                <c:pt idx="204">
                  <c:v>42356</c:v>
                </c:pt>
                <c:pt idx="205">
                  <c:v>42356</c:v>
                </c:pt>
                <c:pt idx="206">
                  <c:v>42356</c:v>
                </c:pt>
                <c:pt idx="207">
                  <c:v>42356</c:v>
                </c:pt>
                <c:pt idx="208">
                  <c:v>42375</c:v>
                </c:pt>
                <c:pt idx="209">
                  <c:v>42472</c:v>
                </c:pt>
                <c:pt idx="210">
                  <c:v>42472</c:v>
                </c:pt>
                <c:pt idx="211">
                  <c:v>42509</c:v>
                </c:pt>
                <c:pt idx="212">
                  <c:v>42586</c:v>
                </c:pt>
                <c:pt idx="213">
                  <c:v>42608</c:v>
                </c:pt>
                <c:pt idx="214">
                  <c:v>42611</c:v>
                </c:pt>
                <c:pt idx="215">
                  <c:v>42628</c:v>
                </c:pt>
                <c:pt idx="216">
                  <c:v>42633</c:v>
                </c:pt>
                <c:pt idx="217">
                  <c:v>42635</c:v>
                </c:pt>
                <c:pt idx="218">
                  <c:v>42692</c:v>
                </c:pt>
                <c:pt idx="219">
                  <c:v>42692</c:v>
                </c:pt>
                <c:pt idx="220">
                  <c:v>42717</c:v>
                </c:pt>
                <c:pt idx="221">
                  <c:v>42719</c:v>
                </c:pt>
                <c:pt idx="222">
                  <c:v>42738</c:v>
                </c:pt>
                <c:pt idx="223">
                  <c:v>42747</c:v>
                </c:pt>
                <c:pt idx="224">
                  <c:v>42747</c:v>
                </c:pt>
                <c:pt idx="225">
                  <c:v>42752</c:v>
                </c:pt>
                <c:pt idx="226">
                  <c:v>42766</c:v>
                </c:pt>
                <c:pt idx="227">
                  <c:v>42817</c:v>
                </c:pt>
                <c:pt idx="228">
                  <c:v>42825</c:v>
                </c:pt>
                <c:pt idx="229">
                  <c:v>42826</c:v>
                </c:pt>
                <c:pt idx="230">
                  <c:v>42877</c:v>
                </c:pt>
                <c:pt idx="231">
                  <c:v>42880</c:v>
                </c:pt>
                <c:pt idx="232">
                  <c:v>42880</c:v>
                </c:pt>
                <c:pt idx="233">
                  <c:v>42881</c:v>
                </c:pt>
                <c:pt idx="234">
                  <c:v>42887</c:v>
                </c:pt>
                <c:pt idx="235">
                  <c:v>42893</c:v>
                </c:pt>
                <c:pt idx="236">
                  <c:v>42905</c:v>
                </c:pt>
                <c:pt idx="237">
                  <c:v>42906</c:v>
                </c:pt>
                <c:pt idx="238">
                  <c:v>42906</c:v>
                </c:pt>
                <c:pt idx="239">
                  <c:v>42906</c:v>
                </c:pt>
                <c:pt idx="240">
                  <c:v>42906</c:v>
                </c:pt>
                <c:pt idx="241">
                  <c:v>42912</c:v>
                </c:pt>
                <c:pt idx="242">
                  <c:v>42944</c:v>
                </c:pt>
                <c:pt idx="243">
                  <c:v>42944</c:v>
                </c:pt>
                <c:pt idx="244">
                  <c:v>42955</c:v>
                </c:pt>
                <c:pt idx="245">
                  <c:v>43001</c:v>
                </c:pt>
                <c:pt idx="246">
                  <c:v>43004</c:v>
                </c:pt>
                <c:pt idx="247">
                  <c:v>43004</c:v>
                </c:pt>
                <c:pt idx="248">
                  <c:v>43014</c:v>
                </c:pt>
                <c:pt idx="249">
                  <c:v>43014</c:v>
                </c:pt>
                <c:pt idx="250">
                  <c:v>43038</c:v>
                </c:pt>
                <c:pt idx="251">
                  <c:v>43052</c:v>
                </c:pt>
                <c:pt idx="252">
                  <c:v>43052</c:v>
                </c:pt>
                <c:pt idx="253">
                  <c:v>43077</c:v>
                </c:pt>
                <c:pt idx="254">
                  <c:v>43083</c:v>
                </c:pt>
                <c:pt idx="255">
                  <c:v>43084</c:v>
                </c:pt>
                <c:pt idx="256">
                  <c:v>43105</c:v>
                </c:pt>
                <c:pt idx="257">
                  <c:v>43109</c:v>
                </c:pt>
                <c:pt idx="258">
                  <c:v>43129</c:v>
                </c:pt>
                <c:pt idx="259">
                  <c:v>43129</c:v>
                </c:pt>
                <c:pt idx="260">
                  <c:v>43132</c:v>
                </c:pt>
                <c:pt idx="261">
                  <c:v>43152</c:v>
                </c:pt>
                <c:pt idx="262">
                  <c:v>43206</c:v>
                </c:pt>
                <c:pt idx="263">
                  <c:v>43227</c:v>
                </c:pt>
                <c:pt idx="264">
                  <c:v>43236</c:v>
                </c:pt>
                <c:pt idx="265">
                  <c:v>43236</c:v>
                </c:pt>
                <c:pt idx="266">
                  <c:v>43250</c:v>
                </c:pt>
                <c:pt idx="267">
                  <c:v>43250</c:v>
                </c:pt>
                <c:pt idx="268">
                  <c:v>43250</c:v>
                </c:pt>
                <c:pt idx="269">
                  <c:v>43250</c:v>
                </c:pt>
                <c:pt idx="270">
                  <c:v>43250</c:v>
                </c:pt>
                <c:pt idx="271">
                  <c:v>43250</c:v>
                </c:pt>
                <c:pt idx="272">
                  <c:v>43252</c:v>
                </c:pt>
                <c:pt idx="273">
                  <c:v>43257</c:v>
                </c:pt>
                <c:pt idx="274">
                  <c:v>43259</c:v>
                </c:pt>
                <c:pt idx="275">
                  <c:v>43264</c:v>
                </c:pt>
                <c:pt idx="276">
                  <c:v>43264</c:v>
                </c:pt>
                <c:pt idx="277">
                  <c:v>43278</c:v>
                </c:pt>
                <c:pt idx="278">
                  <c:v>43291</c:v>
                </c:pt>
                <c:pt idx="279">
                  <c:v>43322</c:v>
                </c:pt>
                <c:pt idx="280">
                  <c:v>43334</c:v>
                </c:pt>
                <c:pt idx="281">
                  <c:v>43334</c:v>
                </c:pt>
                <c:pt idx="282">
                  <c:v>43335</c:v>
                </c:pt>
                <c:pt idx="283">
                  <c:v>43343</c:v>
                </c:pt>
                <c:pt idx="284">
                  <c:v>43363</c:v>
                </c:pt>
                <c:pt idx="285">
                  <c:v>43374</c:v>
                </c:pt>
                <c:pt idx="286">
                  <c:v>43374</c:v>
                </c:pt>
                <c:pt idx="287">
                  <c:v>43391</c:v>
                </c:pt>
                <c:pt idx="288">
                  <c:v>43391</c:v>
                </c:pt>
                <c:pt idx="289">
                  <c:v>43405</c:v>
                </c:pt>
                <c:pt idx="290">
                  <c:v>43445</c:v>
                </c:pt>
                <c:pt idx="291">
                  <c:v>43497</c:v>
                </c:pt>
                <c:pt idx="292">
                  <c:v>43510</c:v>
                </c:pt>
                <c:pt idx="293">
                  <c:v>43545</c:v>
                </c:pt>
                <c:pt idx="294">
                  <c:v>43546</c:v>
                </c:pt>
                <c:pt idx="295">
                  <c:v>43615</c:v>
                </c:pt>
                <c:pt idx="296">
                  <c:v>43643</c:v>
                </c:pt>
                <c:pt idx="297">
                  <c:v>43643</c:v>
                </c:pt>
                <c:pt idx="298">
                  <c:v>43647</c:v>
                </c:pt>
                <c:pt idx="299">
                  <c:v>43671</c:v>
                </c:pt>
                <c:pt idx="300">
                  <c:v>43685</c:v>
                </c:pt>
                <c:pt idx="301">
                  <c:v>43696</c:v>
                </c:pt>
                <c:pt idx="302">
                  <c:v>43727</c:v>
                </c:pt>
                <c:pt idx="303">
                  <c:v>43730</c:v>
                </c:pt>
                <c:pt idx="304">
                  <c:v>43730</c:v>
                </c:pt>
                <c:pt idx="305">
                  <c:v>43730</c:v>
                </c:pt>
                <c:pt idx="306">
                  <c:v>43755</c:v>
                </c:pt>
                <c:pt idx="307">
                  <c:v>43755</c:v>
                </c:pt>
                <c:pt idx="308">
                  <c:v>43788</c:v>
                </c:pt>
                <c:pt idx="309">
                  <c:v>43790</c:v>
                </c:pt>
                <c:pt idx="310">
                  <c:v>43795</c:v>
                </c:pt>
                <c:pt idx="311">
                  <c:v>43819</c:v>
                </c:pt>
                <c:pt idx="312">
                  <c:v>43915</c:v>
                </c:pt>
                <c:pt idx="313">
                  <c:v>43929</c:v>
                </c:pt>
                <c:pt idx="314">
                  <c:v>43983</c:v>
                </c:pt>
                <c:pt idx="315">
                  <c:v>44067</c:v>
                </c:pt>
                <c:pt idx="316">
                  <c:v>44097</c:v>
                </c:pt>
                <c:pt idx="317">
                  <c:v>44099</c:v>
                </c:pt>
                <c:pt idx="318">
                  <c:v>44195</c:v>
                </c:pt>
                <c:pt idx="319">
                  <c:v>44211</c:v>
                </c:pt>
                <c:pt idx="320">
                  <c:v>44211</c:v>
                </c:pt>
                <c:pt idx="321">
                  <c:v>44228</c:v>
                </c:pt>
                <c:pt idx="322">
                  <c:v>44231</c:v>
                </c:pt>
                <c:pt idx="323">
                  <c:v>44250</c:v>
                </c:pt>
                <c:pt idx="324">
                  <c:v>44280</c:v>
                </c:pt>
                <c:pt idx="325">
                  <c:v>44348</c:v>
                </c:pt>
                <c:pt idx="326">
                  <c:v>44348</c:v>
                </c:pt>
                <c:pt idx="327">
                  <c:v>44348</c:v>
                </c:pt>
              </c:numCache>
            </c:numRef>
          </c:xVal>
          <c:yVal>
            <c:numRef>
              <c:f>'PV &amp; Wind PPAs vs. Gas'!$K$28:$K$355</c:f>
              <c:numCache>
                <c:formatCode>"$"#,##0.00_);\("$"#,##0.00\)</c:formatCode>
                <c:ptCount val="328"/>
                <c:pt idx="0">
                  <c:v>132.09678867228317</c:v>
                </c:pt>
                <c:pt idx="1">
                  <c:v>159.50239793933142</c:v>
                </c:pt>
                <c:pt idx="2">
                  <c:v>150.76036112897177</c:v>
                </c:pt>
                <c:pt idx="3">
                  <c:v>210.07052991375707</c:v>
                </c:pt>
                <c:pt idx="4">
                  <c:v>142.78340860236398</c:v>
                </c:pt>
                <c:pt idx="5">
                  <c:v>131.35468811484361</c:v>
                </c:pt>
                <c:pt idx="6">
                  <c:v>201.87617941448411</c:v>
                </c:pt>
                <c:pt idx="7">
                  <c:v>227.74991288053741</c:v>
                </c:pt>
                <c:pt idx="8">
                  <c:v>166.37159677334844</c:v>
                </c:pt>
                <c:pt idx="9">
                  <c:v>145.58888183815037</c:v>
                </c:pt>
                <c:pt idx="10">
                  <c:v>194.79262084030665</c:v>
                </c:pt>
                <c:pt idx="11">
                  <c:v>117.45124673431536</c:v>
                </c:pt>
                <c:pt idx="12">
                  <c:v>133.1772693211324</c:v>
                </c:pt>
                <c:pt idx="13">
                  <c:v>240.08263936563256</c:v>
                </c:pt>
                <c:pt idx="14">
                  <c:v>240.08263936563256</c:v>
                </c:pt>
                <c:pt idx="15">
                  <c:v>240.08263936563256</c:v>
                </c:pt>
                <c:pt idx="16">
                  <c:v>164.2326074511121</c:v>
                </c:pt>
                <c:pt idx="17">
                  <c:v>164.2326074511121</c:v>
                </c:pt>
                <c:pt idx="18">
                  <c:v>163.20807880481198</c:v>
                </c:pt>
                <c:pt idx="19">
                  <c:v>139.12708403650188</c:v>
                </c:pt>
                <c:pt idx="20">
                  <c:v>141.83064162154119</c:v>
                </c:pt>
                <c:pt idx="21">
                  <c:v>133.81512112509478</c:v>
                </c:pt>
                <c:pt idx="22">
                  <c:v>106.66165297410052</c:v>
                </c:pt>
                <c:pt idx="23">
                  <c:v>140.64368111356367</c:v>
                </c:pt>
                <c:pt idx="24">
                  <c:v>132.51787215964211</c:v>
                </c:pt>
                <c:pt idx="25">
                  <c:v>133.21471916752552</c:v>
                </c:pt>
                <c:pt idx="26">
                  <c:v>160.55576052646407</c:v>
                </c:pt>
                <c:pt idx="27">
                  <c:v>323.5796626050128</c:v>
                </c:pt>
                <c:pt idx="28">
                  <c:v>132.51787215964211</c:v>
                </c:pt>
                <c:pt idx="29">
                  <c:v>128.07170992260362</c:v>
                </c:pt>
                <c:pt idx="30">
                  <c:v>100.78435541286747</c:v>
                </c:pt>
                <c:pt idx="31">
                  <c:v>100.4796315006849</c:v>
                </c:pt>
                <c:pt idx="32">
                  <c:v>134.09801601299415</c:v>
                </c:pt>
                <c:pt idx="33">
                  <c:v>154.49478261403425</c:v>
                </c:pt>
                <c:pt idx="34">
                  <c:v>128.94246662977548</c:v>
                </c:pt>
                <c:pt idx="35">
                  <c:v>133.64367584916721</c:v>
                </c:pt>
                <c:pt idx="36">
                  <c:v>193.81673462055173</c:v>
                </c:pt>
                <c:pt idx="37">
                  <c:v>114.43455922227665</c:v>
                </c:pt>
                <c:pt idx="38">
                  <c:v>124.46150053332839</c:v>
                </c:pt>
                <c:pt idx="39">
                  <c:v>130.46105532275737</c:v>
                </c:pt>
                <c:pt idx="40">
                  <c:v>78.974467067086621</c:v>
                </c:pt>
                <c:pt idx="41">
                  <c:v>77.039295452069126</c:v>
                </c:pt>
                <c:pt idx="42">
                  <c:v>138.7308344812717</c:v>
                </c:pt>
                <c:pt idx="43">
                  <c:v>149.39254830023049</c:v>
                </c:pt>
                <c:pt idx="44">
                  <c:v>124.70222447672158</c:v>
                </c:pt>
                <c:pt idx="45">
                  <c:v>110.49071387284506</c:v>
                </c:pt>
                <c:pt idx="46">
                  <c:v>147.93328369973588</c:v>
                </c:pt>
                <c:pt idx="47">
                  <c:v>110.72793418415294</c:v>
                </c:pt>
                <c:pt idx="48">
                  <c:v>123.30544471010373</c:v>
                </c:pt>
                <c:pt idx="49">
                  <c:v>135.50909530311614</c:v>
                </c:pt>
                <c:pt idx="50">
                  <c:v>115.56695260570278</c:v>
                </c:pt>
                <c:pt idx="51">
                  <c:v>114.50864091068806</c:v>
                </c:pt>
                <c:pt idx="52">
                  <c:v>118.11935828776366</c:v>
                </c:pt>
                <c:pt idx="53">
                  <c:v>94.320488853098709</c:v>
                </c:pt>
                <c:pt idx="54">
                  <c:v>119.61881898299147</c:v>
                </c:pt>
                <c:pt idx="55">
                  <c:v>111.74425078754807</c:v>
                </c:pt>
                <c:pt idx="56">
                  <c:v>107.10791682952231</c:v>
                </c:pt>
                <c:pt idx="57">
                  <c:v>126.51001719203325</c:v>
                </c:pt>
                <c:pt idx="58">
                  <c:v>101.06462360792489</c:v>
                </c:pt>
                <c:pt idx="59">
                  <c:v>196.32277356984014</c:v>
                </c:pt>
                <c:pt idx="60">
                  <c:v>115.93134912455014</c:v>
                </c:pt>
                <c:pt idx="61">
                  <c:v>85.827763239709867</c:v>
                </c:pt>
                <c:pt idx="62">
                  <c:v>137.69097724320744</c:v>
                </c:pt>
                <c:pt idx="63">
                  <c:v>225.77118960531632</c:v>
                </c:pt>
                <c:pt idx="64">
                  <c:v>108.14725440354329</c:v>
                </c:pt>
                <c:pt idx="65">
                  <c:v>85.457491161148653</c:v>
                </c:pt>
                <c:pt idx="66">
                  <c:v>114.93490899607748</c:v>
                </c:pt>
                <c:pt idx="67">
                  <c:v>84.640567540000703</c:v>
                </c:pt>
                <c:pt idx="68">
                  <c:v>86.332885309072068</c:v>
                </c:pt>
                <c:pt idx="69">
                  <c:v>77.456188894838746</c:v>
                </c:pt>
                <c:pt idx="70">
                  <c:v>86.715123529504552</c:v>
                </c:pt>
                <c:pt idx="71">
                  <c:v>76.756972344597386</c:v>
                </c:pt>
                <c:pt idx="72">
                  <c:v>91.375792663152524</c:v>
                </c:pt>
                <c:pt idx="73">
                  <c:v>94.207180027618278</c:v>
                </c:pt>
                <c:pt idx="74">
                  <c:v>87.994188335344091</c:v>
                </c:pt>
                <c:pt idx="75">
                  <c:v>91.287669967063152</c:v>
                </c:pt>
                <c:pt idx="76">
                  <c:v>89.014281114293723</c:v>
                </c:pt>
                <c:pt idx="77">
                  <c:v>86.051279361527307</c:v>
                </c:pt>
                <c:pt idx="78">
                  <c:v>91.646623101480131</c:v>
                </c:pt>
                <c:pt idx="79">
                  <c:v>83.850645362473855</c:v>
                </c:pt>
                <c:pt idx="80">
                  <c:v>100.91375636786022</c:v>
                </c:pt>
                <c:pt idx="81">
                  <c:v>86.455760439164152</c:v>
                </c:pt>
                <c:pt idx="82">
                  <c:v>55.834031725989298</c:v>
                </c:pt>
                <c:pt idx="83">
                  <c:v>71.032712352680903</c:v>
                </c:pt>
                <c:pt idx="84">
                  <c:v>82.269906456320939</c:v>
                </c:pt>
                <c:pt idx="85">
                  <c:v>80.77785758242976</c:v>
                </c:pt>
                <c:pt idx="86">
                  <c:v>83.794134143939033</c:v>
                </c:pt>
                <c:pt idx="87">
                  <c:v>99.910575839389338</c:v>
                </c:pt>
                <c:pt idx="88">
                  <c:v>80.469870516428358</c:v>
                </c:pt>
                <c:pt idx="89">
                  <c:v>86.879887243016526</c:v>
                </c:pt>
                <c:pt idx="90">
                  <c:v>85.54537932553805</c:v>
                </c:pt>
                <c:pt idx="91">
                  <c:v>75.769444740106138</c:v>
                </c:pt>
                <c:pt idx="92">
                  <c:v>85.057922213075969</c:v>
                </c:pt>
                <c:pt idx="93">
                  <c:v>62.489022441100744</c:v>
                </c:pt>
                <c:pt idx="94">
                  <c:v>58.951732971391216</c:v>
                </c:pt>
                <c:pt idx="95">
                  <c:v>66.357227023510106</c:v>
                </c:pt>
                <c:pt idx="96">
                  <c:v>67.24666182926795</c:v>
                </c:pt>
                <c:pt idx="97">
                  <c:v>152.21295504145908</c:v>
                </c:pt>
                <c:pt idx="98">
                  <c:v>57.237838446182408</c:v>
                </c:pt>
                <c:pt idx="99">
                  <c:v>58.755227194819881</c:v>
                </c:pt>
                <c:pt idx="100">
                  <c:v>63.02709190289174</c:v>
                </c:pt>
                <c:pt idx="101">
                  <c:v>79.572679143973403</c:v>
                </c:pt>
                <c:pt idx="102">
                  <c:v>79.572679143973403</c:v>
                </c:pt>
                <c:pt idx="103">
                  <c:v>66.289364787988916</c:v>
                </c:pt>
                <c:pt idx="104">
                  <c:v>100.71927867926507</c:v>
                </c:pt>
                <c:pt idx="105">
                  <c:v>63.68742869174033</c:v>
                </c:pt>
                <c:pt idx="106">
                  <c:v>65.826851632149584</c:v>
                </c:pt>
                <c:pt idx="107">
                  <c:v>63.919864562878068</c:v>
                </c:pt>
                <c:pt idx="108">
                  <c:v>81.536047201167648</c:v>
                </c:pt>
                <c:pt idx="109">
                  <c:v>67.086289608558801</c:v>
                </c:pt>
                <c:pt idx="110">
                  <c:v>56.080659271407015</c:v>
                </c:pt>
                <c:pt idx="111">
                  <c:v>68.415203282089777</c:v>
                </c:pt>
                <c:pt idx="112">
                  <c:v>48.858917851208872</c:v>
                </c:pt>
                <c:pt idx="113">
                  <c:v>63.180457509835378</c:v>
                </c:pt>
                <c:pt idx="114">
                  <c:v>59.117106335814285</c:v>
                </c:pt>
                <c:pt idx="115">
                  <c:v>64.795620429104886</c:v>
                </c:pt>
                <c:pt idx="116">
                  <c:v>43.767792548438244</c:v>
                </c:pt>
                <c:pt idx="117">
                  <c:v>62.709645900907255</c:v>
                </c:pt>
                <c:pt idx="118">
                  <c:v>65.584586687195227</c:v>
                </c:pt>
                <c:pt idx="119">
                  <c:v>56.862090410214812</c:v>
                </c:pt>
                <c:pt idx="120">
                  <c:v>54.488431930163024</c:v>
                </c:pt>
                <c:pt idx="121">
                  <c:v>57.445227719825162</c:v>
                </c:pt>
                <c:pt idx="122">
                  <c:v>57.237838446182408</c:v>
                </c:pt>
                <c:pt idx="123">
                  <c:v>57.801671239864994</c:v>
                </c:pt>
                <c:pt idx="124">
                  <c:v>60.435827572850741</c:v>
                </c:pt>
                <c:pt idx="125">
                  <c:v>60.413994299557807</c:v>
                </c:pt>
                <c:pt idx="126">
                  <c:v>50.300759013700436</c:v>
                </c:pt>
                <c:pt idx="127">
                  <c:v>46.394199879092604</c:v>
                </c:pt>
                <c:pt idx="128">
                  <c:v>55.602064898828651</c:v>
                </c:pt>
                <c:pt idx="129">
                  <c:v>59.119498661006418</c:v>
                </c:pt>
                <c:pt idx="130">
                  <c:v>52.771120878494436</c:v>
                </c:pt>
                <c:pt idx="131">
                  <c:v>53.536803141567646</c:v>
                </c:pt>
                <c:pt idx="132">
                  <c:v>53.480099150466707</c:v>
                </c:pt>
                <c:pt idx="133">
                  <c:v>57.161714082591537</c:v>
                </c:pt>
                <c:pt idx="134">
                  <c:v>59.677318061680054</c:v>
                </c:pt>
                <c:pt idx="135">
                  <c:v>57.739825309035687</c:v>
                </c:pt>
                <c:pt idx="136">
                  <c:v>56.493812622583903</c:v>
                </c:pt>
                <c:pt idx="137">
                  <c:v>61.907402122835911</c:v>
                </c:pt>
                <c:pt idx="138">
                  <c:v>56.284968605507231</c:v>
                </c:pt>
                <c:pt idx="139">
                  <c:v>56.284968605507231</c:v>
                </c:pt>
                <c:pt idx="140">
                  <c:v>56.284968605507231</c:v>
                </c:pt>
                <c:pt idx="141">
                  <c:v>56.284968605507231</c:v>
                </c:pt>
                <c:pt idx="142">
                  <c:v>49.75052347232684</c:v>
                </c:pt>
                <c:pt idx="143">
                  <c:v>66.204418256468799</c:v>
                </c:pt>
                <c:pt idx="144">
                  <c:v>64.205975300163885</c:v>
                </c:pt>
                <c:pt idx="145">
                  <c:v>64.221962843814296</c:v>
                </c:pt>
                <c:pt idx="146">
                  <c:v>66.358400650790671</c:v>
                </c:pt>
                <c:pt idx="147">
                  <c:v>70.538122536140165</c:v>
                </c:pt>
                <c:pt idx="148">
                  <c:v>70.538122536140165</c:v>
                </c:pt>
                <c:pt idx="149">
                  <c:v>61.572303047617183</c:v>
                </c:pt>
                <c:pt idx="150">
                  <c:v>48.830035442316934</c:v>
                </c:pt>
                <c:pt idx="151">
                  <c:v>59.057242591198218</c:v>
                </c:pt>
                <c:pt idx="152">
                  <c:v>57.600630794613295</c:v>
                </c:pt>
                <c:pt idx="153">
                  <c:v>101.09010539785217</c:v>
                </c:pt>
                <c:pt idx="154">
                  <c:v>42.28745952619294</c:v>
                </c:pt>
                <c:pt idx="155">
                  <c:v>62.332700687839001</c:v>
                </c:pt>
                <c:pt idx="156">
                  <c:v>37.458763505044814</c:v>
                </c:pt>
                <c:pt idx="157">
                  <c:v>37.935103326056911</c:v>
                </c:pt>
                <c:pt idx="158">
                  <c:v>83.888269051173253</c:v>
                </c:pt>
                <c:pt idx="159">
                  <c:v>68.103525983807629</c:v>
                </c:pt>
                <c:pt idx="160">
                  <c:v>47.094906283521681</c:v>
                </c:pt>
                <c:pt idx="161">
                  <c:v>47.40774316126852</c:v>
                </c:pt>
                <c:pt idx="162">
                  <c:v>45.326870679638063</c:v>
                </c:pt>
                <c:pt idx="163">
                  <c:v>63.489127014754814</c:v>
                </c:pt>
                <c:pt idx="164">
                  <c:v>52.965297415203587</c:v>
                </c:pt>
                <c:pt idx="165">
                  <c:v>44.735214561102765</c:v>
                </c:pt>
                <c:pt idx="166">
                  <c:v>59.722529013623841</c:v>
                </c:pt>
                <c:pt idx="167">
                  <c:v>66.610994609562795</c:v>
                </c:pt>
                <c:pt idx="168">
                  <c:v>74.008822429787401</c:v>
                </c:pt>
                <c:pt idx="169">
                  <c:v>41.944134525586627</c:v>
                </c:pt>
                <c:pt idx="170">
                  <c:v>67.583307312300008</c:v>
                </c:pt>
                <c:pt idx="171">
                  <c:v>44.134615754345361</c:v>
                </c:pt>
                <c:pt idx="172">
                  <c:v>49.033058139570798</c:v>
                </c:pt>
                <c:pt idx="173">
                  <c:v>54.667308533996064</c:v>
                </c:pt>
                <c:pt idx="174">
                  <c:v>61.052519690941047</c:v>
                </c:pt>
                <c:pt idx="175">
                  <c:v>63.828030799805845</c:v>
                </c:pt>
                <c:pt idx="176">
                  <c:v>65.787773692141485</c:v>
                </c:pt>
                <c:pt idx="177">
                  <c:v>130.3379195325974</c:v>
                </c:pt>
                <c:pt idx="178">
                  <c:v>51.949427114259713</c:v>
                </c:pt>
                <c:pt idx="179">
                  <c:v>48.894875077160599</c:v>
                </c:pt>
                <c:pt idx="180">
                  <c:v>46.301790704643444</c:v>
                </c:pt>
                <c:pt idx="181">
                  <c:v>45.015431742091714</c:v>
                </c:pt>
                <c:pt idx="182">
                  <c:v>41.037667287295541</c:v>
                </c:pt>
                <c:pt idx="183">
                  <c:v>50.141477338304576</c:v>
                </c:pt>
                <c:pt idx="184">
                  <c:v>50.141477338304576</c:v>
                </c:pt>
                <c:pt idx="185">
                  <c:v>51.021198302627944</c:v>
                </c:pt>
                <c:pt idx="186">
                  <c:v>74.94414326883394</c:v>
                </c:pt>
                <c:pt idx="187">
                  <c:v>43.262990790301664</c:v>
                </c:pt>
                <c:pt idx="188">
                  <c:v>46.990511788790016</c:v>
                </c:pt>
                <c:pt idx="189">
                  <c:v>41.174060435802566</c:v>
                </c:pt>
                <c:pt idx="190">
                  <c:v>19.778630902171695</c:v>
                </c:pt>
                <c:pt idx="191">
                  <c:v>19.778630902171695</c:v>
                </c:pt>
                <c:pt idx="192">
                  <c:v>36.023112379555428</c:v>
                </c:pt>
                <c:pt idx="193">
                  <c:v>33.477572124902736</c:v>
                </c:pt>
                <c:pt idx="194">
                  <c:v>57.924836416673124</c:v>
                </c:pt>
                <c:pt idx="195">
                  <c:v>49.010809364136549</c:v>
                </c:pt>
                <c:pt idx="196">
                  <c:v>42.594166446248039</c:v>
                </c:pt>
                <c:pt idx="197">
                  <c:v>51.509220855443289</c:v>
                </c:pt>
                <c:pt idx="198">
                  <c:v>44.588438658721486</c:v>
                </c:pt>
                <c:pt idx="199">
                  <c:v>38.427662113827445</c:v>
                </c:pt>
                <c:pt idx="200">
                  <c:v>43.767792548438244</c:v>
                </c:pt>
                <c:pt idx="201">
                  <c:v>43.98172496666524</c:v>
                </c:pt>
                <c:pt idx="202">
                  <c:v>46.098955607192714</c:v>
                </c:pt>
                <c:pt idx="203">
                  <c:v>41.818229045460882</c:v>
                </c:pt>
                <c:pt idx="204">
                  <c:v>51.162849398788495</c:v>
                </c:pt>
                <c:pt idx="205">
                  <c:v>51.093216616311146</c:v>
                </c:pt>
                <c:pt idx="206">
                  <c:v>51.141886988856733</c:v>
                </c:pt>
                <c:pt idx="207">
                  <c:v>50.756371673595154</c:v>
                </c:pt>
                <c:pt idx="208">
                  <c:v>29.293350022390079</c:v>
                </c:pt>
                <c:pt idx="209">
                  <c:v>48.359508107162696</c:v>
                </c:pt>
                <c:pt idx="210">
                  <c:v>45.569536485595599</c:v>
                </c:pt>
                <c:pt idx="211">
                  <c:v>34.67772775209999</c:v>
                </c:pt>
                <c:pt idx="212">
                  <c:v>41.140252095784604</c:v>
                </c:pt>
                <c:pt idx="213">
                  <c:v>51.742532229059023</c:v>
                </c:pt>
                <c:pt idx="214">
                  <c:v>43.121074921820487</c:v>
                </c:pt>
                <c:pt idx="215">
                  <c:v>41.916756392770139</c:v>
                </c:pt>
                <c:pt idx="216">
                  <c:v>42.229509925432794</c:v>
                </c:pt>
                <c:pt idx="217">
                  <c:v>148.59216507300721</c:v>
                </c:pt>
                <c:pt idx="218">
                  <c:v>34.215656101061867</c:v>
                </c:pt>
                <c:pt idx="219">
                  <c:v>34.527728451375609</c:v>
                </c:pt>
                <c:pt idx="220">
                  <c:v>41.030388206814315</c:v>
                </c:pt>
                <c:pt idx="221">
                  <c:v>31.780265356808343</c:v>
                </c:pt>
                <c:pt idx="222">
                  <c:v>51.827858787554909</c:v>
                </c:pt>
                <c:pt idx="223">
                  <c:v>98.622023783768952</c:v>
                </c:pt>
                <c:pt idx="224">
                  <c:v>90.244295980974869</c:v>
                </c:pt>
                <c:pt idx="225">
                  <c:v>39.191137067944162</c:v>
                </c:pt>
                <c:pt idx="226">
                  <c:v>36.45492387680337</c:v>
                </c:pt>
                <c:pt idx="227">
                  <c:v>32.883550906071989</c:v>
                </c:pt>
                <c:pt idx="228">
                  <c:v>95.016747732411872</c:v>
                </c:pt>
                <c:pt idx="229">
                  <c:v>52.293536717959299</c:v>
                </c:pt>
                <c:pt idx="230">
                  <c:v>27.106106642536467</c:v>
                </c:pt>
                <c:pt idx="231">
                  <c:v>72.994559706420489</c:v>
                </c:pt>
                <c:pt idx="232">
                  <c:v>67.918921494659983</c:v>
                </c:pt>
                <c:pt idx="233">
                  <c:v>37.796058305015308</c:v>
                </c:pt>
                <c:pt idx="234">
                  <c:v>28.163132895730779</c:v>
                </c:pt>
                <c:pt idx="235">
                  <c:v>29.778494773970234</c:v>
                </c:pt>
                <c:pt idx="236">
                  <c:v>28.197735863712953</c:v>
                </c:pt>
                <c:pt idx="237">
                  <c:v>89.379340720694074</c:v>
                </c:pt>
                <c:pt idx="238">
                  <c:v>82.199530700630405</c:v>
                </c:pt>
                <c:pt idx="239">
                  <c:v>81.657555772933861</c:v>
                </c:pt>
                <c:pt idx="240">
                  <c:v>83.372449066471816</c:v>
                </c:pt>
                <c:pt idx="241">
                  <c:v>48.571262294455771</c:v>
                </c:pt>
                <c:pt idx="242">
                  <c:v>82.810125854171091</c:v>
                </c:pt>
                <c:pt idx="243">
                  <c:v>82.179381069773541</c:v>
                </c:pt>
                <c:pt idx="244">
                  <c:v>48.292314630589125</c:v>
                </c:pt>
                <c:pt idx="245">
                  <c:v>29.921601342795071</c:v>
                </c:pt>
                <c:pt idx="246">
                  <c:v>28.853208000148282</c:v>
                </c:pt>
                <c:pt idx="247">
                  <c:v>28.330443857538935</c:v>
                </c:pt>
                <c:pt idx="248">
                  <c:v>27.837441245399287</c:v>
                </c:pt>
                <c:pt idx="249">
                  <c:v>27.837441245399287</c:v>
                </c:pt>
                <c:pt idx="250">
                  <c:v>30.354217944465031</c:v>
                </c:pt>
                <c:pt idx="251">
                  <c:v>26.472002052703704</c:v>
                </c:pt>
                <c:pt idx="252">
                  <c:v>25.195773066395212</c:v>
                </c:pt>
                <c:pt idx="253">
                  <c:v>19.553065269533572</c:v>
                </c:pt>
                <c:pt idx="254">
                  <c:v>20.186253695552864</c:v>
                </c:pt>
                <c:pt idx="255">
                  <c:v>34.794246771244183</c:v>
                </c:pt>
                <c:pt idx="256">
                  <c:v>23.890496019348575</c:v>
                </c:pt>
                <c:pt idx="257">
                  <c:v>27.796971717218621</c:v>
                </c:pt>
                <c:pt idx="258">
                  <c:v>23.842103648585827</c:v>
                </c:pt>
                <c:pt idx="259">
                  <c:v>26.339422380337645</c:v>
                </c:pt>
                <c:pt idx="260">
                  <c:v>36.788433526466406</c:v>
                </c:pt>
                <c:pt idx="261">
                  <c:v>45.705585928787485</c:v>
                </c:pt>
                <c:pt idx="262">
                  <c:v>158.18619819742358</c:v>
                </c:pt>
                <c:pt idx="263">
                  <c:v>30.171215499609822</c:v>
                </c:pt>
                <c:pt idx="264">
                  <c:v>29.722613228308674</c:v>
                </c:pt>
                <c:pt idx="265">
                  <c:v>29.722613228308674</c:v>
                </c:pt>
                <c:pt idx="266">
                  <c:v>18.93389544428695</c:v>
                </c:pt>
                <c:pt idx="267">
                  <c:v>21.688107514517633</c:v>
                </c:pt>
                <c:pt idx="268">
                  <c:v>24.329272480262663</c:v>
                </c:pt>
                <c:pt idx="269">
                  <c:v>21.117349716902513</c:v>
                </c:pt>
                <c:pt idx="270">
                  <c:v>21.125318528116463</c:v>
                </c:pt>
                <c:pt idx="271">
                  <c:v>23.874558396920769</c:v>
                </c:pt>
                <c:pt idx="272">
                  <c:v>59.320469530373586</c:v>
                </c:pt>
                <c:pt idx="273">
                  <c:v>24.63753916920032</c:v>
                </c:pt>
                <c:pt idx="274">
                  <c:v>21.498338798626406</c:v>
                </c:pt>
                <c:pt idx="275">
                  <c:v>19.657140528549462</c:v>
                </c:pt>
                <c:pt idx="276">
                  <c:v>23.230426115312707</c:v>
                </c:pt>
                <c:pt idx="277">
                  <c:v>40.449710166509554</c:v>
                </c:pt>
                <c:pt idx="278">
                  <c:v>27.819560277691508</c:v>
                </c:pt>
                <c:pt idx="279">
                  <c:v>42.869422304828973</c:v>
                </c:pt>
                <c:pt idx="280">
                  <c:v>25.128148653334357</c:v>
                </c:pt>
                <c:pt idx="281">
                  <c:v>25.128148653334357</c:v>
                </c:pt>
                <c:pt idx="282">
                  <c:v>28.234842882276205</c:v>
                </c:pt>
                <c:pt idx="283">
                  <c:v>22.639206198491404</c:v>
                </c:pt>
                <c:pt idx="284">
                  <c:v>21.553667958426082</c:v>
                </c:pt>
                <c:pt idx="285">
                  <c:v>42.852437401430905</c:v>
                </c:pt>
                <c:pt idx="286">
                  <c:v>21.502748501784545</c:v>
                </c:pt>
                <c:pt idx="287">
                  <c:v>30.718212145406518</c:v>
                </c:pt>
                <c:pt idx="288">
                  <c:v>36.628212164999013</c:v>
                </c:pt>
                <c:pt idx="289">
                  <c:v>37.52097475180009</c:v>
                </c:pt>
                <c:pt idx="290">
                  <c:v>25.898636445257807</c:v>
                </c:pt>
                <c:pt idx="291">
                  <c:v>43.112426945720763</c:v>
                </c:pt>
                <c:pt idx="292">
                  <c:v>25.042088766931741</c:v>
                </c:pt>
                <c:pt idx="293">
                  <c:v>26.984775407987811</c:v>
                </c:pt>
                <c:pt idx="294">
                  <c:v>19.70752477461863</c:v>
                </c:pt>
                <c:pt idx="295">
                  <c:v>19.071621426276664</c:v>
                </c:pt>
                <c:pt idx="296">
                  <c:v>16.290640482574158</c:v>
                </c:pt>
                <c:pt idx="297">
                  <c:v>15.06666150942635</c:v>
                </c:pt>
                <c:pt idx="298">
                  <c:v>15.214713375484605</c:v>
                </c:pt>
                <c:pt idx="299">
                  <c:v>24.156762396383648</c:v>
                </c:pt>
                <c:pt idx="300">
                  <c:v>21.942745109630554</c:v>
                </c:pt>
                <c:pt idx="301">
                  <c:v>37.39622146341349</c:v>
                </c:pt>
                <c:pt idx="302">
                  <c:v>38.777295030006421</c:v>
                </c:pt>
                <c:pt idx="303">
                  <c:v>32.285061716365227</c:v>
                </c:pt>
                <c:pt idx="304">
                  <c:v>31.610056714493975</c:v>
                </c:pt>
                <c:pt idx="305">
                  <c:v>31.610056714493975</c:v>
                </c:pt>
                <c:pt idx="306">
                  <c:v>12.10987967969443</c:v>
                </c:pt>
                <c:pt idx="307">
                  <c:v>16.957063007123832</c:v>
                </c:pt>
                <c:pt idx="308">
                  <c:v>21.502748501784545</c:v>
                </c:pt>
                <c:pt idx="309">
                  <c:v>22.970381055510039</c:v>
                </c:pt>
                <c:pt idx="310">
                  <c:v>23.636449894044457</c:v>
                </c:pt>
                <c:pt idx="311">
                  <c:v>42.776392864564386</c:v>
                </c:pt>
                <c:pt idx="312">
                  <c:v>18.172685515422035</c:v>
                </c:pt>
                <c:pt idx="313">
                  <c:v>18.951401844782342</c:v>
                </c:pt>
                <c:pt idx="314">
                  <c:v>24.24390911915167</c:v>
                </c:pt>
                <c:pt idx="315">
                  <c:v>42.374031082751635</c:v>
                </c:pt>
                <c:pt idx="316">
                  <c:v>22.095077334198983</c:v>
                </c:pt>
                <c:pt idx="317">
                  <c:v>21.254898890777891</c:v>
                </c:pt>
                <c:pt idx="318">
                  <c:v>36.656531584057248</c:v>
                </c:pt>
                <c:pt idx="319">
                  <c:v>47.357817403947593</c:v>
                </c:pt>
                <c:pt idx="320">
                  <c:v>39.504067517681932</c:v>
                </c:pt>
                <c:pt idx="321">
                  <c:v>16.301957158396895</c:v>
                </c:pt>
                <c:pt idx="322">
                  <c:v>16.368885781181255</c:v>
                </c:pt>
                <c:pt idx="323">
                  <c:v>20.535411149143354</c:v>
                </c:pt>
                <c:pt idx="324">
                  <c:v>18.816870408402647</c:v>
                </c:pt>
                <c:pt idx="325">
                  <c:v>18.598115371486017</c:v>
                </c:pt>
                <c:pt idx="326">
                  <c:v>19.702177660993065</c:v>
                </c:pt>
                <c:pt idx="327">
                  <c:v>17.37611712619826</c:v>
                </c:pt>
              </c:numCache>
            </c:numRef>
          </c:yVal>
          <c:bubbleSize>
            <c:numRef>
              <c:f>'PV &amp; Wind PPAs vs. Gas'!$L$28:$L$355</c:f>
              <c:numCache>
                <c:formatCode>0.0</c:formatCode>
                <c:ptCount val="328"/>
                <c:pt idx="0">
                  <c:v>30</c:v>
                </c:pt>
                <c:pt idx="1">
                  <c:v>30</c:v>
                </c:pt>
                <c:pt idx="2">
                  <c:v>19</c:v>
                </c:pt>
                <c:pt idx="3">
                  <c:v>12.6</c:v>
                </c:pt>
                <c:pt idx="4">
                  <c:v>230</c:v>
                </c:pt>
                <c:pt idx="5">
                  <c:v>20</c:v>
                </c:pt>
                <c:pt idx="6">
                  <c:v>14</c:v>
                </c:pt>
                <c:pt idx="7">
                  <c:v>10.08</c:v>
                </c:pt>
                <c:pt idx="8">
                  <c:v>48</c:v>
                </c:pt>
                <c:pt idx="9">
                  <c:v>250</c:v>
                </c:pt>
                <c:pt idx="10">
                  <c:v>250</c:v>
                </c:pt>
                <c:pt idx="11">
                  <c:v>21</c:v>
                </c:pt>
                <c:pt idx="12">
                  <c:v>50</c:v>
                </c:pt>
                <c:pt idx="13">
                  <c:v>6</c:v>
                </c:pt>
                <c:pt idx="14">
                  <c:v>19</c:v>
                </c:pt>
                <c:pt idx="15">
                  <c:v>20</c:v>
                </c:pt>
                <c:pt idx="16">
                  <c:v>50</c:v>
                </c:pt>
                <c:pt idx="17">
                  <c:v>20</c:v>
                </c:pt>
                <c:pt idx="18">
                  <c:v>20</c:v>
                </c:pt>
                <c:pt idx="19">
                  <c:v>50</c:v>
                </c:pt>
                <c:pt idx="20">
                  <c:v>300</c:v>
                </c:pt>
                <c:pt idx="21">
                  <c:v>40</c:v>
                </c:pt>
                <c:pt idx="22">
                  <c:v>29</c:v>
                </c:pt>
                <c:pt idx="23">
                  <c:v>66</c:v>
                </c:pt>
                <c:pt idx="24">
                  <c:v>25</c:v>
                </c:pt>
                <c:pt idx="25">
                  <c:v>125</c:v>
                </c:pt>
                <c:pt idx="26">
                  <c:v>25.8</c:v>
                </c:pt>
                <c:pt idx="27">
                  <c:v>32</c:v>
                </c:pt>
                <c:pt idx="28">
                  <c:v>20</c:v>
                </c:pt>
                <c:pt idx="29">
                  <c:v>23</c:v>
                </c:pt>
                <c:pt idx="30">
                  <c:v>12</c:v>
                </c:pt>
                <c:pt idx="31">
                  <c:v>10</c:v>
                </c:pt>
                <c:pt idx="32">
                  <c:v>20</c:v>
                </c:pt>
                <c:pt idx="33">
                  <c:v>150</c:v>
                </c:pt>
                <c:pt idx="34">
                  <c:v>45</c:v>
                </c:pt>
                <c:pt idx="35">
                  <c:v>30</c:v>
                </c:pt>
                <c:pt idx="36">
                  <c:v>5.5</c:v>
                </c:pt>
                <c:pt idx="37">
                  <c:v>23</c:v>
                </c:pt>
                <c:pt idx="38">
                  <c:v>62.5</c:v>
                </c:pt>
                <c:pt idx="39">
                  <c:v>130</c:v>
                </c:pt>
                <c:pt idx="40">
                  <c:v>14</c:v>
                </c:pt>
                <c:pt idx="41">
                  <c:v>20</c:v>
                </c:pt>
                <c:pt idx="42">
                  <c:v>9</c:v>
                </c:pt>
                <c:pt idx="43">
                  <c:v>7.65</c:v>
                </c:pt>
                <c:pt idx="44">
                  <c:v>60</c:v>
                </c:pt>
                <c:pt idx="45">
                  <c:v>309</c:v>
                </c:pt>
                <c:pt idx="46">
                  <c:v>20</c:v>
                </c:pt>
                <c:pt idx="47">
                  <c:v>270</c:v>
                </c:pt>
                <c:pt idx="48">
                  <c:v>110</c:v>
                </c:pt>
                <c:pt idx="49">
                  <c:v>26</c:v>
                </c:pt>
                <c:pt idx="50">
                  <c:v>250</c:v>
                </c:pt>
                <c:pt idx="51">
                  <c:v>30</c:v>
                </c:pt>
                <c:pt idx="52">
                  <c:v>20</c:v>
                </c:pt>
                <c:pt idx="53">
                  <c:v>150</c:v>
                </c:pt>
                <c:pt idx="54">
                  <c:v>110</c:v>
                </c:pt>
                <c:pt idx="55">
                  <c:v>127</c:v>
                </c:pt>
                <c:pt idx="56">
                  <c:v>150</c:v>
                </c:pt>
                <c:pt idx="57">
                  <c:v>23</c:v>
                </c:pt>
                <c:pt idx="58">
                  <c:v>20</c:v>
                </c:pt>
                <c:pt idx="59">
                  <c:v>6</c:v>
                </c:pt>
                <c:pt idx="60">
                  <c:v>150</c:v>
                </c:pt>
                <c:pt idx="61">
                  <c:v>250</c:v>
                </c:pt>
                <c:pt idx="62">
                  <c:v>9</c:v>
                </c:pt>
                <c:pt idx="63">
                  <c:v>20</c:v>
                </c:pt>
                <c:pt idx="64">
                  <c:v>19</c:v>
                </c:pt>
                <c:pt idx="65">
                  <c:v>20</c:v>
                </c:pt>
                <c:pt idx="66">
                  <c:v>30</c:v>
                </c:pt>
                <c:pt idx="67">
                  <c:v>20</c:v>
                </c:pt>
                <c:pt idx="68">
                  <c:v>15</c:v>
                </c:pt>
                <c:pt idx="69">
                  <c:v>15</c:v>
                </c:pt>
                <c:pt idx="70">
                  <c:v>200</c:v>
                </c:pt>
                <c:pt idx="71">
                  <c:v>20</c:v>
                </c:pt>
                <c:pt idx="72">
                  <c:v>20</c:v>
                </c:pt>
                <c:pt idx="73">
                  <c:v>20</c:v>
                </c:pt>
                <c:pt idx="74">
                  <c:v>20</c:v>
                </c:pt>
                <c:pt idx="75">
                  <c:v>20</c:v>
                </c:pt>
                <c:pt idx="76">
                  <c:v>102</c:v>
                </c:pt>
                <c:pt idx="77">
                  <c:v>20</c:v>
                </c:pt>
                <c:pt idx="78">
                  <c:v>250</c:v>
                </c:pt>
                <c:pt idx="79">
                  <c:v>20</c:v>
                </c:pt>
                <c:pt idx="80">
                  <c:v>20.8</c:v>
                </c:pt>
                <c:pt idx="81">
                  <c:v>10</c:v>
                </c:pt>
                <c:pt idx="82">
                  <c:v>50</c:v>
                </c:pt>
                <c:pt idx="83">
                  <c:v>20</c:v>
                </c:pt>
                <c:pt idx="84">
                  <c:v>20</c:v>
                </c:pt>
                <c:pt idx="85">
                  <c:v>250</c:v>
                </c:pt>
                <c:pt idx="86">
                  <c:v>20</c:v>
                </c:pt>
                <c:pt idx="87">
                  <c:v>28.8</c:v>
                </c:pt>
                <c:pt idx="88">
                  <c:v>45</c:v>
                </c:pt>
                <c:pt idx="89">
                  <c:v>20</c:v>
                </c:pt>
                <c:pt idx="90">
                  <c:v>20</c:v>
                </c:pt>
                <c:pt idx="91">
                  <c:v>20</c:v>
                </c:pt>
                <c:pt idx="92">
                  <c:v>20</c:v>
                </c:pt>
                <c:pt idx="93">
                  <c:v>20</c:v>
                </c:pt>
                <c:pt idx="94">
                  <c:v>20</c:v>
                </c:pt>
                <c:pt idx="95">
                  <c:v>48</c:v>
                </c:pt>
                <c:pt idx="96">
                  <c:v>40</c:v>
                </c:pt>
                <c:pt idx="97">
                  <c:v>12</c:v>
                </c:pt>
                <c:pt idx="98">
                  <c:v>50</c:v>
                </c:pt>
                <c:pt idx="99">
                  <c:v>40</c:v>
                </c:pt>
                <c:pt idx="100">
                  <c:v>20</c:v>
                </c:pt>
                <c:pt idx="101">
                  <c:v>20</c:v>
                </c:pt>
                <c:pt idx="102">
                  <c:v>12</c:v>
                </c:pt>
                <c:pt idx="103">
                  <c:v>15</c:v>
                </c:pt>
                <c:pt idx="104">
                  <c:v>20</c:v>
                </c:pt>
                <c:pt idx="105">
                  <c:v>20</c:v>
                </c:pt>
                <c:pt idx="106">
                  <c:v>20</c:v>
                </c:pt>
                <c:pt idx="107">
                  <c:v>20</c:v>
                </c:pt>
                <c:pt idx="108">
                  <c:v>7.3140000000000001</c:v>
                </c:pt>
                <c:pt idx="109">
                  <c:v>20</c:v>
                </c:pt>
                <c:pt idx="110">
                  <c:v>150</c:v>
                </c:pt>
                <c:pt idx="111">
                  <c:v>7</c:v>
                </c:pt>
                <c:pt idx="112">
                  <c:v>10.416</c:v>
                </c:pt>
                <c:pt idx="113">
                  <c:v>20</c:v>
                </c:pt>
                <c:pt idx="114">
                  <c:v>26.66</c:v>
                </c:pt>
                <c:pt idx="115">
                  <c:v>10.3</c:v>
                </c:pt>
                <c:pt idx="116">
                  <c:v>157.5</c:v>
                </c:pt>
                <c:pt idx="117">
                  <c:v>30</c:v>
                </c:pt>
                <c:pt idx="118">
                  <c:v>20</c:v>
                </c:pt>
                <c:pt idx="119">
                  <c:v>30</c:v>
                </c:pt>
                <c:pt idx="120">
                  <c:v>93.6</c:v>
                </c:pt>
                <c:pt idx="121">
                  <c:v>75</c:v>
                </c:pt>
                <c:pt idx="122">
                  <c:v>56</c:v>
                </c:pt>
                <c:pt idx="123">
                  <c:v>56</c:v>
                </c:pt>
                <c:pt idx="124">
                  <c:v>105</c:v>
                </c:pt>
                <c:pt idx="125">
                  <c:v>60</c:v>
                </c:pt>
                <c:pt idx="126">
                  <c:v>60</c:v>
                </c:pt>
                <c:pt idx="127">
                  <c:v>52</c:v>
                </c:pt>
                <c:pt idx="128">
                  <c:v>120</c:v>
                </c:pt>
                <c:pt idx="129">
                  <c:v>30</c:v>
                </c:pt>
                <c:pt idx="130">
                  <c:v>101.3</c:v>
                </c:pt>
                <c:pt idx="131">
                  <c:v>51</c:v>
                </c:pt>
                <c:pt idx="132">
                  <c:v>76.5</c:v>
                </c:pt>
                <c:pt idx="133">
                  <c:v>30</c:v>
                </c:pt>
                <c:pt idx="134">
                  <c:v>80</c:v>
                </c:pt>
                <c:pt idx="135">
                  <c:v>103</c:v>
                </c:pt>
                <c:pt idx="136">
                  <c:v>40</c:v>
                </c:pt>
                <c:pt idx="137">
                  <c:v>11.4</c:v>
                </c:pt>
                <c:pt idx="138">
                  <c:v>20</c:v>
                </c:pt>
                <c:pt idx="139">
                  <c:v>20</c:v>
                </c:pt>
                <c:pt idx="140">
                  <c:v>15</c:v>
                </c:pt>
                <c:pt idx="141">
                  <c:v>20</c:v>
                </c:pt>
                <c:pt idx="142">
                  <c:v>20</c:v>
                </c:pt>
                <c:pt idx="143">
                  <c:v>14.7</c:v>
                </c:pt>
                <c:pt idx="144">
                  <c:v>19.5</c:v>
                </c:pt>
                <c:pt idx="145">
                  <c:v>19.5</c:v>
                </c:pt>
                <c:pt idx="146">
                  <c:v>100</c:v>
                </c:pt>
                <c:pt idx="147">
                  <c:v>40</c:v>
                </c:pt>
                <c:pt idx="148">
                  <c:v>50</c:v>
                </c:pt>
                <c:pt idx="149">
                  <c:v>30</c:v>
                </c:pt>
                <c:pt idx="150">
                  <c:v>45</c:v>
                </c:pt>
                <c:pt idx="151">
                  <c:v>130</c:v>
                </c:pt>
                <c:pt idx="152">
                  <c:v>80</c:v>
                </c:pt>
                <c:pt idx="153">
                  <c:v>6</c:v>
                </c:pt>
                <c:pt idx="154">
                  <c:v>25</c:v>
                </c:pt>
                <c:pt idx="155">
                  <c:v>62.25</c:v>
                </c:pt>
                <c:pt idx="156">
                  <c:v>70</c:v>
                </c:pt>
                <c:pt idx="157">
                  <c:v>70</c:v>
                </c:pt>
                <c:pt idx="158">
                  <c:v>10.5</c:v>
                </c:pt>
                <c:pt idx="159">
                  <c:v>20</c:v>
                </c:pt>
                <c:pt idx="160">
                  <c:v>30</c:v>
                </c:pt>
                <c:pt idx="161">
                  <c:v>81</c:v>
                </c:pt>
                <c:pt idx="162">
                  <c:v>54</c:v>
                </c:pt>
                <c:pt idx="163">
                  <c:v>6.8</c:v>
                </c:pt>
                <c:pt idx="164">
                  <c:v>20</c:v>
                </c:pt>
                <c:pt idx="165">
                  <c:v>50.6</c:v>
                </c:pt>
                <c:pt idx="166">
                  <c:v>52</c:v>
                </c:pt>
                <c:pt idx="167">
                  <c:v>4.9000000000000004</c:v>
                </c:pt>
                <c:pt idx="168">
                  <c:v>3.6</c:v>
                </c:pt>
                <c:pt idx="169">
                  <c:v>100</c:v>
                </c:pt>
                <c:pt idx="170">
                  <c:v>80</c:v>
                </c:pt>
                <c:pt idx="171">
                  <c:v>100</c:v>
                </c:pt>
                <c:pt idx="172">
                  <c:v>46</c:v>
                </c:pt>
                <c:pt idx="173">
                  <c:v>100.815</c:v>
                </c:pt>
                <c:pt idx="174">
                  <c:v>7.06</c:v>
                </c:pt>
                <c:pt idx="175">
                  <c:v>13</c:v>
                </c:pt>
                <c:pt idx="176">
                  <c:v>20</c:v>
                </c:pt>
                <c:pt idx="177">
                  <c:v>27.6</c:v>
                </c:pt>
                <c:pt idx="178">
                  <c:v>125</c:v>
                </c:pt>
                <c:pt idx="179">
                  <c:v>150</c:v>
                </c:pt>
                <c:pt idx="180">
                  <c:v>20</c:v>
                </c:pt>
                <c:pt idx="181">
                  <c:v>30</c:v>
                </c:pt>
                <c:pt idx="182">
                  <c:v>30</c:v>
                </c:pt>
                <c:pt idx="183">
                  <c:v>10</c:v>
                </c:pt>
                <c:pt idx="184">
                  <c:v>10</c:v>
                </c:pt>
                <c:pt idx="185">
                  <c:v>150</c:v>
                </c:pt>
                <c:pt idx="186">
                  <c:v>10.88</c:v>
                </c:pt>
                <c:pt idx="187">
                  <c:v>52</c:v>
                </c:pt>
                <c:pt idx="188">
                  <c:v>52</c:v>
                </c:pt>
                <c:pt idx="189">
                  <c:v>25</c:v>
                </c:pt>
                <c:pt idx="190">
                  <c:v>46.2</c:v>
                </c:pt>
                <c:pt idx="191">
                  <c:v>71.400000000000006</c:v>
                </c:pt>
                <c:pt idx="192">
                  <c:v>118.5</c:v>
                </c:pt>
                <c:pt idx="193">
                  <c:v>170</c:v>
                </c:pt>
                <c:pt idx="194">
                  <c:v>146</c:v>
                </c:pt>
                <c:pt idx="195">
                  <c:v>55</c:v>
                </c:pt>
                <c:pt idx="196">
                  <c:v>154.27199999999999</c:v>
                </c:pt>
                <c:pt idx="197">
                  <c:v>85</c:v>
                </c:pt>
                <c:pt idx="198">
                  <c:v>54</c:v>
                </c:pt>
                <c:pt idx="199">
                  <c:v>72</c:v>
                </c:pt>
                <c:pt idx="200">
                  <c:v>30</c:v>
                </c:pt>
                <c:pt idx="201">
                  <c:v>86</c:v>
                </c:pt>
                <c:pt idx="202">
                  <c:v>50</c:v>
                </c:pt>
                <c:pt idx="203">
                  <c:v>90</c:v>
                </c:pt>
                <c:pt idx="204">
                  <c:v>20</c:v>
                </c:pt>
                <c:pt idx="205">
                  <c:v>20</c:v>
                </c:pt>
                <c:pt idx="206">
                  <c:v>20</c:v>
                </c:pt>
                <c:pt idx="207">
                  <c:v>20</c:v>
                </c:pt>
                <c:pt idx="208">
                  <c:v>26</c:v>
                </c:pt>
                <c:pt idx="209">
                  <c:v>8.16</c:v>
                </c:pt>
                <c:pt idx="210">
                  <c:v>20.399999999999999</c:v>
                </c:pt>
                <c:pt idx="211">
                  <c:v>100</c:v>
                </c:pt>
                <c:pt idx="212">
                  <c:v>20</c:v>
                </c:pt>
                <c:pt idx="213">
                  <c:v>60</c:v>
                </c:pt>
                <c:pt idx="214">
                  <c:v>20</c:v>
                </c:pt>
                <c:pt idx="215">
                  <c:v>100</c:v>
                </c:pt>
                <c:pt idx="216">
                  <c:v>100</c:v>
                </c:pt>
                <c:pt idx="217">
                  <c:v>24.9</c:v>
                </c:pt>
                <c:pt idx="218">
                  <c:v>150</c:v>
                </c:pt>
                <c:pt idx="219">
                  <c:v>80</c:v>
                </c:pt>
                <c:pt idx="220">
                  <c:v>7.8</c:v>
                </c:pt>
                <c:pt idx="221">
                  <c:v>200</c:v>
                </c:pt>
                <c:pt idx="222">
                  <c:v>7.2</c:v>
                </c:pt>
                <c:pt idx="223">
                  <c:v>14.7</c:v>
                </c:pt>
                <c:pt idx="224">
                  <c:v>45.9</c:v>
                </c:pt>
                <c:pt idx="225">
                  <c:v>60</c:v>
                </c:pt>
                <c:pt idx="226">
                  <c:v>20</c:v>
                </c:pt>
                <c:pt idx="227">
                  <c:v>17</c:v>
                </c:pt>
                <c:pt idx="228">
                  <c:v>49</c:v>
                </c:pt>
                <c:pt idx="229">
                  <c:v>56</c:v>
                </c:pt>
                <c:pt idx="230">
                  <c:v>100</c:v>
                </c:pt>
                <c:pt idx="231">
                  <c:v>78.400000000000006</c:v>
                </c:pt>
                <c:pt idx="232">
                  <c:v>49.36</c:v>
                </c:pt>
                <c:pt idx="233">
                  <c:v>52.5</c:v>
                </c:pt>
                <c:pt idx="234">
                  <c:v>40</c:v>
                </c:pt>
                <c:pt idx="235">
                  <c:v>50</c:v>
                </c:pt>
                <c:pt idx="236">
                  <c:v>100</c:v>
                </c:pt>
                <c:pt idx="237">
                  <c:v>19.59</c:v>
                </c:pt>
                <c:pt idx="238">
                  <c:v>19.579999999999998</c:v>
                </c:pt>
                <c:pt idx="239">
                  <c:v>19.579999999999998</c:v>
                </c:pt>
                <c:pt idx="240">
                  <c:v>19.600000000000001</c:v>
                </c:pt>
                <c:pt idx="241">
                  <c:v>5</c:v>
                </c:pt>
                <c:pt idx="242">
                  <c:v>8.4</c:v>
                </c:pt>
                <c:pt idx="243">
                  <c:v>8.4</c:v>
                </c:pt>
                <c:pt idx="244">
                  <c:v>252.32</c:v>
                </c:pt>
                <c:pt idx="245">
                  <c:v>200</c:v>
                </c:pt>
                <c:pt idx="246">
                  <c:v>62.5</c:v>
                </c:pt>
                <c:pt idx="247">
                  <c:v>50</c:v>
                </c:pt>
                <c:pt idx="248">
                  <c:v>25</c:v>
                </c:pt>
                <c:pt idx="249">
                  <c:v>25</c:v>
                </c:pt>
                <c:pt idx="250">
                  <c:v>50</c:v>
                </c:pt>
                <c:pt idx="251">
                  <c:v>150</c:v>
                </c:pt>
                <c:pt idx="252">
                  <c:v>200</c:v>
                </c:pt>
                <c:pt idx="253">
                  <c:v>45</c:v>
                </c:pt>
                <c:pt idx="254">
                  <c:v>150</c:v>
                </c:pt>
                <c:pt idx="255">
                  <c:v>50</c:v>
                </c:pt>
                <c:pt idx="256">
                  <c:v>50</c:v>
                </c:pt>
                <c:pt idx="257">
                  <c:v>30</c:v>
                </c:pt>
                <c:pt idx="258">
                  <c:v>57.5</c:v>
                </c:pt>
                <c:pt idx="259">
                  <c:v>120</c:v>
                </c:pt>
                <c:pt idx="260">
                  <c:v>10</c:v>
                </c:pt>
                <c:pt idx="261">
                  <c:v>106.688</c:v>
                </c:pt>
                <c:pt idx="262">
                  <c:v>6.3</c:v>
                </c:pt>
                <c:pt idx="263">
                  <c:v>100</c:v>
                </c:pt>
                <c:pt idx="264">
                  <c:v>74.5</c:v>
                </c:pt>
                <c:pt idx="265">
                  <c:v>74.5</c:v>
                </c:pt>
                <c:pt idx="266">
                  <c:v>300</c:v>
                </c:pt>
                <c:pt idx="267">
                  <c:v>250</c:v>
                </c:pt>
                <c:pt idx="268">
                  <c:v>50</c:v>
                </c:pt>
                <c:pt idx="269">
                  <c:v>101</c:v>
                </c:pt>
                <c:pt idx="270">
                  <c:v>200</c:v>
                </c:pt>
                <c:pt idx="271">
                  <c:v>100</c:v>
                </c:pt>
                <c:pt idx="272">
                  <c:v>5.6814814814814811</c:v>
                </c:pt>
                <c:pt idx="273">
                  <c:v>60</c:v>
                </c:pt>
                <c:pt idx="274">
                  <c:v>30</c:v>
                </c:pt>
                <c:pt idx="275">
                  <c:v>58</c:v>
                </c:pt>
                <c:pt idx="276">
                  <c:v>122</c:v>
                </c:pt>
                <c:pt idx="277">
                  <c:v>42</c:v>
                </c:pt>
                <c:pt idx="278">
                  <c:v>35</c:v>
                </c:pt>
                <c:pt idx="279">
                  <c:v>40</c:v>
                </c:pt>
                <c:pt idx="280">
                  <c:v>50</c:v>
                </c:pt>
                <c:pt idx="281">
                  <c:v>50</c:v>
                </c:pt>
                <c:pt idx="282">
                  <c:v>86</c:v>
                </c:pt>
                <c:pt idx="283">
                  <c:v>102.5</c:v>
                </c:pt>
                <c:pt idx="284">
                  <c:v>100</c:v>
                </c:pt>
                <c:pt idx="285">
                  <c:v>10.5</c:v>
                </c:pt>
                <c:pt idx="286">
                  <c:v>20</c:v>
                </c:pt>
                <c:pt idx="287">
                  <c:v>144</c:v>
                </c:pt>
                <c:pt idx="288">
                  <c:v>13</c:v>
                </c:pt>
                <c:pt idx="289">
                  <c:v>70</c:v>
                </c:pt>
                <c:pt idx="290">
                  <c:v>250</c:v>
                </c:pt>
                <c:pt idx="291">
                  <c:v>4.5999999999999996</c:v>
                </c:pt>
                <c:pt idx="292">
                  <c:v>22</c:v>
                </c:pt>
                <c:pt idx="293">
                  <c:v>160</c:v>
                </c:pt>
                <c:pt idx="294">
                  <c:v>120</c:v>
                </c:pt>
                <c:pt idx="295">
                  <c:v>50</c:v>
                </c:pt>
                <c:pt idx="296">
                  <c:v>50</c:v>
                </c:pt>
                <c:pt idx="297">
                  <c:v>300</c:v>
                </c:pt>
                <c:pt idx="298">
                  <c:v>400</c:v>
                </c:pt>
                <c:pt idx="299">
                  <c:v>17.5</c:v>
                </c:pt>
                <c:pt idx="300">
                  <c:v>66</c:v>
                </c:pt>
                <c:pt idx="301">
                  <c:v>100</c:v>
                </c:pt>
                <c:pt idx="302">
                  <c:v>9.3076923076923066</c:v>
                </c:pt>
                <c:pt idx="303">
                  <c:v>88</c:v>
                </c:pt>
                <c:pt idx="304">
                  <c:v>90</c:v>
                </c:pt>
                <c:pt idx="305">
                  <c:v>70</c:v>
                </c:pt>
                <c:pt idx="306">
                  <c:v>100</c:v>
                </c:pt>
                <c:pt idx="307">
                  <c:v>100</c:v>
                </c:pt>
                <c:pt idx="308">
                  <c:v>25</c:v>
                </c:pt>
                <c:pt idx="309">
                  <c:v>100</c:v>
                </c:pt>
                <c:pt idx="310">
                  <c:v>44</c:v>
                </c:pt>
                <c:pt idx="311">
                  <c:v>50</c:v>
                </c:pt>
                <c:pt idx="312">
                  <c:v>200</c:v>
                </c:pt>
                <c:pt idx="313">
                  <c:v>127.86</c:v>
                </c:pt>
                <c:pt idx="314">
                  <c:v>150</c:v>
                </c:pt>
                <c:pt idx="315">
                  <c:v>50</c:v>
                </c:pt>
                <c:pt idx="316">
                  <c:v>100</c:v>
                </c:pt>
                <c:pt idx="317">
                  <c:v>200</c:v>
                </c:pt>
                <c:pt idx="318">
                  <c:v>7.5</c:v>
                </c:pt>
                <c:pt idx="319">
                  <c:v>90</c:v>
                </c:pt>
                <c:pt idx="320">
                  <c:v>500</c:v>
                </c:pt>
                <c:pt idx="321">
                  <c:v>190</c:v>
                </c:pt>
                <c:pt idx="322">
                  <c:v>50</c:v>
                </c:pt>
                <c:pt idx="323">
                  <c:v>50</c:v>
                </c:pt>
                <c:pt idx="324">
                  <c:v>130</c:v>
                </c:pt>
                <c:pt idx="325">
                  <c:v>350</c:v>
                </c:pt>
                <c:pt idx="326">
                  <c:v>250</c:v>
                </c:pt>
                <c:pt idx="327">
                  <c:v>90</c:v>
                </c:pt>
              </c:numCache>
            </c:numRef>
          </c:bubbleSize>
          <c:bubble3D val="0"/>
          <c:extLst>
            <c:ext xmlns:c16="http://schemas.microsoft.com/office/drawing/2014/chart" uri="{C3380CC4-5D6E-409C-BE32-E72D297353CC}">
              <c16:uniqueId val="{00000000-D4E9-4E17-9885-DA0E826D206E}"/>
            </c:ext>
          </c:extLst>
        </c:ser>
        <c:ser>
          <c:idx val="0"/>
          <c:order val="1"/>
          <c:tx>
            <c:v>  Utility-Scale Wind (327 PPAs totaling 34.4 GW)</c:v>
          </c:tx>
          <c:spPr>
            <a:noFill/>
            <a:ln w="6350">
              <a:solidFill>
                <a:schemeClr val="tx2">
                  <a:lumMod val="60000"/>
                  <a:lumOff val="40000"/>
                </a:schemeClr>
              </a:solidFill>
              <a:prstDash val="solid"/>
            </a:ln>
          </c:spPr>
          <c:invertIfNegative val="1"/>
          <c:xVal>
            <c:numRef>
              <c:f>'PV &amp; Wind PPAs vs. Gas'!$F$28:$F$355</c:f>
              <c:numCache>
                <c:formatCode>m/d/yyyy</c:formatCode>
                <c:ptCount val="328"/>
                <c:pt idx="0">
                  <c:v>39841</c:v>
                </c:pt>
                <c:pt idx="1">
                  <c:v>39843</c:v>
                </c:pt>
                <c:pt idx="2">
                  <c:v>39846</c:v>
                </c:pt>
                <c:pt idx="3">
                  <c:v>39849</c:v>
                </c:pt>
                <c:pt idx="4">
                  <c:v>39849</c:v>
                </c:pt>
                <c:pt idx="5">
                  <c:v>39849</c:v>
                </c:pt>
                <c:pt idx="6">
                  <c:v>39863</c:v>
                </c:pt>
                <c:pt idx="7">
                  <c:v>39889</c:v>
                </c:pt>
                <c:pt idx="8">
                  <c:v>39889</c:v>
                </c:pt>
                <c:pt idx="9">
                  <c:v>39896</c:v>
                </c:pt>
                <c:pt idx="10">
                  <c:v>39903</c:v>
                </c:pt>
                <c:pt idx="11">
                  <c:v>39903</c:v>
                </c:pt>
                <c:pt idx="12">
                  <c:v>39904</c:v>
                </c:pt>
                <c:pt idx="13">
                  <c:v>39904</c:v>
                </c:pt>
                <c:pt idx="14">
                  <c:v>39913</c:v>
                </c:pt>
                <c:pt idx="15">
                  <c:v>39932</c:v>
                </c:pt>
                <c:pt idx="16">
                  <c:v>39933</c:v>
                </c:pt>
                <c:pt idx="17">
                  <c:v>39974</c:v>
                </c:pt>
                <c:pt idx="18">
                  <c:v>39986</c:v>
                </c:pt>
                <c:pt idx="19">
                  <c:v>39994</c:v>
                </c:pt>
                <c:pt idx="20">
                  <c:v>39994</c:v>
                </c:pt>
                <c:pt idx="21">
                  <c:v>40003</c:v>
                </c:pt>
                <c:pt idx="22">
                  <c:v>40003</c:v>
                </c:pt>
                <c:pt idx="23">
                  <c:v>40003</c:v>
                </c:pt>
                <c:pt idx="24">
                  <c:v>40024</c:v>
                </c:pt>
                <c:pt idx="25">
                  <c:v>40026</c:v>
                </c:pt>
                <c:pt idx="26">
                  <c:v>40030</c:v>
                </c:pt>
                <c:pt idx="27">
                  <c:v>40030</c:v>
                </c:pt>
                <c:pt idx="28">
                  <c:v>40042</c:v>
                </c:pt>
                <c:pt idx="29">
                  <c:v>40051</c:v>
                </c:pt>
                <c:pt idx="30">
                  <c:v>40064</c:v>
                </c:pt>
                <c:pt idx="31">
                  <c:v>40081</c:v>
                </c:pt>
                <c:pt idx="32">
                  <c:v>40081</c:v>
                </c:pt>
                <c:pt idx="33">
                  <c:v>40087</c:v>
                </c:pt>
                <c:pt idx="34">
                  <c:v>40091</c:v>
                </c:pt>
                <c:pt idx="35">
                  <c:v>40095</c:v>
                </c:pt>
                <c:pt idx="36">
                  <c:v>40119</c:v>
                </c:pt>
                <c:pt idx="37">
                  <c:v>40133</c:v>
                </c:pt>
                <c:pt idx="38">
                  <c:v>40141</c:v>
                </c:pt>
                <c:pt idx="39">
                  <c:v>40141</c:v>
                </c:pt>
                <c:pt idx="40">
                  <c:v>40147</c:v>
                </c:pt>
                <c:pt idx="41">
                  <c:v>40147</c:v>
                </c:pt>
                <c:pt idx="42">
                  <c:v>40147</c:v>
                </c:pt>
                <c:pt idx="43">
                  <c:v>40147</c:v>
                </c:pt>
                <c:pt idx="44">
                  <c:v>40147</c:v>
                </c:pt>
                <c:pt idx="45">
                  <c:v>40149</c:v>
                </c:pt>
                <c:pt idx="46">
                  <c:v>40156</c:v>
                </c:pt>
                <c:pt idx="47">
                  <c:v>40164</c:v>
                </c:pt>
                <c:pt idx="48">
                  <c:v>40175</c:v>
                </c:pt>
                <c:pt idx="49">
                  <c:v>40206</c:v>
                </c:pt>
                <c:pt idx="50">
                  <c:v>40214</c:v>
                </c:pt>
                <c:pt idx="51">
                  <c:v>40221</c:v>
                </c:pt>
                <c:pt idx="52">
                  <c:v>40242</c:v>
                </c:pt>
                <c:pt idx="53">
                  <c:v>40266</c:v>
                </c:pt>
                <c:pt idx="54">
                  <c:v>40269</c:v>
                </c:pt>
                <c:pt idx="55">
                  <c:v>40284</c:v>
                </c:pt>
                <c:pt idx="56">
                  <c:v>40287</c:v>
                </c:pt>
                <c:pt idx="57">
                  <c:v>40291</c:v>
                </c:pt>
                <c:pt idx="58">
                  <c:v>40297</c:v>
                </c:pt>
                <c:pt idx="59">
                  <c:v>40302</c:v>
                </c:pt>
                <c:pt idx="60">
                  <c:v>40302</c:v>
                </c:pt>
                <c:pt idx="61">
                  <c:v>40317</c:v>
                </c:pt>
                <c:pt idx="62">
                  <c:v>40330</c:v>
                </c:pt>
                <c:pt idx="63">
                  <c:v>40331</c:v>
                </c:pt>
                <c:pt idx="64">
                  <c:v>40332</c:v>
                </c:pt>
                <c:pt idx="65">
                  <c:v>40332</c:v>
                </c:pt>
                <c:pt idx="66">
                  <c:v>40332</c:v>
                </c:pt>
                <c:pt idx="67">
                  <c:v>40333</c:v>
                </c:pt>
                <c:pt idx="68">
                  <c:v>40338</c:v>
                </c:pt>
                <c:pt idx="69">
                  <c:v>40338</c:v>
                </c:pt>
                <c:pt idx="70">
                  <c:v>40338</c:v>
                </c:pt>
                <c:pt idx="71">
                  <c:v>40338</c:v>
                </c:pt>
                <c:pt idx="72">
                  <c:v>40350</c:v>
                </c:pt>
                <c:pt idx="73">
                  <c:v>40359</c:v>
                </c:pt>
                <c:pt idx="74">
                  <c:v>40366</c:v>
                </c:pt>
                <c:pt idx="75">
                  <c:v>40368</c:v>
                </c:pt>
                <c:pt idx="76">
                  <c:v>40374</c:v>
                </c:pt>
                <c:pt idx="77">
                  <c:v>40380</c:v>
                </c:pt>
                <c:pt idx="78">
                  <c:v>40381</c:v>
                </c:pt>
                <c:pt idx="79">
                  <c:v>40400</c:v>
                </c:pt>
                <c:pt idx="80">
                  <c:v>40406</c:v>
                </c:pt>
                <c:pt idx="81">
                  <c:v>40410</c:v>
                </c:pt>
                <c:pt idx="82">
                  <c:v>40422</c:v>
                </c:pt>
                <c:pt idx="83">
                  <c:v>40429</c:v>
                </c:pt>
                <c:pt idx="84">
                  <c:v>40438</c:v>
                </c:pt>
                <c:pt idx="85">
                  <c:v>40443</c:v>
                </c:pt>
                <c:pt idx="86">
                  <c:v>40462</c:v>
                </c:pt>
                <c:pt idx="87">
                  <c:v>40469</c:v>
                </c:pt>
                <c:pt idx="88">
                  <c:v>40487</c:v>
                </c:pt>
                <c:pt idx="89">
                  <c:v>40494</c:v>
                </c:pt>
                <c:pt idx="90">
                  <c:v>40518</c:v>
                </c:pt>
                <c:pt idx="91">
                  <c:v>40521</c:v>
                </c:pt>
                <c:pt idx="92">
                  <c:v>40529</c:v>
                </c:pt>
                <c:pt idx="93">
                  <c:v>40529</c:v>
                </c:pt>
                <c:pt idx="94">
                  <c:v>40529</c:v>
                </c:pt>
                <c:pt idx="95">
                  <c:v>40529</c:v>
                </c:pt>
                <c:pt idx="96">
                  <c:v>40534</c:v>
                </c:pt>
                <c:pt idx="97">
                  <c:v>40535</c:v>
                </c:pt>
                <c:pt idx="98">
                  <c:v>40535</c:v>
                </c:pt>
                <c:pt idx="99">
                  <c:v>40535</c:v>
                </c:pt>
                <c:pt idx="100">
                  <c:v>40575</c:v>
                </c:pt>
                <c:pt idx="101">
                  <c:v>40612</c:v>
                </c:pt>
                <c:pt idx="102">
                  <c:v>40639</c:v>
                </c:pt>
                <c:pt idx="103">
                  <c:v>40653</c:v>
                </c:pt>
                <c:pt idx="104">
                  <c:v>40668</c:v>
                </c:pt>
                <c:pt idx="105">
                  <c:v>40669</c:v>
                </c:pt>
                <c:pt idx="106">
                  <c:v>40676</c:v>
                </c:pt>
                <c:pt idx="107">
                  <c:v>40679</c:v>
                </c:pt>
                <c:pt idx="108">
                  <c:v>40679</c:v>
                </c:pt>
                <c:pt idx="109">
                  <c:v>40683</c:v>
                </c:pt>
                <c:pt idx="110">
                  <c:v>40701</c:v>
                </c:pt>
                <c:pt idx="111">
                  <c:v>40715</c:v>
                </c:pt>
                <c:pt idx="112">
                  <c:v>40721</c:v>
                </c:pt>
                <c:pt idx="113">
                  <c:v>40722</c:v>
                </c:pt>
                <c:pt idx="114">
                  <c:v>40723</c:v>
                </c:pt>
                <c:pt idx="115">
                  <c:v>40730</c:v>
                </c:pt>
                <c:pt idx="116">
                  <c:v>40739</c:v>
                </c:pt>
                <c:pt idx="117">
                  <c:v>40752</c:v>
                </c:pt>
                <c:pt idx="118">
                  <c:v>40758</c:v>
                </c:pt>
                <c:pt idx="119">
                  <c:v>40763</c:v>
                </c:pt>
                <c:pt idx="120">
                  <c:v>40770</c:v>
                </c:pt>
                <c:pt idx="121">
                  <c:v>40772</c:v>
                </c:pt>
                <c:pt idx="122">
                  <c:v>40772</c:v>
                </c:pt>
                <c:pt idx="123">
                  <c:v>40785</c:v>
                </c:pt>
                <c:pt idx="124">
                  <c:v>40793</c:v>
                </c:pt>
                <c:pt idx="125">
                  <c:v>40798</c:v>
                </c:pt>
                <c:pt idx="126">
                  <c:v>40798</c:v>
                </c:pt>
                <c:pt idx="127">
                  <c:v>40799</c:v>
                </c:pt>
                <c:pt idx="128">
                  <c:v>40817</c:v>
                </c:pt>
                <c:pt idx="129">
                  <c:v>40850</c:v>
                </c:pt>
                <c:pt idx="130">
                  <c:v>40850</c:v>
                </c:pt>
                <c:pt idx="131">
                  <c:v>40855</c:v>
                </c:pt>
                <c:pt idx="132">
                  <c:v>40863</c:v>
                </c:pt>
                <c:pt idx="133">
                  <c:v>40863</c:v>
                </c:pt>
                <c:pt idx="134">
                  <c:v>40875</c:v>
                </c:pt>
                <c:pt idx="135">
                  <c:v>40886</c:v>
                </c:pt>
                <c:pt idx="136">
                  <c:v>40890</c:v>
                </c:pt>
                <c:pt idx="137">
                  <c:v>40890</c:v>
                </c:pt>
                <c:pt idx="138">
                  <c:v>40892</c:v>
                </c:pt>
                <c:pt idx="139">
                  <c:v>40897</c:v>
                </c:pt>
                <c:pt idx="140">
                  <c:v>40897</c:v>
                </c:pt>
                <c:pt idx="141">
                  <c:v>40897</c:v>
                </c:pt>
                <c:pt idx="142">
                  <c:v>40899</c:v>
                </c:pt>
                <c:pt idx="143">
                  <c:v>40927</c:v>
                </c:pt>
                <c:pt idx="144">
                  <c:v>40946</c:v>
                </c:pt>
                <c:pt idx="145">
                  <c:v>40954</c:v>
                </c:pt>
                <c:pt idx="146">
                  <c:v>40956</c:v>
                </c:pt>
                <c:pt idx="147">
                  <c:v>40967</c:v>
                </c:pt>
                <c:pt idx="148">
                  <c:v>40981</c:v>
                </c:pt>
                <c:pt idx="149">
                  <c:v>40985</c:v>
                </c:pt>
                <c:pt idx="150">
                  <c:v>40997</c:v>
                </c:pt>
                <c:pt idx="151">
                  <c:v>41010</c:v>
                </c:pt>
                <c:pt idx="152">
                  <c:v>41056</c:v>
                </c:pt>
                <c:pt idx="153">
                  <c:v>41152</c:v>
                </c:pt>
                <c:pt idx="154">
                  <c:v>41214</c:v>
                </c:pt>
                <c:pt idx="155">
                  <c:v>41257</c:v>
                </c:pt>
                <c:pt idx="156">
                  <c:v>41290</c:v>
                </c:pt>
                <c:pt idx="157">
                  <c:v>41312</c:v>
                </c:pt>
                <c:pt idx="158">
                  <c:v>41380</c:v>
                </c:pt>
                <c:pt idx="159">
                  <c:v>41400</c:v>
                </c:pt>
                <c:pt idx="160">
                  <c:v>41418</c:v>
                </c:pt>
                <c:pt idx="161">
                  <c:v>41426</c:v>
                </c:pt>
                <c:pt idx="162">
                  <c:v>41426</c:v>
                </c:pt>
                <c:pt idx="163">
                  <c:v>41430</c:v>
                </c:pt>
                <c:pt idx="164">
                  <c:v>41440</c:v>
                </c:pt>
                <c:pt idx="165">
                  <c:v>41440</c:v>
                </c:pt>
                <c:pt idx="166">
                  <c:v>41446</c:v>
                </c:pt>
                <c:pt idx="167">
                  <c:v>41453</c:v>
                </c:pt>
                <c:pt idx="168">
                  <c:v>41457</c:v>
                </c:pt>
                <c:pt idx="169">
                  <c:v>41457</c:v>
                </c:pt>
                <c:pt idx="170">
                  <c:v>41462</c:v>
                </c:pt>
                <c:pt idx="171">
                  <c:v>41463</c:v>
                </c:pt>
                <c:pt idx="172">
                  <c:v>41465</c:v>
                </c:pt>
                <c:pt idx="173">
                  <c:v>41472</c:v>
                </c:pt>
                <c:pt idx="174">
                  <c:v>41479</c:v>
                </c:pt>
                <c:pt idx="175">
                  <c:v>41498</c:v>
                </c:pt>
                <c:pt idx="176">
                  <c:v>41506</c:v>
                </c:pt>
                <c:pt idx="177">
                  <c:v>41506</c:v>
                </c:pt>
                <c:pt idx="178">
                  <c:v>41528</c:v>
                </c:pt>
                <c:pt idx="179">
                  <c:v>41556</c:v>
                </c:pt>
                <c:pt idx="180">
                  <c:v>41557</c:v>
                </c:pt>
                <c:pt idx="181">
                  <c:v>41557</c:v>
                </c:pt>
                <c:pt idx="182">
                  <c:v>41557</c:v>
                </c:pt>
                <c:pt idx="183">
                  <c:v>41564</c:v>
                </c:pt>
                <c:pt idx="184">
                  <c:v>41572</c:v>
                </c:pt>
                <c:pt idx="185">
                  <c:v>41579</c:v>
                </c:pt>
                <c:pt idx="186">
                  <c:v>41584</c:v>
                </c:pt>
                <c:pt idx="187">
                  <c:v>41584</c:v>
                </c:pt>
                <c:pt idx="188">
                  <c:v>41596</c:v>
                </c:pt>
                <c:pt idx="189">
                  <c:v>41596</c:v>
                </c:pt>
                <c:pt idx="190">
                  <c:v>41619</c:v>
                </c:pt>
                <c:pt idx="191">
                  <c:v>41628</c:v>
                </c:pt>
                <c:pt idx="192">
                  <c:v>41635</c:v>
                </c:pt>
                <c:pt idx="193">
                  <c:v>41660</c:v>
                </c:pt>
                <c:pt idx="194">
                  <c:v>41662</c:v>
                </c:pt>
                <c:pt idx="195">
                  <c:v>41663</c:v>
                </c:pt>
                <c:pt idx="196">
                  <c:v>41697</c:v>
                </c:pt>
                <c:pt idx="197">
                  <c:v>41801</c:v>
                </c:pt>
                <c:pt idx="198">
                  <c:v>41821</c:v>
                </c:pt>
                <c:pt idx="199">
                  <c:v>41852</c:v>
                </c:pt>
                <c:pt idx="200">
                  <c:v>41852</c:v>
                </c:pt>
                <c:pt idx="201">
                  <c:v>41865</c:v>
                </c:pt>
                <c:pt idx="202">
                  <c:v>41893</c:v>
                </c:pt>
                <c:pt idx="203">
                  <c:v>41906</c:v>
                </c:pt>
                <c:pt idx="204">
                  <c:v>41942</c:v>
                </c:pt>
                <c:pt idx="205">
                  <c:v>41974</c:v>
                </c:pt>
                <c:pt idx="206">
                  <c:v>41974</c:v>
                </c:pt>
                <c:pt idx="207">
                  <c:v>41974</c:v>
                </c:pt>
                <c:pt idx="208">
                  <c:v>41990</c:v>
                </c:pt>
                <c:pt idx="209">
                  <c:v>41990</c:v>
                </c:pt>
                <c:pt idx="210">
                  <c:v>42004</c:v>
                </c:pt>
                <c:pt idx="211">
                  <c:v>42087</c:v>
                </c:pt>
                <c:pt idx="212">
                  <c:v>42101</c:v>
                </c:pt>
                <c:pt idx="213">
                  <c:v>42118</c:v>
                </c:pt>
                <c:pt idx="214">
                  <c:v>42125</c:v>
                </c:pt>
                <c:pt idx="215">
                  <c:v>42125</c:v>
                </c:pt>
                <c:pt idx="216">
                  <c:v>42128</c:v>
                </c:pt>
                <c:pt idx="217">
                  <c:v>42146</c:v>
                </c:pt>
                <c:pt idx="218">
                  <c:v>42164</c:v>
                </c:pt>
                <c:pt idx="219">
                  <c:v>42193</c:v>
                </c:pt>
                <c:pt idx="220">
                  <c:v>42209</c:v>
                </c:pt>
                <c:pt idx="221">
                  <c:v>42223</c:v>
                </c:pt>
                <c:pt idx="222">
                  <c:v>42262</c:v>
                </c:pt>
                <c:pt idx="223">
                  <c:v>42262</c:v>
                </c:pt>
                <c:pt idx="224">
                  <c:v>42264</c:v>
                </c:pt>
                <c:pt idx="225">
                  <c:v>42278</c:v>
                </c:pt>
                <c:pt idx="226">
                  <c:v>42286</c:v>
                </c:pt>
                <c:pt idx="227">
                  <c:v>42293</c:v>
                </c:pt>
                <c:pt idx="228">
                  <c:v>42304</c:v>
                </c:pt>
                <c:pt idx="229">
                  <c:v>42317</c:v>
                </c:pt>
                <c:pt idx="230">
                  <c:v>42327</c:v>
                </c:pt>
                <c:pt idx="231">
                  <c:v>42328</c:v>
                </c:pt>
                <c:pt idx="232">
                  <c:v>42342</c:v>
                </c:pt>
                <c:pt idx="233">
                  <c:v>42354</c:v>
                </c:pt>
                <c:pt idx="234">
                  <c:v>42356</c:v>
                </c:pt>
                <c:pt idx="235">
                  <c:v>42361</c:v>
                </c:pt>
                <c:pt idx="236">
                  <c:v>42377</c:v>
                </c:pt>
                <c:pt idx="237">
                  <c:v>42388</c:v>
                </c:pt>
                <c:pt idx="238">
                  <c:v>42401</c:v>
                </c:pt>
                <c:pt idx="239">
                  <c:v>42401</c:v>
                </c:pt>
                <c:pt idx="240">
                  <c:v>42402</c:v>
                </c:pt>
                <c:pt idx="241">
                  <c:v>42432</c:v>
                </c:pt>
                <c:pt idx="242">
                  <c:v>42433</c:v>
                </c:pt>
                <c:pt idx="243">
                  <c:v>42502</c:v>
                </c:pt>
                <c:pt idx="244">
                  <c:v>42521</c:v>
                </c:pt>
                <c:pt idx="245">
                  <c:v>42521</c:v>
                </c:pt>
                <c:pt idx="246">
                  <c:v>42569</c:v>
                </c:pt>
                <c:pt idx="247">
                  <c:v>42577</c:v>
                </c:pt>
                <c:pt idx="248">
                  <c:v>42593</c:v>
                </c:pt>
                <c:pt idx="249">
                  <c:v>42671</c:v>
                </c:pt>
                <c:pt idx="250">
                  <c:v>42671</c:v>
                </c:pt>
                <c:pt idx="251">
                  <c:v>42675</c:v>
                </c:pt>
                <c:pt idx="252">
                  <c:v>42685</c:v>
                </c:pt>
                <c:pt idx="253">
                  <c:v>42705</c:v>
                </c:pt>
                <c:pt idx="254">
                  <c:v>42709</c:v>
                </c:pt>
                <c:pt idx="255">
                  <c:v>42709</c:v>
                </c:pt>
                <c:pt idx="256">
                  <c:v>42710</c:v>
                </c:pt>
                <c:pt idx="257">
                  <c:v>42719</c:v>
                </c:pt>
                <c:pt idx="258">
                  <c:v>42736</c:v>
                </c:pt>
                <c:pt idx="259">
                  <c:v>42762</c:v>
                </c:pt>
                <c:pt idx="260">
                  <c:v>42775</c:v>
                </c:pt>
                <c:pt idx="261">
                  <c:v>42783</c:v>
                </c:pt>
                <c:pt idx="262">
                  <c:v>42801</c:v>
                </c:pt>
                <c:pt idx="263">
                  <c:v>42801</c:v>
                </c:pt>
                <c:pt idx="264">
                  <c:v>42807</c:v>
                </c:pt>
                <c:pt idx="265">
                  <c:v>42808</c:v>
                </c:pt>
                <c:pt idx="266">
                  <c:v>42860</c:v>
                </c:pt>
                <c:pt idx="267">
                  <c:v>42872</c:v>
                </c:pt>
                <c:pt idx="268">
                  <c:v>42892</c:v>
                </c:pt>
                <c:pt idx="269">
                  <c:v>42895</c:v>
                </c:pt>
                <c:pt idx="270">
                  <c:v>42906</c:v>
                </c:pt>
                <c:pt idx="271">
                  <c:v>42923</c:v>
                </c:pt>
                <c:pt idx="272">
                  <c:v>42935</c:v>
                </c:pt>
                <c:pt idx="273">
                  <c:v>42937</c:v>
                </c:pt>
                <c:pt idx="274">
                  <c:v>42948</c:v>
                </c:pt>
                <c:pt idx="275">
                  <c:v>42958</c:v>
                </c:pt>
                <c:pt idx="276">
                  <c:v>42958</c:v>
                </c:pt>
                <c:pt idx="277">
                  <c:v>42979</c:v>
                </c:pt>
                <c:pt idx="278">
                  <c:v>43004</c:v>
                </c:pt>
                <c:pt idx="279">
                  <c:v>43009</c:v>
                </c:pt>
                <c:pt idx="280">
                  <c:v>43010</c:v>
                </c:pt>
                <c:pt idx="281">
                  <c:v>43020</c:v>
                </c:pt>
                <c:pt idx="282">
                  <c:v>43024</c:v>
                </c:pt>
                <c:pt idx="283">
                  <c:v>43054</c:v>
                </c:pt>
                <c:pt idx="284">
                  <c:v>43056</c:v>
                </c:pt>
                <c:pt idx="285">
                  <c:v>43056</c:v>
                </c:pt>
                <c:pt idx="286">
                  <c:v>43056</c:v>
                </c:pt>
                <c:pt idx="287">
                  <c:v>43089</c:v>
                </c:pt>
                <c:pt idx="288">
                  <c:v>43090</c:v>
                </c:pt>
                <c:pt idx="289">
                  <c:v>43110</c:v>
                </c:pt>
                <c:pt idx="290">
                  <c:v>43122</c:v>
                </c:pt>
                <c:pt idx="291">
                  <c:v>43122</c:v>
                </c:pt>
                <c:pt idx="292">
                  <c:v>43172</c:v>
                </c:pt>
                <c:pt idx="293">
                  <c:v>43210</c:v>
                </c:pt>
                <c:pt idx="294">
                  <c:v>43303</c:v>
                </c:pt>
                <c:pt idx="295">
                  <c:v>43303</c:v>
                </c:pt>
                <c:pt idx="296">
                  <c:v>43332</c:v>
                </c:pt>
                <c:pt idx="297">
                  <c:v>43343</c:v>
                </c:pt>
                <c:pt idx="298">
                  <c:v>43378</c:v>
                </c:pt>
                <c:pt idx="299">
                  <c:v>43392</c:v>
                </c:pt>
                <c:pt idx="300">
                  <c:v>43395</c:v>
                </c:pt>
                <c:pt idx="301">
                  <c:v>43423</c:v>
                </c:pt>
                <c:pt idx="302">
                  <c:v>43425</c:v>
                </c:pt>
                <c:pt idx="303">
                  <c:v>43439</c:v>
                </c:pt>
                <c:pt idx="304">
                  <c:v>43465</c:v>
                </c:pt>
                <c:pt idx="305">
                  <c:v>43468</c:v>
                </c:pt>
                <c:pt idx="306">
                  <c:v>43473</c:v>
                </c:pt>
                <c:pt idx="307">
                  <c:v>43476</c:v>
                </c:pt>
                <c:pt idx="308">
                  <c:v>43487</c:v>
                </c:pt>
                <c:pt idx="309">
                  <c:v>43502</c:v>
                </c:pt>
                <c:pt idx="310">
                  <c:v>43507</c:v>
                </c:pt>
                <c:pt idx="311">
                  <c:v>43531</c:v>
                </c:pt>
                <c:pt idx="312">
                  <c:v>43601</c:v>
                </c:pt>
                <c:pt idx="313">
                  <c:v>43606</c:v>
                </c:pt>
                <c:pt idx="314">
                  <c:v>43621</c:v>
                </c:pt>
                <c:pt idx="315">
                  <c:v>43654</c:v>
                </c:pt>
                <c:pt idx="316">
                  <c:v>43698</c:v>
                </c:pt>
                <c:pt idx="317">
                  <c:v>43730</c:v>
                </c:pt>
                <c:pt idx="318">
                  <c:v>43741</c:v>
                </c:pt>
                <c:pt idx="319">
                  <c:v>43755</c:v>
                </c:pt>
                <c:pt idx="320">
                  <c:v>43755</c:v>
                </c:pt>
                <c:pt idx="321">
                  <c:v>43794</c:v>
                </c:pt>
                <c:pt idx="322">
                  <c:v>43819</c:v>
                </c:pt>
                <c:pt idx="323">
                  <c:v>43936</c:v>
                </c:pt>
                <c:pt idx="324">
                  <c:v>43937</c:v>
                </c:pt>
                <c:pt idx="325">
                  <c:v>43978</c:v>
                </c:pt>
                <c:pt idx="326">
                  <c:v>43978</c:v>
                </c:pt>
                <c:pt idx="327">
                  <c:v>43986</c:v>
                </c:pt>
              </c:numCache>
            </c:numRef>
          </c:xVal>
          <c:yVal>
            <c:numRef>
              <c:f>'PV &amp; Wind PPAs vs. Gas'!$G$28:$G$355</c:f>
              <c:numCache>
                <c:formatCode>"$"#,##0.00_);\("$"#,##0.00\)</c:formatCode>
                <c:ptCount val="328"/>
                <c:pt idx="0">
                  <c:v>54.096686710461462</c:v>
                </c:pt>
                <c:pt idx="1">
                  <c:v>62.326818333569648</c:v>
                </c:pt>
                <c:pt idx="2">
                  <c:v>52.531045626960342</c:v>
                </c:pt>
                <c:pt idx="3">
                  <c:v>93.790167848377507</c:v>
                </c:pt>
                <c:pt idx="4">
                  <c:v>96.546637777069392</c:v>
                </c:pt>
                <c:pt idx="5">
                  <c:v>96.546637777069392</c:v>
                </c:pt>
                <c:pt idx="6">
                  <c:v>93.813645612669703</c:v>
                </c:pt>
                <c:pt idx="7">
                  <c:v>116.48064700663471</c:v>
                </c:pt>
                <c:pt idx="8">
                  <c:v>119.008017803519</c:v>
                </c:pt>
                <c:pt idx="9">
                  <c:v>88.779981281425322</c:v>
                </c:pt>
                <c:pt idx="10">
                  <c:v>61.00026383854059</c:v>
                </c:pt>
                <c:pt idx="11">
                  <c:v>61.00026383854059</c:v>
                </c:pt>
                <c:pt idx="12">
                  <c:v>50.820436490216174</c:v>
                </c:pt>
                <c:pt idx="13">
                  <c:v>81.103567984827734</c:v>
                </c:pt>
                <c:pt idx="14">
                  <c:v>106.38031175234647</c:v>
                </c:pt>
                <c:pt idx="15">
                  <c:v>69.505420645943374</c:v>
                </c:pt>
                <c:pt idx="16">
                  <c:v>64.264723297640046</c:v>
                </c:pt>
                <c:pt idx="17">
                  <c:v>75.476846438541102</c:v>
                </c:pt>
                <c:pt idx="18">
                  <c:v>73.47086884534167</c:v>
                </c:pt>
                <c:pt idx="19">
                  <c:v>73.590016459365287</c:v>
                </c:pt>
                <c:pt idx="20">
                  <c:v>66.180392607771381</c:v>
                </c:pt>
                <c:pt idx="21">
                  <c:v>86.555445988988964</c:v>
                </c:pt>
                <c:pt idx="22">
                  <c:v>86.555445988988964</c:v>
                </c:pt>
                <c:pt idx="23">
                  <c:v>86.555445988988964</c:v>
                </c:pt>
                <c:pt idx="24">
                  <c:v>54.900992388411183</c:v>
                </c:pt>
                <c:pt idx="25">
                  <c:v>65.438884202162782</c:v>
                </c:pt>
                <c:pt idx="26">
                  <c:v>75.119361015095805</c:v>
                </c:pt>
                <c:pt idx="27">
                  <c:v>75.465011914369214</c:v>
                </c:pt>
                <c:pt idx="28">
                  <c:v>105.0755431942145</c:v>
                </c:pt>
                <c:pt idx="29">
                  <c:v>67.499306700654046</c:v>
                </c:pt>
                <c:pt idx="30">
                  <c:v>56.348780380309648</c:v>
                </c:pt>
                <c:pt idx="31">
                  <c:v>47.410441492612996</c:v>
                </c:pt>
                <c:pt idx="32">
                  <c:v>49.530319698973351</c:v>
                </c:pt>
                <c:pt idx="33">
                  <c:v>67.204316894591543</c:v>
                </c:pt>
                <c:pt idx="34">
                  <c:v>50.013610135574339</c:v>
                </c:pt>
                <c:pt idx="35">
                  <c:v>77.492352039894442</c:v>
                </c:pt>
                <c:pt idx="36">
                  <c:v>71.425079141791102</c:v>
                </c:pt>
                <c:pt idx="37">
                  <c:v>65.106796537331135</c:v>
                </c:pt>
                <c:pt idx="38">
                  <c:v>76.742274214827162</c:v>
                </c:pt>
                <c:pt idx="39">
                  <c:v>67.436234983954776</c:v>
                </c:pt>
                <c:pt idx="40">
                  <c:v>115.45899006542261</c:v>
                </c:pt>
                <c:pt idx="41">
                  <c:v>115.45899006542261</c:v>
                </c:pt>
                <c:pt idx="42">
                  <c:v>115.34513874628041</c:v>
                </c:pt>
                <c:pt idx="43">
                  <c:v>115.11494866419031</c:v>
                </c:pt>
                <c:pt idx="44">
                  <c:v>115.11494866419031</c:v>
                </c:pt>
                <c:pt idx="45">
                  <c:v>99.988286112755361</c:v>
                </c:pt>
                <c:pt idx="46">
                  <c:v>124.92734679094177</c:v>
                </c:pt>
                <c:pt idx="47">
                  <c:v>126.6534717700346</c:v>
                </c:pt>
                <c:pt idx="48">
                  <c:v>73.931558000992467</c:v>
                </c:pt>
                <c:pt idx="49">
                  <c:v>104.79118333129009</c:v>
                </c:pt>
                <c:pt idx="50">
                  <c:v>54.487017567305827</c:v>
                </c:pt>
                <c:pt idx="51">
                  <c:v>74.070647096359707</c:v>
                </c:pt>
                <c:pt idx="52">
                  <c:v>110.62514273782257</c:v>
                </c:pt>
                <c:pt idx="53">
                  <c:v>59.008945060971847</c:v>
                </c:pt>
                <c:pt idx="54">
                  <c:v>60.751921073144793</c:v>
                </c:pt>
                <c:pt idx="55">
                  <c:v>43.112582822033723</c:v>
                </c:pt>
                <c:pt idx="56">
                  <c:v>87.717058245796082</c:v>
                </c:pt>
                <c:pt idx="57">
                  <c:v>50.836606175049667</c:v>
                </c:pt>
                <c:pt idx="58">
                  <c:v>113.51199643923194</c:v>
                </c:pt>
                <c:pt idx="59">
                  <c:v>79.21753542766055</c:v>
                </c:pt>
                <c:pt idx="60">
                  <c:v>82.616274962603185</c:v>
                </c:pt>
                <c:pt idx="61">
                  <c:v>60.031177064460294</c:v>
                </c:pt>
                <c:pt idx="62">
                  <c:v>53.175775475896778</c:v>
                </c:pt>
                <c:pt idx="63">
                  <c:v>116.97119957148352</c:v>
                </c:pt>
                <c:pt idx="64">
                  <c:v>49.95257133230335</c:v>
                </c:pt>
                <c:pt idx="65">
                  <c:v>99.263959767390006</c:v>
                </c:pt>
                <c:pt idx="66">
                  <c:v>94.442532318946988</c:v>
                </c:pt>
                <c:pt idx="67">
                  <c:v>66.611364057410597</c:v>
                </c:pt>
                <c:pt idx="68">
                  <c:v>117.96464907456209</c:v>
                </c:pt>
                <c:pt idx="69">
                  <c:v>120.47786784696733</c:v>
                </c:pt>
                <c:pt idx="70">
                  <c:v>117.96464907456209</c:v>
                </c:pt>
                <c:pt idx="71">
                  <c:v>120.47786784696733</c:v>
                </c:pt>
                <c:pt idx="72">
                  <c:v>93.305708839735985</c:v>
                </c:pt>
                <c:pt idx="73">
                  <c:v>56.06344508836672</c:v>
                </c:pt>
                <c:pt idx="74">
                  <c:v>37.791611969830242</c:v>
                </c:pt>
                <c:pt idx="75">
                  <c:v>56.256328015955518</c:v>
                </c:pt>
                <c:pt idx="76">
                  <c:v>45.175345383936602</c:v>
                </c:pt>
                <c:pt idx="77">
                  <c:v>81.186407037252465</c:v>
                </c:pt>
                <c:pt idx="78">
                  <c:v>114.3028801495829</c:v>
                </c:pt>
                <c:pt idx="79">
                  <c:v>90.723687408269853</c:v>
                </c:pt>
                <c:pt idx="80">
                  <c:v>56.246815253283835</c:v>
                </c:pt>
                <c:pt idx="81">
                  <c:v>123.8321127827617</c:v>
                </c:pt>
                <c:pt idx="82">
                  <c:v>71.645720706090543</c:v>
                </c:pt>
                <c:pt idx="83">
                  <c:v>81.922537313841445</c:v>
                </c:pt>
                <c:pt idx="84">
                  <c:v>35.147290368598483</c:v>
                </c:pt>
                <c:pt idx="85">
                  <c:v>44.202155233073476</c:v>
                </c:pt>
                <c:pt idx="86">
                  <c:v>112.0617461575188</c:v>
                </c:pt>
                <c:pt idx="87">
                  <c:v>111.25566624577453</c:v>
                </c:pt>
                <c:pt idx="88">
                  <c:v>39.593117740197947</c:v>
                </c:pt>
                <c:pt idx="89">
                  <c:v>65.917686713317963</c:v>
                </c:pt>
                <c:pt idx="90">
                  <c:v>34.013121715447106</c:v>
                </c:pt>
                <c:pt idx="91">
                  <c:v>28.632787499726287</c:v>
                </c:pt>
                <c:pt idx="92">
                  <c:v>103.79292341306881</c:v>
                </c:pt>
                <c:pt idx="93">
                  <c:v>56.384403719791948</c:v>
                </c:pt>
                <c:pt idx="94">
                  <c:v>98.15490292826027</c:v>
                </c:pt>
                <c:pt idx="95">
                  <c:v>53.662647998558647</c:v>
                </c:pt>
                <c:pt idx="96">
                  <c:v>44.740896081959121</c:v>
                </c:pt>
                <c:pt idx="97">
                  <c:v>65.727517690368828</c:v>
                </c:pt>
                <c:pt idx="98">
                  <c:v>54.187171407941754</c:v>
                </c:pt>
                <c:pt idx="99">
                  <c:v>72.382672402504198</c:v>
                </c:pt>
                <c:pt idx="100">
                  <c:v>103.06945612416608</c:v>
                </c:pt>
                <c:pt idx="101">
                  <c:v>65.457742860967031</c:v>
                </c:pt>
                <c:pt idx="102">
                  <c:v>101.40185189843318</c:v>
                </c:pt>
                <c:pt idx="103">
                  <c:v>33.065045689872562</c:v>
                </c:pt>
                <c:pt idx="104">
                  <c:v>62.914763766440196</c:v>
                </c:pt>
                <c:pt idx="105">
                  <c:v>31.192021132478157</c:v>
                </c:pt>
                <c:pt idx="106">
                  <c:v>68.545597414310677</c:v>
                </c:pt>
                <c:pt idx="107">
                  <c:v>30.274921558519669</c:v>
                </c:pt>
                <c:pt idx="108">
                  <c:v>21.838304823647817</c:v>
                </c:pt>
                <c:pt idx="109">
                  <c:v>53.024651842202331</c:v>
                </c:pt>
                <c:pt idx="110">
                  <c:v>37.116123351645548</c:v>
                </c:pt>
                <c:pt idx="111">
                  <c:v>47.297250007294018</c:v>
                </c:pt>
                <c:pt idx="112">
                  <c:v>33.64955650486484</c:v>
                </c:pt>
                <c:pt idx="113">
                  <c:v>61.75576217698169</c:v>
                </c:pt>
                <c:pt idx="114">
                  <c:v>80.363175484659322</c:v>
                </c:pt>
                <c:pt idx="115">
                  <c:v>40.731384444741934</c:v>
                </c:pt>
                <c:pt idx="116">
                  <c:v>82.502634669368931</c:v>
                </c:pt>
                <c:pt idx="117">
                  <c:v>85.316927478577</c:v>
                </c:pt>
                <c:pt idx="118">
                  <c:v>58.798670684167135</c:v>
                </c:pt>
                <c:pt idx="119">
                  <c:v>46.381045225426988</c:v>
                </c:pt>
                <c:pt idx="120">
                  <c:v>34.021940596985743</c:v>
                </c:pt>
                <c:pt idx="121">
                  <c:v>42.115547677408209</c:v>
                </c:pt>
                <c:pt idx="122">
                  <c:v>42.143380098251185</c:v>
                </c:pt>
                <c:pt idx="123">
                  <c:v>26.405413045143508</c:v>
                </c:pt>
                <c:pt idx="124">
                  <c:v>27.954885054579101</c:v>
                </c:pt>
                <c:pt idx="125">
                  <c:v>36.314450818220529</c:v>
                </c:pt>
                <c:pt idx="126">
                  <c:v>40.824088501528948</c:v>
                </c:pt>
                <c:pt idx="127">
                  <c:v>69.837806499042372</c:v>
                </c:pt>
                <c:pt idx="128">
                  <c:v>37.301326978269636</c:v>
                </c:pt>
                <c:pt idx="129">
                  <c:v>27.372659047671092</c:v>
                </c:pt>
                <c:pt idx="130">
                  <c:v>29.05410715809349</c:v>
                </c:pt>
                <c:pt idx="131">
                  <c:v>30.115913465613509</c:v>
                </c:pt>
                <c:pt idx="132">
                  <c:v>54.737096668975575</c:v>
                </c:pt>
                <c:pt idx="133">
                  <c:v>77.92265804538863</c:v>
                </c:pt>
                <c:pt idx="134">
                  <c:v>79.062791105423699</c:v>
                </c:pt>
                <c:pt idx="135">
                  <c:v>38.517832682980305</c:v>
                </c:pt>
                <c:pt idx="136">
                  <c:v>30.920836837249816</c:v>
                </c:pt>
                <c:pt idx="137">
                  <c:v>30.106950904211384</c:v>
                </c:pt>
                <c:pt idx="138">
                  <c:v>30.912379572320535</c:v>
                </c:pt>
                <c:pt idx="139">
                  <c:v>64.138650125266793</c:v>
                </c:pt>
                <c:pt idx="140">
                  <c:v>66.564325215494506</c:v>
                </c:pt>
                <c:pt idx="141">
                  <c:v>31.411643771174436</c:v>
                </c:pt>
                <c:pt idx="142">
                  <c:v>47.129666696880157</c:v>
                </c:pt>
                <c:pt idx="143">
                  <c:v>34.121342808022099</c:v>
                </c:pt>
                <c:pt idx="144">
                  <c:v>44.554636635005956</c:v>
                </c:pt>
                <c:pt idx="145">
                  <c:v>28.957609101551462</c:v>
                </c:pt>
                <c:pt idx="146">
                  <c:v>93.253317445674014</c:v>
                </c:pt>
                <c:pt idx="147">
                  <c:v>30.939246757770526</c:v>
                </c:pt>
                <c:pt idx="148">
                  <c:v>30.920836837249816</c:v>
                </c:pt>
                <c:pt idx="149">
                  <c:v>38.09250064461947</c:v>
                </c:pt>
                <c:pt idx="150">
                  <c:v>32.446281105620244</c:v>
                </c:pt>
                <c:pt idx="151">
                  <c:v>45.158478923358579</c:v>
                </c:pt>
                <c:pt idx="152">
                  <c:v>58.172694921312548</c:v>
                </c:pt>
                <c:pt idx="153">
                  <c:v>47.492678108894175</c:v>
                </c:pt>
                <c:pt idx="154">
                  <c:v>53.586247327974377</c:v>
                </c:pt>
                <c:pt idx="155">
                  <c:v>54.817336060406163</c:v>
                </c:pt>
                <c:pt idx="156">
                  <c:v>29.577970444467137</c:v>
                </c:pt>
                <c:pt idx="157">
                  <c:v>29.303778186356979</c:v>
                </c:pt>
                <c:pt idx="158">
                  <c:v>47.535362182688345</c:v>
                </c:pt>
                <c:pt idx="159">
                  <c:v>29.967542570003474</c:v>
                </c:pt>
                <c:pt idx="160">
                  <c:v>86.008887873794677</c:v>
                </c:pt>
                <c:pt idx="161">
                  <c:v>22.745361749503143</c:v>
                </c:pt>
                <c:pt idx="162">
                  <c:v>22.277246384736461</c:v>
                </c:pt>
                <c:pt idx="163">
                  <c:v>46.892794937082272</c:v>
                </c:pt>
                <c:pt idx="164">
                  <c:v>21.665140552344837</c:v>
                </c:pt>
                <c:pt idx="165">
                  <c:v>24.063037459841141</c:v>
                </c:pt>
                <c:pt idx="166">
                  <c:v>30.916633888230344</c:v>
                </c:pt>
                <c:pt idx="167">
                  <c:v>55.784609073057268</c:v>
                </c:pt>
                <c:pt idx="168">
                  <c:v>51.880430538503461</c:v>
                </c:pt>
                <c:pt idx="169">
                  <c:v>24.903997205049748</c:v>
                </c:pt>
                <c:pt idx="170">
                  <c:v>55.784609073057268</c:v>
                </c:pt>
                <c:pt idx="171">
                  <c:v>21.269819951821393</c:v>
                </c:pt>
                <c:pt idx="172">
                  <c:v>23.255638596790234</c:v>
                </c:pt>
                <c:pt idx="173">
                  <c:v>24.259368851391763</c:v>
                </c:pt>
                <c:pt idx="174">
                  <c:v>26.901339916041749</c:v>
                </c:pt>
                <c:pt idx="175">
                  <c:v>50.204863300420335</c:v>
                </c:pt>
                <c:pt idx="176">
                  <c:v>56.998530557856519</c:v>
                </c:pt>
                <c:pt idx="177">
                  <c:v>55.930621852467659</c:v>
                </c:pt>
                <c:pt idx="178">
                  <c:v>31.404243786066861</c:v>
                </c:pt>
                <c:pt idx="179">
                  <c:v>21.285494321013577</c:v>
                </c:pt>
                <c:pt idx="180">
                  <c:v>19.943915983979654</c:v>
                </c:pt>
                <c:pt idx="181">
                  <c:v>19.943915983979654</c:v>
                </c:pt>
                <c:pt idx="182">
                  <c:v>21.244638621989274</c:v>
                </c:pt>
                <c:pt idx="183">
                  <c:v>22.181784799589401</c:v>
                </c:pt>
                <c:pt idx="184">
                  <c:v>56.238471879198116</c:v>
                </c:pt>
                <c:pt idx="185">
                  <c:v>30.875157527899727</c:v>
                </c:pt>
                <c:pt idx="186">
                  <c:v>24.508085204705921</c:v>
                </c:pt>
                <c:pt idx="187">
                  <c:v>24.508085204705921</c:v>
                </c:pt>
                <c:pt idx="188">
                  <c:v>88.74226213032378</c:v>
                </c:pt>
                <c:pt idx="189">
                  <c:v>24.405766469462524</c:v>
                </c:pt>
                <c:pt idx="190">
                  <c:v>50.216358187354054</c:v>
                </c:pt>
                <c:pt idx="191">
                  <c:v>20.654668973414488</c:v>
                </c:pt>
                <c:pt idx="192">
                  <c:v>29.55367376218712</c:v>
                </c:pt>
                <c:pt idx="193">
                  <c:v>20.702645567647082</c:v>
                </c:pt>
                <c:pt idx="194">
                  <c:v>32.567688594668887</c:v>
                </c:pt>
                <c:pt idx="195">
                  <c:v>22.280519452212992</c:v>
                </c:pt>
                <c:pt idx="196">
                  <c:v>26.751717502699726</c:v>
                </c:pt>
                <c:pt idx="197">
                  <c:v>23.150612765318755</c:v>
                </c:pt>
                <c:pt idx="198">
                  <c:v>38.024301212336304</c:v>
                </c:pt>
                <c:pt idx="199">
                  <c:v>23.243587113773852</c:v>
                </c:pt>
                <c:pt idx="200">
                  <c:v>35.115864848816912</c:v>
                </c:pt>
                <c:pt idx="201">
                  <c:v>63.900245235642004</c:v>
                </c:pt>
                <c:pt idx="202">
                  <c:v>66.578930928693779</c:v>
                </c:pt>
                <c:pt idx="203">
                  <c:v>41.380647139600761</c:v>
                </c:pt>
                <c:pt idx="204">
                  <c:v>25.567945825151206</c:v>
                </c:pt>
                <c:pt idx="205">
                  <c:v>20.806832368540444</c:v>
                </c:pt>
                <c:pt idx="206">
                  <c:v>24.401825622653448</c:v>
                </c:pt>
                <c:pt idx="207">
                  <c:v>23.923358845826087</c:v>
                </c:pt>
                <c:pt idx="208">
                  <c:v>21.981066403894886</c:v>
                </c:pt>
                <c:pt idx="209">
                  <c:v>21.822597405917431</c:v>
                </c:pt>
                <c:pt idx="210">
                  <c:v>22.313843629222902</c:v>
                </c:pt>
                <c:pt idx="211">
                  <c:v>32.59788715847224</c:v>
                </c:pt>
                <c:pt idx="212">
                  <c:v>26.780163248572393</c:v>
                </c:pt>
                <c:pt idx="213">
                  <c:v>20.39965747321277</c:v>
                </c:pt>
                <c:pt idx="214">
                  <c:v>23.100914450452869</c:v>
                </c:pt>
                <c:pt idx="215">
                  <c:v>41.716177272730242</c:v>
                </c:pt>
                <c:pt idx="216">
                  <c:v>31.232436337012267</c:v>
                </c:pt>
                <c:pt idx="217">
                  <c:v>28.722613859912581</c:v>
                </c:pt>
                <c:pt idx="218">
                  <c:v>28.383561154662143</c:v>
                </c:pt>
                <c:pt idx="219">
                  <c:v>42.962216748381785</c:v>
                </c:pt>
                <c:pt idx="220">
                  <c:v>82.673739636706316</c:v>
                </c:pt>
                <c:pt idx="221">
                  <c:v>45.18363237885805</c:v>
                </c:pt>
                <c:pt idx="222">
                  <c:v>31.232436337012267</c:v>
                </c:pt>
                <c:pt idx="223">
                  <c:v>39.79320131594627</c:v>
                </c:pt>
                <c:pt idx="224">
                  <c:v>32.557938614264465</c:v>
                </c:pt>
                <c:pt idx="225">
                  <c:v>47.900651351057917</c:v>
                </c:pt>
                <c:pt idx="226">
                  <c:v>77.032121679590645</c:v>
                </c:pt>
                <c:pt idx="227">
                  <c:v>29.479431939396001</c:v>
                </c:pt>
                <c:pt idx="228">
                  <c:v>20.587385639628291</c:v>
                </c:pt>
                <c:pt idx="229">
                  <c:v>20.262741022967429</c:v>
                </c:pt>
                <c:pt idx="230">
                  <c:v>42.955799734929244</c:v>
                </c:pt>
                <c:pt idx="231">
                  <c:v>19.008280958597538</c:v>
                </c:pt>
                <c:pt idx="232">
                  <c:v>20.565734715097317</c:v>
                </c:pt>
                <c:pt idx="233">
                  <c:v>31.016242644619847</c:v>
                </c:pt>
                <c:pt idx="234">
                  <c:v>27.651960601819756</c:v>
                </c:pt>
                <c:pt idx="235">
                  <c:v>18.855004721677105</c:v>
                </c:pt>
                <c:pt idx="236">
                  <c:v>23.794213703337931</c:v>
                </c:pt>
                <c:pt idx="237">
                  <c:v>18.692494734228834</c:v>
                </c:pt>
                <c:pt idx="238">
                  <c:v>33.934820027723717</c:v>
                </c:pt>
                <c:pt idx="239">
                  <c:v>35.35420564045279</c:v>
                </c:pt>
                <c:pt idx="240">
                  <c:v>31.232436337012267</c:v>
                </c:pt>
                <c:pt idx="241">
                  <c:v>20.933925939985446</c:v>
                </c:pt>
                <c:pt idx="242">
                  <c:v>22.913806500910219</c:v>
                </c:pt>
                <c:pt idx="243">
                  <c:v>43.013883150512996</c:v>
                </c:pt>
                <c:pt idx="244">
                  <c:v>37.774469842003612</c:v>
                </c:pt>
                <c:pt idx="245">
                  <c:v>19.251316018088946</c:v>
                </c:pt>
                <c:pt idx="246">
                  <c:v>52.308499166660575</c:v>
                </c:pt>
                <c:pt idx="247">
                  <c:v>25.426754157336561</c:v>
                </c:pt>
                <c:pt idx="248">
                  <c:v>34.770257494726856</c:v>
                </c:pt>
                <c:pt idx="249">
                  <c:v>17.330024361913683</c:v>
                </c:pt>
                <c:pt idx="250">
                  <c:v>17.059643642990501</c:v>
                </c:pt>
                <c:pt idx="251">
                  <c:v>42.228258824892194</c:v>
                </c:pt>
                <c:pt idx="252">
                  <c:v>44.976367659538923</c:v>
                </c:pt>
                <c:pt idx="253">
                  <c:v>31.878837596582066</c:v>
                </c:pt>
                <c:pt idx="254">
                  <c:v>18.315551091456566</c:v>
                </c:pt>
                <c:pt idx="255">
                  <c:v>41.075397671155812</c:v>
                </c:pt>
                <c:pt idx="256">
                  <c:v>20.895390312497462</c:v>
                </c:pt>
                <c:pt idx="257">
                  <c:v>20.078597512989983</c:v>
                </c:pt>
                <c:pt idx="258">
                  <c:v>40.719111448551018</c:v>
                </c:pt>
                <c:pt idx="259">
                  <c:v>16.198310702149421</c:v>
                </c:pt>
                <c:pt idx="260">
                  <c:v>38.812041049002723</c:v>
                </c:pt>
                <c:pt idx="261">
                  <c:v>36.407247414574982</c:v>
                </c:pt>
                <c:pt idx="262">
                  <c:v>18.389158655220058</c:v>
                </c:pt>
                <c:pt idx="263">
                  <c:v>13.849645682600899</c:v>
                </c:pt>
                <c:pt idx="264">
                  <c:v>16.192389038001235</c:v>
                </c:pt>
                <c:pt idx="265">
                  <c:v>13.475243284764284</c:v>
                </c:pt>
                <c:pt idx="266">
                  <c:v>13.475243284764284</c:v>
                </c:pt>
                <c:pt idx="267">
                  <c:v>19.356247417730852</c:v>
                </c:pt>
                <c:pt idx="268">
                  <c:v>14.740350067279406</c:v>
                </c:pt>
                <c:pt idx="269">
                  <c:v>11.398679034885946</c:v>
                </c:pt>
                <c:pt idx="270">
                  <c:v>23.408916219045636</c:v>
                </c:pt>
                <c:pt idx="271">
                  <c:v>23.169058036276343</c:v>
                </c:pt>
                <c:pt idx="272">
                  <c:v>13.691192696379105</c:v>
                </c:pt>
                <c:pt idx="273">
                  <c:v>28.263756957512864</c:v>
                </c:pt>
                <c:pt idx="274">
                  <c:v>22.383773361437257</c:v>
                </c:pt>
                <c:pt idx="275">
                  <c:v>39.54043051249333</c:v>
                </c:pt>
                <c:pt idx="276">
                  <c:v>34.937907601920976</c:v>
                </c:pt>
                <c:pt idx="277">
                  <c:v>18.111371783912421</c:v>
                </c:pt>
                <c:pt idx="278">
                  <c:v>23.695375592209835</c:v>
                </c:pt>
                <c:pt idx="279">
                  <c:v>22.994181562751109</c:v>
                </c:pt>
                <c:pt idx="280">
                  <c:v>18.781011965773597</c:v>
                </c:pt>
                <c:pt idx="281">
                  <c:v>11.781165389528949</c:v>
                </c:pt>
                <c:pt idx="282">
                  <c:v>22.146231599814218</c:v>
                </c:pt>
                <c:pt idx="283">
                  <c:v>20.028065520645583</c:v>
                </c:pt>
                <c:pt idx="284">
                  <c:v>9.5735759509783112</c:v>
                </c:pt>
                <c:pt idx="285">
                  <c:v>11.797371272751082</c:v>
                </c:pt>
                <c:pt idx="286">
                  <c:v>12.937637641121093</c:v>
                </c:pt>
                <c:pt idx="287">
                  <c:v>23.541249776859736</c:v>
                </c:pt>
                <c:pt idx="288">
                  <c:v>23.82229373414533</c:v>
                </c:pt>
                <c:pt idx="289">
                  <c:v>11.797371272751082</c:v>
                </c:pt>
                <c:pt idx="290">
                  <c:v>14.451141443388277</c:v>
                </c:pt>
                <c:pt idx="291">
                  <c:v>22.148970683880492</c:v>
                </c:pt>
                <c:pt idx="292">
                  <c:v>20.677460066440915</c:v>
                </c:pt>
                <c:pt idx="293">
                  <c:v>11.981416881417509</c:v>
                </c:pt>
                <c:pt idx="294">
                  <c:v>27.218668407507714</c:v>
                </c:pt>
                <c:pt idx="295">
                  <c:v>27.384461480789241</c:v>
                </c:pt>
                <c:pt idx="296">
                  <c:v>16.450207132755494</c:v>
                </c:pt>
                <c:pt idx="297">
                  <c:v>38.511861398298194</c:v>
                </c:pt>
                <c:pt idx="298">
                  <c:v>41.433066410445562</c:v>
                </c:pt>
                <c:pt idx="299">
                  <c:v>13.069103565233743</c:v>
                </c:pt>
                <c:pt idx="300">
                  <c:v>8.5969574644281259</c:v>
                </c:pt>
                <c:pt idx="301">
                  <c:v>12.375051178578039</c:v>
                </c:pt>
                <c:pt idx="302">
                  <c:v>10.018648988555777</c:v>
                </c:pt>
                <c:pt idx="303">
                  <c:v>14.651284865999621</c:v>
                </c:pt>
                <c:pt idx="304">
                  <c:v>38.083522072994207</c:v>
                </c:pt>
                <c:pt idx="305">
                  <c:v>26.871763266064466</c:v>
                </c:pt>
                <c:pt idx="306">
                  <c:v>18.718328977302523</c:v>
                </c:pt>
                <c:pt idx="307">
                  <c:v>41.004945754545908</c:v>
                </c:pt>
                <c:pt idx="308">
                  <c:v>22.819243308016254</c:v>
                </c:pt>
                <c:pt idx="309">
                  <c:v>14.924073103524972</c:v>
                </c:pt>
                <c:pt idx="310">
                  <c:v>27.812287504319212</c:v>
                </c:pt>
                <c:pt idx="311">
                  <c:v>25.379355955711969</c:v>
                </c:pt>
                <c:pt idx="312">
                  <c:v>12.173188641622515</c:v>
                </c:pt>
                <c:pt idx="313">
                  <c:v>22.069493686661783</c:v>
                </c:pt>
                <c:pt idx="314">
                  <c:v>27.759337531919751</c:v>
                </c:pt>
                <c:pt idx="315">
                  <c:v>14.475115305883898</c:v>
                </c:pt>
                <c:pt idx="316">
                  <c:v>35.830983056289881</c:v>
                </c:pt>
                <c:pt idx="317">
                  <c:v>42.898863585531018</c:v>
                </c:pt>
                <c:pt idx="318">
                  <c:v>35.311874665289601</c:v>
                </c:pt>
                <c:pt idx="319">
                  <c:v>11.399630980771624</c:v>
                </c:pt>
                <c:pt idx="320">
                  <c:v>14.106200170732937</c:v>
                </c:pt>
                <c:pt idx="321">
                  <c:v>19.846774239237334</c:v>
                </c:pt>
                <c:pt idx="322">
                  <c:v>41.30837087802464</c:v>
                </c:pt>
                <c:pt idx="323">
                  <c:v>31.199212336773915</c:v>
                </c:pt>
                <c:pt idx="324">
                  <c:v>39.363194706328031</c:v>
                </c:pt>
                <c:pt idx="325">
                  <c:v>15.202608678622438</c:v>
                </c:pt>
                <c:pt idx="326">
                  <c:v>12.061949999505819</c:v>
                </c:pt>
                <c:pt idx="327">
                  <c:v>33.852826142196683</c:v>
                </c:pt>
              </c:numCache>
            </c:numRef>
          </c:yVal>
          <c:bubbleSize>
            <c:numRef>
              <c:f>'PV &amp; Wind PPAs vs. Gas'!$H$28:$H$355</c:f>
              <c:numCache>
                <c:formatCode>0.0</c:formatCode>
                <c:ptCount val="328"/>
                <c:pt idx="0">
                  <c:v>50.4</c:v>
                </c:pt>
                <c:pt idx="1">
                  <c:v>98.9</c:v>
                </c:pt>
                <c:pt idx="2">
                  <c:v>99</c:v>
                </c:pt>
                <c:pt idx="3">
                  <c:v>150</c:v>
                </c:pt>
                <c:pt idx="4">
                  <c:v>51</c:v>
                </c:pt>
                <c:pt idx="5">
                  <c:v>49.5</c:v>
                </c:pt>
                <c:pt idx="6">
                  <c:v>49.5</c:v>
                </c:pt>
                <c:pt idx="7">
                  <c:v>8</c:v>
                </c:pt>
                <c:pt idx="8">
                  <c:v>24.75</c:v>
                </c:pt>
                <c:pt idx="9">
                  <c:v>63</c:v>
                </c:pt>
                <c:pt idx="10">
                  <c:v>30</c:v>
                </c:pt>
                <c:pt idx="11">
                  <c:v>12</c:v>
                </c:pt>
                <c:pt idx="12">
                  <c:v>49.5</c:v>
                </c:pt>
                <c:pt idx="13">
                  <c:v>96.6</c:v>
                </c:pt>
                <c:pt idx="14">
                  <c:v>124.5</c:v>
                </c:pt>
                <c:pt idx="15">
                  <c:v>70</c:v>
                </c:pt>
                <c:pt idx="16">
                  <c:v>22.5</c:v>
                </c:pt>
                <c:pt idx="17">
                  <c:v>102.3</c:v>
                </c:pt>
                <c:pt idx="18">
                  <c:v>205.5</c:v>
                </c:pt>
                <c:pt idx="19">
                  <c:v>70</c:v>
                </c:pt>
                <c:pt idx="20">
                  <c:v>51</c:v>
                </c:pt>
                <c:pt idx="21">
                  <c:v>21</c:v>
                </c:pt>
                <c:pt idx="22">
                  <c:v>21</c:v>
                </c:pt>
                <c:pt idx="23">
                  <c:v>22.5</c:v>
                </c:pt>
                <c:pt idx="24">
                  <c:v>69</c:v>
                </c:pt>
                <c:pt idx="25">
                  <c:v>100</c:v>
                </c:pt>
                <c:pt idx="26">
                  <c:v>18.899999999999999</c:v>
                </c:pt>
                <c:pt idx="27">
                  <c:v>16.8</c:v>
                </c:pt>
                <c:pt idx="28">
                  <c:v>90</c:v>
                </c:pt>
                <c:pt idx="29">
                  <c:v>200.2</c:v>
                </c:pt>
                <c:pt idx="30">
                  <c:v>36</c:v>
                </c:pt>
                <c:pt idx="31">
                  <c:v>151.80000000000001</c:v>
                </c:pt>
                <c:pt idx="32">
                  <c:v>129.6</c:v>
                </c:pt>
                <c:pt idx="33">
                  <c:v>150</c:v>
                </c:pt>
                <c:pt idx="34">
                  <c:v>99</c:v>
                </c:pt>
                <c:pt idx="35">
                  <c:v>5</c:v>
                </c:pt>
                <c:pt idx="36">
                  <c:v>60</c:v>
                </c:pt>
                <c:pt idx="37">
                  <c:v>50</c:v>
                </c:pt>
                <c:pt idx="38">
                  <c:v>209.4</c:v>
                </c:pt>
                <c:pt idx="39">
                  <c:v>150</c:v>
                </c:pt>
                <c:pt idx="40">
                  <c:v>150</c:v>
                </c:pt>
                <c:pt idx="41">
                  <c:v>150</c:v>
                </c:pt>
                <c:pt idx="42">
                  <c:v>150</c:v>
                </c:pt>
                <c:pt idx="43">
                  <c:v>102</c:v>
                </c:pt>
                <c:pt idx="44">
                  <c:v>168</c:v>
                </c:pt>
                <c:pt idx="45">
                  <c:v>50</c:v>
                </c:pt>
                <c:pt idx="46">
                  <c:v>10.25</c:v>
                </c:pt>
                <c:pt idx="47">
                  <c:v>120</c:v>
                </c:pt>
                <c:pt idx="48">
                  <c:v>70</c:v>
                </c:pt>
                <c:pt idx="49">
                  <c:v>151.80000000000001</c:v>
                </c:pt>
                <c:pt idx="50">
                  <c:v>81</c:v>
                </c:pt>
                <c:pt idx="51">
                  <c:v>198</c:v>
                </c:pt>
                <c:pt idx="52">
                  <c:v>65.099999999999994</c:v>
                </c:pt>
                <c:pt idx="53">
                  <c:v>250.2</c:v>
                </c:pt>
                <c:pt idx="54">
                  <c:v>40.5</c:v>
                </c:pt>
                <c:pt idx="55">
                  <c:v>102.4</c:v>
                </c:pt>
                <c:pt idx="56">
                  <c:v>50.4</c:v>
                </c:pt>
                <c:pt idx="57">
                  <c:v>51</c:v>
                </c:pt>
                <c:pt idx="58">
                  <c:v>143.5</c:v>
                </c:pt>
                <c:pt idx="59">
                  <c:v>32.5</c:v>
                </c:pt>
                <c:pt idx="60">
                  <c:v>20</c:v>
                </c:pt>
                <c:pt idx="61">
                  <c:v>250.8</c:v>
                </c:pt>
                <c:pt idx="62">
                  <c:v>36</c:v>
                </c:pt>
                <c:pt idx="63">
                  <c:v>102</c:v>
                </c:pt>
                <c:pt idx="64">
                  <c:v>100</c:v>
                </c:pt>
                <c:pt idx="65">
                  <c:v>36.799999999999997</c:v>
                </c:pt>
                <c:pt idx="66">
                  <c:v>90</c:v>
                </c:pt>
                <c:pt idx="67">
                  <c:v>30</c:v>
                </c:pt>
                <c:pt idx="68">
                  <c:v>150</c:v>
                </c:pt>
                <c:pt idx="69">
                  <c:v>168</c:v>
                </c:pt>
                <c:pt idx="70">
                  <c:v>150</c:v>
                </c:pt>
                <c:pt idx="71">
                  <c:v>132</c:v>
                </c:pt>
                <c:pt idx="72">
                  <c:v>81.599999999999994</c:v>
                </c:pt>
                <c:pt idx="73">
                  <c:v>114</c:v>
                </c:pt>
                <c:pt idx="74">
                  <c:v>78.2</c:v>
                </c:pt>
                <c:pt idx="75">
                  <c:v>42.5</c:v>
                </c:pt>
                <c:pt idx="76">
                  <c:v>99.2</c:v>
                </c:pt>
                <c:pt idx="77">
                  <c:v>99.2</c:v>
                </c:pt>
                <c:pt idx="78">
                  <c:v>102.5</c:v>
                </c:pt>
                <c:pt idx="79">
                  <c:v>110.4</c:v>
                </c:pt>
                <c:pt idx="80">
                  <c:v>199.8</c:v>
                </c:pt>
                <c:pt idx="81">
                  <c:v>49</c:v>
                </c:pt>
                <c:pt idx="82">
                  <c:v>79.2</c:v>
                </c:pt>
                <c:pt idx="83">
                  <c:v>55.2</c:v>
                </c:pt>
                <c:pt idx="84">
                  <c:v>148.80000000000001</c:v>
                </c:pt>
                <c:pt idx="85">
                  <c:v>80</c:v>
                </c:pt>
                <c:pt idx="86">
                  <c:v>49.8</c:v>
                </c:pt>
                <c:pt idx="87">
                  <c:v>31.68</c:v>
                </c:pt>
                <c:pt idx="88">
                  <c:v>161</c:v>
                </c:pt>
                <c:pt idx="89">
                  <c:v>99</c:v>
                </c:pt>
                <c:pt idx="90">
                  <c:v>201</c:v>
                </c:pt>
                <c:pt idx="91">
                  <c:v>167.89999999999998</c:v>
                </c:pt>
                <c:pt idx="92">
                  <c:v>78.2</c:v>
                </c:pt>
                <c:pt idx="93">
                  <c:v>50</c:v>
                </c:pt>
                <c:pt idx="94">
                  <c:v>78.2</c:v>
                </c:pt>
                <c:pt idx="95">
                  <c:v>38.46</c:v>
                </c:pt>
                <c:pt idx="96">
                  <c:v>27.3</c:v>
                </c:pt>
                <c:pt idx="97">
                  <c:v>28.5</c:v>
                </c:pt>
                <c:pt idx="98">
                  <c:v>48</c:v>
                </c:pt>
                <c:pt idx="99">
                  <c:v>34.200000000000003</c:v>
                </c:pt>
                <c:pt idx="100">
                  <c:v>257.60000000000002</c:v>
                </c:pt>
                <c:pt idx="101">
                  <c:v>100</c:v>
                </c:pt>
                <c:pt idx="102">
                  <c:v>155.1</c:v>
                </c:pt>
                <c:pt idx="103">
                  <c:v>100.8</c:v>
                </c:pt>
                <c:pt idx="104">
                  <c:v>165.6</c:v>
                </c:pt>
                <c:pt idx="105">
                  <c:v>131.1</c:v>
                </c:pt>
                <c:pt idx="106">
                  <c:v>214.4</c:v>
                </c:pt>
                <c:pt idx="107">
                  <c:v>150.36000000000001</c:v>
                </c:pt>
                <c:pt idx="108">
                  <c:v>108</c:v>
                </c:pt>
                <c:pt idx="109">
                  <c:v>115</c:v>
                </c:pt>
                <c:pt idx="110">
                  <c:v>202</c:v>
                </c:pt>
                <c:pt idx="111">
                  <c:v>40</c:v>
                </c:pt>
                <c:pt idx="112">
                  <c:v>200</c:v>
                </c:pt>
                <c:pt idx="113">
                  <c:v>104.4</c:v>
                </c:pt>
                <c:pt idx="114">
                  <c:v>20</c:v>
                </c:pt>
                <c:pt idx="115">
                  <c:v>199.92</c:v>
                </c:pt>
                <c:pt idx="116">
                  <c:v>162</c:v>
                </c:pt>
                <c:pt idx="117">
                  <c:v>102.5</c:v>
                </c:pt>
                <c:pt idx="118">
                  <c:v>120</c:v>
                </c:pt>
                <c:pt idx="119">
                  <c:v>42</c:v>
                </c:pt>
                <c:pt idx="120">
                  <c:v>200</c:v>
                </c:pt>
                <c:pt idx="121">
                  <c:v>50</c:v>
                </c:pt>
                <c:pt idx="122">
                  <c:v>37.5</c:v>
                </c:pt>
                <c:pt idx="123">
                  <c:v>100.8</c:v>
                </c:pt>
                <c:pt idx="124">
                  <c:v>104</c:v>
                </c:pt>
                <c:pt idx="125">
                  <c:v>92.34</c:v>
                </c:pt>
                <c:pt idx="126">
                  <c:v>201.6</c:v>
                </c:pt>
                <c:pt idx="127">
                  <c:v>100.65</c:v>
                </c:pt>
                <c:pt idx="128">
                  <c:v>48</c:v>
                </c:pt>
                <c:pt idx="129">
                  <c:v>98.9</c:v>
                </c:pt>
                <c:pt idx="130">
                  <c:v>100.8</c:v>
                </c:pt>
                <c:pt idx="131">
                  <c:v>59.8</c:v>
                </c:pt>
                <c:pt idx="132">
                  <c:v>39.9</c:v>
                </c:pt>
                <c:pt idx="133">
                  <c:v>49.5</c:v>
                </c:pt>
                <c:pt idx="134">
                  <c:v>20.65</c:v>
                </c:pt>
                <c:pt idx="135">
                  <c:v>75</c:v>
                </c:pt>
                <c:pt idx="136">
                  <c:v>79.599999999999994</c:v>
                </c:pt>
                <c:pt idx="137">
                  <c:v>201.25</c:v>
                </c:pt>
                <c:pt idx="138">
                  <c:v>49.2</c:v>
                </c:pt>
                <c:pt idx="139">
                  <c:v>110.4</c:v>
                </c:pt>
                <c:pt idx="140">
                  <c:v>30.4</c:v>
                </c:pt>
                <c:pt idx="141">
                  <c:v>78.400000000000006</c:v>
                </c:pt>
                <c:pt idx="142">
                  <c:v>14.4</c:v>
                </c:pt>
                <c:pt idx="143">
                  <c:v>310.39999999999998</c:v>
                </c:pt>
                <c:pt idx="144">
                  <c:v>21</c:v>
                </c:pt>
                <c:pt idx="145">
                  <c:v>30.400000000000002</c:v>
                </c:pt>
                <c:pt idx="146">
                  <c:v>50</c:v>
                </c:pt>
                <c:pt idx="147">
                  <c:v>91</c:v>
                </c:pt>
                <c:pt idx="148">
                  <c:v>51.2</c:v>
                </c:pt>
                <c:pt idx="149">
                  <c:v>202</c:v>
                </c:pt>
                <c:pt idx="150">
                  <c:v>48</c:v>
                </c:pt>
                <c:pt idx="151">
                  <c:v>54</c:v>
                </c:pt>
                <c:pt idx="152">
                  <c:v>69</c:v>
                </c:pt>
                <c:pt idx="153">
                  <c:v>100.3</c:v>
                </c:pt>
                <c:pt idx="154">
                  <c:v>50</c:v>
                </c:pt>
                <c:pt idx="155">
                  <c:v>15</c:v>
                </c:pt>
                <c:pt idx="156">
                  <c:v>74.8</c:v>
                </c:pt>
                <c:pt idx="157">
                  <c:v>200.6</c:v>
                </c:pt>
                <c:pt idx="158">
                  <c:v>74.8</c:v>
                </c:pt>
                <c:pt idx="159">
                  <c:v>62.4</c:v>
                </c:pt>
                <c:pt idx="160">
                  <c:v>39</c:v>
                </c:pt>
                <c:pt idx="161">
                  <c:v>200</c:v>
                </c:pt>
                <c:pt idx="162">
                  <c:v>200</c:v>
                </c:pt>
                <c:pt idx="163">
                  <c:v>200</c:v>
                </c:pt>
                <c:pt idx="164">
                  <c:v>199</c:v>
                </c:pt>
                <c:pt idx="165">
                  <c:v>250</c:v>
                </c:pt>
                <c:pt idx="166">
                  <c:v>102.4</c:v>
                </c:pt>
                <c:pt idx="167">
                  <c:v>80</c:v>
                </c:pt>
                <c:pt idx="168">
                  <c:v>50.4</c:v>
                </c:pt>
                <c:pt idx="169">
                  <c:v>200</c:v>
                </c:pt>
                <c:pt idx="170">
                  <c:v>80</c:v>
                </c:pt>
                <c:pt idx="171">
                  <c:v>100</c:v>
                </c:pt>
                <c:pt idx="172">
                  <c:v>249.9</c:v>
                </c:pt>
                <c:pt idx="173">
                  <c:v>150</c:v>
                </c:pt>
                <c:pt idx="174">
                  <c:v>205.7</c:v>
                </c:pt>
                <c:pt idx="175">
                  <c:v>20</c:v>
                </c:pt>
                <c:pt idx="176">
                  <c:v>147.6</c:v>
                </c:pt>
                <c:pt idx="177">
                  <c:v>184.8</c:v>
                </c:pt>
                <c:pt idx="178">
                  <c:v>60</c:v>
                </c:pt>
                <c:pt idx="179">
                  <c:v>198.9</c:v>
                </c:pt>
                <c:pt idx="180">
                  <c:v>200</c:v>
                </c:pt>
                <c:pt idx="181">
                  <c:v>199.8</c:v>
                </c:pt>
                <c:pt idx="182">
                  <c:v>200</c:v>
                </c:pt>
                <c:pt idx="183">
                  <c:v>400</c:v>
                </c:pt>
                <c:pt idx="184">
                  <c:v>19.8</c:v>
                </c:pt>
                <c:pt idx="185">
                  <c:v>249.2</c:v>
                </c:pt>
                <c:pt idx="186">
                  <c:v>106</c:v>
                </c:pt>
                <c:pt idx="187">
                  <c:v>172</c:v>
                </c:pt>
                <c:pt idx="188">
                  <c:v>34.200000000000003</c:v>
                </c:pt>
                <c:pt idx="189">
                  <c:v>201.6</c:v>
                </c:pt>
                <c:pt idx="190">
                  <c:v>51</c:v>
                </c:pt>
                <c:pt idx="191">
                  <c:v>98</c:v>
                </c:pt>
                <c:pt idx="192">
                  <c:v>149.6</c:v>
                </c:pt>
                <c:pt idx="193">
                  <c:v>100.3</c:v>
                </c:pt>
                <c:pt idx="194">
                  <c:v>78.2</c:v>
                </c:pt>
                <c:pt idx="195">
                  <c:v>99</c:v>
                </c:pt>
                <c:pt idx="196">
                  <c:v>299.7</c:v>
                </c:pt>
                <c:pt idx="197">
                  <c:v>150</c:v>
                </c:pt>
                <c:pt idx="198">
                  <c:v>175</c:v>
                </c:pt>
                <c:pt idx="199">
                  <c:v>100</c:v>
                </c:pt>
                <c:pt idx="200">
                  <c:v>115.99999999999999</c:v>
                </c:pt>
                <c:pt idx="201">
                  <c:v>30</c:v>
                </c:pt>
                <c:pt idx="202">
                  <c:v>42.95</c:v>
                </c:pt>
                <c:pt idx="203">
                  <c:v>140</c:v>
                </c:pt>
                <c:pt idx="204">
                  <c:v>100</c:v>
                </c:pt>
                <c:pt idx="205">
                  <c:v>200</c:v>
                </c:pt>
                <c:pt idx="206">
                  <c:v>150</c:v>
                </c:pt>
                <c:pt idx="207">
                  <c:v>150</c:v>
                </c:pt>
                <c:pt idx="208">
                  <c:v>100</c:v>
                </c:pt>
                <c:pt idx="209">
                  <c:v>73.5</c:v>
                </c:pt>
                <c:pt idx="210">
                  <c:v>50</c:v>
                </c:pt>
                <c:pt idx="211">
                  <c:v>78</c:v>
                </c:pt>
                <c:pt idx="212">
                  <c:v>300</c:v>
                </c:pt>
                <c:pt idx="213">
                  <c:v>208.27</c:v>
                </c:pt>
                <c:pt idx="214">
                  <c:v>20</c:v>
                </c:pt>
                <c:pt idx="215">
                  <c:v>149</c:v>
                </c:pt>
                <c:pt idx="216">
                  <c:v>20</c:v>
                </c:pt>
                <c:pt idx="217">
                  <c:v>200.91</c:v>
                </c:pt>
                <c:pt idx="218">
                  <c:v>36</c:v>
                </c:pt>
                <c:pt idx="219">
                  <c:v>208</c:v>
                </c:pt>
                <c:pt idx="220">
                  <c:v>80</c:v>
                </c:pt>
                <c:pt idx="221">
                  <c:v>324</c:v>
                </c:pt>
                <c:pt idx="222">
                  <c:v>25</c:v>
                </c:pt>
                <c:pt idx="223">
                  <c:v>100.05</c:v>
                </c:pt>
                <c:pt idx="224">
                  <c:v>98</c:v>
                </c:pt>
                <c:pt idx="225">
                  <c:v>200</c:v>
                </c:pt>
                <c:pt idx="226">
                  <c:v>30</c:v>
                </c:pt>
                <c:pt idx="227">
                  <c:v>198</c:v>
                </c:pt>
                <c:pt idx="228">
                  <c:v>149.03</c:v>
                </c:pt>
                <c:pt idx="229">
                  <c:v>64.8</c:v>
                </c:pt>
                <c:pt idx="230">
                  <c:v>100.8</c:v>
                </c:pt>
                <c:pt idx="231">
                  <c:v>199.8</c:v>
                </c:pt>
                <c:pt idx="232">
                  <c:v>99.1</c:v>
                </c:pt>
                <c:pt idx="233">
                  <c:v>149.5</c:v>
                </c:pt>
                <c:pt idx="234">
                  <c:v>29.9</c:v>
                </c:pt>
                <c:pt idx="235">
                  <c:v>206.55</c:v>
                </c:pt>
                <c:pt idx="236">
                  <c:v>200</c:v>
                </c:pt>
                <c:pt idx="237">
                  <c:v>200</c:v>
                </c:pt>
                <c:pt idx="238">
                  <c:v>75</c:v>
                </c:pt>
                <c:pt idx="239">
                  <c:v>25</c:v>
                </c:pt>
                <c:pt idx="240">
                  <c:v>7</c:v>
                </c:pt>
                <c:pt idx="241">
                  <c:v>99.25</c:v>
                </c:pt>
                <c:pt idx="242">
                  <c:v>149.72999999999999</c:v>
                </c:pt>
                <c:pt idx="243">
                  <c:v>7.2</c:v>
                </c:pt>
                <c:pt idx="244">
                  <c:v>119.7</c:v>
                </c:pt>
                <c:pt idx="245">
                  <c:v>140</c:v>
                </c:pt>
                <c:pt idx="246">
                  <c:v>46</c:v>
                </c:pt>
                <c:pt idx="247">
                  <c:v>199.2</c:v>
                </c:pt>
                <c:pt idx="248">
                  <c:v>75.400000000000006</c:v>
                </c:pt>
                <c:pt idx="249">
                  <c:v>216.44</c:v>
                </c:pt>
                <c:pt idx="250">
                  <c:v>199.52</c:v>
                </c:pt>
                <c:pt idx="251">
                  <c:v>49.5</c:v>
                </c:pt>
                <c:pt idx="252">
                  <c:v>298.2</c:v>
                </c:pt>
                <c:pt idx="253">
                  <c:v>79.75</c:v>
                </c:pt>
                <c:pt idx="254">
                  <c:v>40.590000000000003</c:v>
                </c:pt>
                <c:pt idx="255">
                  <c:v>43.2</c:v>
                </c:pt>
                <c:pt idx="256">
                  <c:v>27</c:v>
                </c:pt>
                <c:pt idx="257">
                  <c:v>200</c:v>
                </c:pt>
                <c:pt idx="258">
                  <c:v>66</c:v>
                </c:pt>
                <c:pt idx="259">
                  <c:v>100.05</c:v>
                </c:pt>
                <c:pt idx="260">
                  <c:v>128.69999999999999</c:v>
                </c:pt>
                <c:pt idx="261">
                  <c:v>200.8</c:v>
                </c:pt>
                <c:pt idx="262">
                  <c:v>231.05</c:v>
                </c:pt>
                <c:pt idx="263">
                  <c:v>216.2</c:v>
                </c:pt>
                <c:pt idx="264">
                  <c:v>106.7</c:v>
                </c:pt>
                <c:pt idx="265">
                  <c:v>15</c:v>
                </c:pt>
                <c:pt idx="266">
                  <c:v>2.38</c:v>
                </c:pt>
                <c:pt idx="267">
                  <c:v>100</c:v>
                </c:pt>
                <c:pt idx="268">
                  <c:v>15.59</c:v>
                </c:pt>
                <c:pt idx="269">
                  <c:v>160</c:v>
                </c:pt>
                <c:pt idx="270">
                  <c:v>75</c:v>
                </c:pt>
                <c:pt idx="271">
                  <c:v>132</c:v>
                </c:pt>
                <c:pt idx="272">
                  <c:v>16.100000000000001</c:v>
                </c:pt>
                <c:pt idx="273">
                  <c:v>100</c:v>
                </c:pt>
                <c:pt idx="274">
                  <c:v>200</c:v>
                </c:pt>
                <c:pt idx="275">
                  <c:v>48.8</c:v>
                </c:pt>
                <c:pt idx="276">
                  <c:v>102.5</c:v>
                </c:pt>
                <c:pt idx="277">
                  <c:v>242</c:v>
                </c:pt>
                <c:pt idx="278">
                  <c:v>30</c:v>
                </c:pt>
                <c:pt idx="279">
                  <c:v>98</c:v>
                </c:pt>
                <c:pt idx="280">
                  <c:v>29.875</c:v>
                </c:pt>
                <c:pt idx="281">
                  <c:v>243.8</c:v>
                </c:pt>
                <c:pt idx="282">
                  <c:v>103.5</c:v>
                </c:pt>
                <c:pt idx="283">
                  <c:v>211.66</c:v>
                </c:pt>
                <c:pt idx="284">
                  <c:v>100</c:v>
                </c:pt>
                <c:pt idx="285">
                  <c:v>83</c:v>
                </c:pt>
                <c:pt idx="286">
                  <c:v>200</c:v>
                </c:pt>
                <c:pt idx="287">
                  <c:v>166</c:v>
                </c:pt>
                <c:pt idx="288">
                  <c:v>50</c:v>
                </c:pt>
                <c:pt idx="289">
                  <c:v>97</c:v>
                </c:pt>
                <c:pt idx="290">
                  <c:v>226.56</c:v>
                </c:pt>
                <c:pt idx="291">
                  <c:v>216.6</c:v>
                </c:pt>
                <c:pt idx="292">
                  <c:v>79.900000000000006</c:v>
                </c:pt>
                <c:pt idx="293">
                  <c:v>301.02</c:v>
                </c:pt>
                <c:pt idx="294">
                  <c:v>45.36</c:v>
                </c:pt>
                <c:pt idx="295">
                  <c:v>80.64</c:v>
                </c:pt>
                <c:pt idx="296">
                  <c:v>250.4</c:v>
                </c:pt>
                <c:pt idx="297">
                  <c:v>97.2</c:v>
                </c:pt>
                <c:pt idx="298">
                  <c:v>21.6</c:v>
                </c:pt>
                <c:pt idx="299">
                  <c:v>199.4</c:v>
                </c:pt>
                <c:pt idx="300">
                  <c:v>299.36</c:v>
                </c:pt>
                <c:pt idx="301">
                  <c:v>161</c:v>
                </c:pt>
                <c:pt idx="302">
                  <c:v>250</c:v>
                </c:pt>
                <c:pt idx="303">
                  <c:v>171</c:v>
                </c:pt>
                <c:pt idx="304">
                  <c:v>21.6</c:v>
                </c:pt>
                <c:pt idx="305">
                  <c:v>398.6</c:v>
                </c:pt>
                <c:pt idx="306">
                  <c:v>236.5</c:v>
                </c:pt>
                <c:pt idx="307">
                  <c:v>136.80000000000001</c:v>
                </c:pt>
                <c:pt idx="308">
                  <c:v>102</c:v>
                </c:pt>
                <c:pt idx="309">
                  <c:v>134.08000000000001</c:v>
                </c:pt>
                <c:pt idx="310">
                  <c:v>199.54</c:v>
                </c:pt>
                <c:pt idx="311">
                  <c:v>144</c:v>
                </c:pt>
                <c:pt idx="312">
                  <c:v>160</c:v>
                </c:pt>
                <c:pt idx="313">
                  <c:v>96.7</c:v>
                </c:pt>
                <c:pt idx="314">
                  <c:v>104</c:v>
                </c:pt>
                <c:pt idx="315">
                  <c:v>200</c:v>
                </c:pt>
                <c:pt idx="316">
                  <c:v>72.599999999999994</c:v>
                </c:pt>
                <c:pt idx="317">
                  <c:v>76.8</c:v>
                </c:pt>
                <c:pt idx="318">
                  <c:v>300</c:v>
                </c:pt>
                <c:pt idx="319">
                  <c:v>90</c:v>
                </c:pt>
                <c:pt idx="320">
                  <c:v>110.00000000000001</c:v>
                </c:pt>
                <c:pt idx="321">
                  <c:v>100</c:v>
                </c:pt>
                <c:pt idx="322">
                  <c:v>14.4</c:v>
                </c:pt>
                <c:pt idx="323">
                  <c:v>56.2</c:v>
                </c:pt>
                <c:pt idx="324">
                  <c:v>50.1</c:v>
                </c:pt>
                <c:pt idx="325">
                  <c:v>172.54842630833929</c:v>
                </c:pt>
                <c:pt idx="326">
                  <c:v>26.321573691660728</c:v>
                </c:pt>
                <c:pt idx="327">
                  <c:v>331</c:v>
                </c:pt>
              </c:numCache>
            </c:numRef>
          </c:bubbleSize>
          <c:bubble3D val="0"/>
          <c:extLst>
            <c:ext xmlns:c16="http://schemas.microsoft.com/office/drawing/2014/chart" uri="{C3380CC4-5D6E-409C-BE32-E72D297353CC}">
              <c16:uniqueId val="{00000001-D4E9-4E17-9885-DA0E826D206E}"/>
            </c:ext>
          </c:extLst>
        </c:ser>
        <c:dLbls>
          <c:showLegendKey val="0"/>
          <c:showVal val="0"/>
          <c:showCatName val="0"/>
          <c:showSerName val="0"/>
          <c:showPercent val="0"/>
          <c:showBubbleSize val="0"/>
        </c:dLbls>
        <c:bubbleScale val="50"/>
        <c:showNegBubbles val="0"/>
        <c:axId val="364571264"/>
        <c:axId val="462385920"/>
      </c:bubbleChart>
      <c:valAx>
        <c:axId val="364571264"/>
        <c:scaling>
          <c:orientation val="minMax"/>
          <c:max val="44561"/>
          <c:min val="39814"/>
        </c:scaling>
        <c:delete val="0"/>
        <c:axPos val="b"/>
        <c:title>
          <c:tx>
            <c:rich>
              <a:bodyPr/>
              <a:lstStyle/>
              <a:p>
                <a:pPr>
                  <a:defRPr b="1"/>
                </a:pPr>
                <a:r>
                  <a:rPr lang="en-US" b="1"/>
                  <a:t>PPA Execution Date and Gas Projection Year</a:t>
                </a:r>
              </a:p>
            </c:rich>
          </c:tx>
          <c:layout>
            <c:manualLayout>
              <c:xMode val="edge"/>
              <c:yMode val="edge"/>
              <c:x val="0.26601344478113209"/>
              <c:y val="0.93084553150053873"/>
            </c:manualLayout>
          </c:layout>
          <c:overlay val="0"/>
          <c:spPr>
            <a:noFill/>
            <a:ln w="25400">
              <a:noFill/>
            </a:ln>
          </c:spPr>
        </c:title>
        <c:numFmt formatCode="yyyy" sourceLinked="0"/>
        <c:majorTickMark val="out"/>
        <c:minorTickMark val="none"/>
        <c:tickLblPos val="nextTo"/>
        <c:spPr>
          <a:solidFill>
            <a:schemeClr val="bg1"/>
          </a:solidFill>
          <a:ln w="12700">
            <a:noFill/>
            <a:prstDash val="solid"/>
          </a:ln>
        </c:spPr>
        <c:txPr>
          <a:bodyPr rot="0" vert="horz"/>
          <a:lstStyle/>
          <a:p>
            <a:pPr>
              <a:defRPr b="1"/>
            </a:pPr>
            <a:endParaRPr lang="en-US"/>
          </a:p>
        </c:txPr>
        <c:crossAx val="462385920"/>
        <c:crosses val="autoZero"/>
        <c:crossBetween val="midCat"/>
        <c:majorUnit val="366"/>
      </c:valAx>
      <c:valAx>
        <c:axId val="462385920"/>
        <c:scaling>
          <c:orientation val="minMax"/>
          <c:max val="18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12700">
            <a:noFill/>
            <a:prstDash val="solid"/>
          </a:ln>
        </c:spPr>
        <c:txPr>
          <a:bodyPr rot="0" vert="horz"/>
          <a:lstStyle/>
          <a:p>
            <a:pPr>
              <a:defRPr b="1"/>
            </a:pPr>
            <a:endParaRPr lang="en-US"/>
          </a:p>
        </c:txPr>
        <c:crossAx val="364571264"/>
        <c:crosses val="autoZero"/>
        <c:crossBetween val="midCat"/>
      </c:valAx>
      <c:spPr>
        <a:solidFill>
          <a:schemeClr val="bg1"/>
        </a:solid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6921045460106024E-2"/>
          <c:y val="9.9296597906671405E-2"/>
          <c:w val="0.93410804783844803"/>
          <c:h val="0.74969066366704162"/>
        </c:manualLayout>
      </c:layout>
      <c:lineChart>
        <c:grouping val="standard"/>
        <c:varyColors val="0"/>
        <c:ser>
          <c:idx val="0"/>
          <c:order val="0"/>
          <c:spPr>
            <a:ln>
              <a:noFill/>
            </a:ln>
          </c:spPr>
          <c:marker>
            <c:symbol val="dash"/>
            <c:size val="18"/>
            <c:spPr>
              <a:solidFill>
                <a:schemeClr val="tx1"/>
              </a:solidFill>
              <a:ln>
                <a:noFill/>
              </a:ln>
            </c:spPr>
          </c:marker>
          <c:cat>
            <c:numRef>
              <c:f>'PV &amp; Wind PPAs vs. Gas'!$A$28:$A$40</c:f>
              <c:numCache>
                <c:formatCode>General</c:formatCod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numCache>
            </c:numRef>
          </c:cat>
          <c:val>
            <c:numRef>
              <c:f>'PV &amp; Wind PPAs vs. Gas'!$B$28:$B$40</c:f>
              <c:numCache>
                <c:formatCode>"$"#,##0_);\("$"#,##0\)</c:formatCode>
                <c:ptCount val="13"/>
                <c:pt idx="0">
                  <c:v>57.645366709445859</c:v>
                </c:pt>
                <c:pt idx="1">
                  <c:v>56.831713637452907</c:v>
                </c:pt>
                <c:pt idx="2">
                  <c:v>46.000092893279344</c:v>
                </c:pt>
                <c:pt idx="3">
                  <c:v>44.48750291687616</c:v>
                </c:pt>
                <c:pt idx="4">
                  <c:v>43.172493348093433</c:v>
                </c:pt>
                <c:pt idx="5">
                  <c:v>46.080917299322373</c:v>
                </c:pt>
                <c:pt idx="6">
                  <c:v>47.091313680367243</c:v>
                </c:pt>
                <c:pt idx="7">
                  <c:v>39.786087634209842</c:v>
                </c:pt>
                <c:pt idx="8">
                  <c:v>38.122661989650886</c:v>
                </c:pt>
                <c:pt idx="9">
                  <c:v>34.480123320798825</c:v>
                </c:pt>
                <c:pt idx="10">
                  <c:v>30.655341488073059</c:v>
                </c:pt>
                <c:pt idx="11">
                  <c:v>25.677611508468189</c:v>
                </c:pt>
                <c:pt idx="12">
                  <c:v>26.593576004355491</c:v>
                </c:pt>
              </c:numCache>
            </c:numRef>
          </c:val>
          <c:smooth val="0"/>
          <c:extLst>
            <c:ext xmlns:c16="http://schemas.microsoft.com/office/drawing/2014/chart" uri="{C3380CC4-5D6E-409C-BE32-E72D297353CC}">
              <c16:uniqueId val="{00000000-7C5A-47C7-87B8-932118C11053}"/>
            </c:ext>
          </c:extLst>
        </c:ser>
        <c:ser>
          <c:idx val="1"/>
          <c:order val="1"/>
          <c:spPr>
            <a:ln w="28575">
              <a:solidFill>
                <a:schemeClr val="tx2"/>
              </a:solidFill>
              <a:prstDash val="sysDash"/>
            </a:ln>
          </c:spPr>
          <c:marker>
            <c:symbol val="none"/>
          </c:marker>
          <c:cat>
            <c:numRef>
              <c:f>'PV &amp; Wind PPAs vs. Gas'!$A$28:$A$40</c:f>
              <c:numCache>
                <c:formatCode>General</c:formatCod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numCache>
            </c:numRef>
          </c:cat>
          <c:val>
            <c:numRef>
              <c:f>'PV &amp; Wind PPAs vs. Gas'!$D$28:$D$40</c:f>
              <c:numCache>
                <c:formatCode>"$"#,##0_);\("$"#,##0\)</c:formatCode>
                <c:ptCount val="13"/>
                <c:pt idx="0">
                  <c:v>74.32525239641825</c:v>
                </c:pt>
                <c:pt idx="1">
                  <c:v>65.501337221657394</c:v>
                </c:pt>
                <c:pt idx="2">
                  <c:v>47.776246051538138</c:v>
                </c:pt>
                <c:pt idx="3">
                  <c:v>40.114226330171462</c:v>
                </c:pt>
                <c:pt idx="4">
                  <c:v>28.72294988216704</c:v>
                </c:pt>
                <c:pt idx="5">
                  <c:v>26.576140312277484</c:v>
                </c:pt>
                <c:pt idx="6">
                  <c:v>31.153087190463268</c:v>
                </c:pt>
                <c:pt idx="7">
                  <c:v>25.560012757022566</c:v>
                </c:pt>
                <c:pt idx="8">
                  <c:v>18.357162372438204</c:v>
                </c:pt>
                <c:pt idx="9">
                  <c:v>16.665449840085031</c:v>
                </c:pt>
                <c:pt idx="10">
                  <c:v>23.772756380038665</c:v>
                </c:pt>
                <c:pt idx="11">
                  <c:v>29.279391199962902</c:v>
                </c:pt>
              </c:numCache>
            </c:numRef>
          </c:val>
          <c:smooth val="0"/>
          <c:extLst>
            <c:ext xmlns:c16="http://schemas.microsoft.com/office/drawing/2014/chart" uri="{C3380CC4-5D6E-409C-BE32-E72D297353CC}">
              <c16:uniqueId val="{00000001-7C5A-47C7-87B8-932118C11053}"/>
            </c:ext>
          </c:extLst>
        </c:ser>
        <c:ser>
          <c:idx val="2"/>
          <c:order val="2"/>
          <c:spPr>
            <a:ln w="28575">
              <a:solidFill>
                <a:schemeClr val="accent6">
                  <a:lumMod val="75000"/>
                </a:schemeClr>
              </a:solidFill>
              <a:prstDash val="sysDash"/>
            </a:ln>
          </c:spPr>
          <c:marker>
            <c:symbol val="none"/>
          </c:marker>
          <c:cat>
            <c:numRef>
              <c:f>'PV &amp; Wind PPAs vs. Gas'!$A$28:$A$40</c:f>
              <c:numCache>
                <c:formatCode>General</c:formatCod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numCache>
            </c:numRef>
          </c:cat>
          <c:val>
            <c:numRef>
              <c:f>'PV &amp; Wind PPAs vs. Gas'!$C$28:$C$40</c:f>
              <c:numCache>
                <c:formatCode>"$"#,##0_);\("$"#,##0\)</c:formatCode>
                <c:ptCount val="13"/>
                <c:pt idx="0">
                  <c:v>167.66505290261881</c:v>
                </c:pt>
                <c:pt idx="1">
                  <c:v>139.80224439886689</c:v>
                </c:pt>
                <c:pt idx="2">
                  <c:v>110.85504435751714</c:v>
                </c:pt>
                <c:pt idx="3">
                  <c:v>84.095775597577955</c:v>
                </c:pt>
                <c:pt idx="4">
                  <c:v>68.881973681367995</c:v>
                </c:pt>
                <c:pt idx="5">
                  <c:v>57.271352496484155</c:v>
                </c:pt>
                <c:pt idx="6">
                  <c:v>46.320372389916763</c:v>
                </c:pt>
                <c:pt idx="7">
                  <c:v>39.311474209006818</c:v>
                </c:pt>
                <c:pt idx="8">
                  <c:v>37.839644606223686</c:v>
                </c:pt>
                <c:pt idx="9">
                  <c:v>26.965947053481383</c:v>
                </c:pt>
                <c:pt idx="10">
                  <c:v>21.929684650519917</c:v>
                </c:pt>
                <c:pt idx="11">
                  <c:v>22.780461265430276</c:v>
                </c:pt>
                <c:pt idx="12">
                  <c:v>23.131425892199882</c:v>
                </c:pt>
              </c:numCache>
            </c:numRef>
          </c:val>
          <c:smooth val="0"/>
          <c:extLst>
            <c:ext xmlns:c16="http://schemas.microsoft.com/office/drawing/2014/chart" uri="{C3380CC4-5D6E-409C-BE32-E72D297353CC}">
              <c16:uniqueId val="{00000002-7C5A-47C7-87B8-932118C11053}"/>
            </c:ext>
          </c:extLst>
        </c:ser>
        <c:dLbls>
          <c:showLegendKey val="0"/>
          <c:showVal val="0"/>
          <c:showCatName val="0"/>
          <c:showSerName val="0"/>
          <c:showPercent val="0"/>
          <c:showBubbleSize val="0"/>
        </c:dLbls>
        <c:marker val="1"/>
        <c:smooth val="0"/>
        <c:axId val="468217856"/>
        <c:axId val="468219392"/>
      </c:lineChart>
      <c:catAx>
        <c:axId val="468217856"/>
        <c:scaling>
          <c:orientation val="minMax"/>
        </c:scaling>
        <c:delete val="0"/>
        <c:axPos val="b"/>
        <c:numFmt formatCode="General" sourceLinked="1"/>
        <c:majorTickMark val="out"/>
        <c:minorTickMark val="none"/>
        <c:tickLblPos val="none"/>
        <c:spPr>
          <a:ln>
            <a:noFill/>
          </a:ln>
        </c:spPr>
        <c:crossAx val="468219392"/>
        <c:crosses val="autoZero"/>
        <c:auto val="1"/>
        <c:lblAlgn val="ctr"/>
        <c:lblOffset val="100"/>
        <c:noMultiLvlLbl val="0"/>
      </c:catAx>
      <c:valAx>
        <c:axId val="468219392"/>
        <c:scaling>
          <c:orientation val="minMax"/>
          <c:max val="180"/>
          <c:min val="0"/>
        </c:scaling>
        <c:delete val="1"/>
        <c:axPos val="l"/>
        <c:numFmt formatCode="General" sourceLinked="0"/>
        <c:majorTickMark val="out"/>
        <c:minorTickMark val="none"/>
        <c:tickLblPos val="none"/>
        <c:crossAx val="468217856"/>
        <c:crosses val="autoZero"/>
        <c:crossBetween val="between"/>
      </c:valAx>
      <c:spPr>
        <a:noFill/>
        <a:ln>
          <a:noFill/>
        </a:ln>
      </c:spPr>
    </c:plotArea>
    <c:plotVisOnly val="1"/>
    <c:dispBlanksAs val="gap"/>
    <c:showDLblsOverMax val="0"/>
  </c:chart>
  <c:spPr>
    <a:noFill/>
    <a:ln>
      <a:noFill/>
    </a:ln>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182666730621485E-2"/>
          <c:y val="8.8184566714373983E-2"/>
          <c:w val="0.8932244081865528"/>
          <c:h val="0.76085935458414189"/>
        </c:manualLayout>
      </c:layout>
      <c:bubbleChart>
        <c:varyColors val="0"/>
        <c:ser>
          <c:idx val="1"/>
          <c:order val="0"/>
          <c:tx>
            <c:v>  Utility-Scale Solar (291 PPAs totaling 19.9 GW)</c:v>
          </c:tx>
          <c:spPr>
            <a:noFill/>
            <a:ln w="6350">
              <a:solidFill>
                <a:schemeClr val="accent6"/>
              </a:solidFill>
            </a:ln>
          </c:spPr>
          <c:invertIfNegative val="0"/>
          <c:xVal>
            <c:numRef>
              <c:f>'PV &amp; Wind PPAs vs. Gas'!$J$28:$J$355</c:f>
              <c:numCache>
                <c:formatCode>m/d/yyyy</c:formatCode>
                <c:ptCount val="328"/>
                <c:pt idx="0">
                  <c:v>39867</c:v>
                </c:pt>
                <c:pt idx="1">
                  <c:v>39873</c:v>
                </c:pt>
                <c:pt idx="2">
                  <c:v>39877</c:v>
                </c:pt>
                <c:pt idx="3">
                  <c:v>39934</c:v>
                </c:pt>
                <c:pt idx="4">
                  <c:v>39941</c:v>
                </c:pt>
                <c:pt idx="5">
                  <c:v>39965</c:v>
                </c:pt>
                <c:pt idx="6">
                  <c:v>39965</c:v>
                </c:pt>
                <c:pt idx="7">
                  <c:v>39965</c:v>
                </c:pt>
                <c:pt idx="8">
                  <c:v>39986</c:v>
                </c:pt>
                <c:pt idx="9">
                  <c:v>40042</c:v>
                </c:pt>
                <c:pt idx="10">
                  <c:v>40064</c:v>
                </c:pt>
                <c:pt idx="11">
                  <c:v>40137</c:v>
                </c:pt>
                <c:pt idx="12">
                  <c:v>40170</c:v>
                </c:pt>
                <c:pt idx="13">
                  <c:v>40171</c:v>
                </c:pt>
                <c:pt idx="14">
                  <c:v>40171</c:v>
                </c:pt>
                <c:pt idx="15">
                  <c:v>40171</c:v>
                </c:pt>
                <c:pt idx="16">
                  <c:v>40204</c:v>
                </c:pt>
                <c:pt idx="17">
                  <c:v>40204</c:v>
                </c:pt>
                <c:pt idx="18">
                  <c:v>40204</c:v>
                </c:pt>
                <c:pt idx="19">
                  <c:v>40211</c:v>
                </c:pt>
                <c:pt idx="20">
                  <c:v>40233</c:v>
                </c:pt>
                <c:pt idx="21">
                  <c:v>40243</c:v>
                </c:pt>
                <c:pt idx="22">
                  <c:v>40287</c:v>
                </c:pt>
                <c:pt idx="23">
                  <c:v>40289</c:v>
                </c:pt>
                <c:pt idx="24">
                  <c:v>40297</c:v>
                </c:pt>
                <c:pt idx="25">
                  <c:v>40308</c:v>
                </c:pt>
                <c:pt idx="26">
                  <c:v>40318</c:v>
                </c:pt>
                <c:pt idx="27">
                  <c:v>40330</c:v>
                </c:pt>
                <c:pt idx="28">
                  <c:v>40330</c:v>
                </c:pt>
                <c:pt idx="29">
                  <c:v>40353</c:v>
                </c:pt>
                <c:pt idx="30">
                  <c:v>40359</c:v>
                </c:pt>
                <c:pt idx="31">
                  <c:v>40359</c:v>
                </c:pt>
                <c:pt idx="32">
                  <c:v>40385</c:v>
                </c:pt>
                <c:pt idx="33">
                  <c:v>40388</c:v>
                </c:pt>
                <c:pt idx="34">
                  <c:v>40388</c:v>
                </c:pt>
                <c:pt idx="35">
                  <c:v>40400</c:v>
                </c:pt>
                <c:pt idx="36">
                  <c:v>40400</c:v>
                </c:pt>
                <c:pt idx="37">
                  <c:v>40414</c:v>
                </c:pt>
                <c:pt idx="38">
                  <c:v>40441</c:v>
                </c:pt>
                <c:pt idx="39">
                  <c:v>40492</c:v>
                </c:pt>
                <c:pt idx="40">
                  <c:v>40497</c:v>
                </c:pt>
                <c:pt idx="41">
                  <c:v>40497</c:v>
                </c:pt>
                <c:pt idx="42">
                  <c:v>40513</c:v>
                </c:pt>
                <c:pt idx="43">
                  <c:v>40513</c:v>
                </c:pt>
                <c:pt idx="44">
                  <c:v>40533</c:v>
                </c:pt>
                <c:pt idx="45">
                  <c:v>40542</c:v>
                </c:pt>
                <c:pt idx="46">
                  <c:v>40542</c:v>
                </c:pt>
                <c:pt idx="47">
                  <c:v>40548</c:v>
                </c:pt>
                <c:pt idx="48">
                  <c:v>40550</c:v>
                </c:pt>
                <c:pt idx="49">
                  <c:v>40568</c:v>
                </c:pt>
                <c:pt idx="50">
                  <c:v>40581</c:v>
                </c:pt>
                <c:pt idx="51">
                  <c:v>40585</c:v>
                </c:pt>
                <c:pt idx="52">
                  <c:v>40585</c:v>
                </c:pt>
                <c:pt idx="53">
                  <c:v>40610</c:v>
                </c:pt>
                <c:pt idx="54">
                  <c:v>40697</c:v>
                </c:pt>
                <c:pt idx="55">
                  <c:v>40697</c:v>
                </c:pt>
                <c:pt idx="56">
                  <c:v>40715</c:v>
                </c:pt>
                <c:pt idx="57">
                  <c:v>40732</c:v>
                </c:pt>
                <c:pt idx="58">
                  <c:v>40738</c:v>
                </c:pt>
                <c:pt idx="59">
                  <c:v>40742</c:v>
                </c:pt>
                <c:pt idx="60">
                  <c:v>40745</c:v>
                </c:pt>
                <c:pt idx="61">
                  <c:v>40815</c:v>
                </c:pt>
                <c:pt idx="62">
                  <c:v>40817</c:v>
                </c:pt>
                <c:pt idx="63">
                  <c:v>40878</c:v>
                </c:pt>
                <c:pt idx="64">
                  <c:v>40885</c:v>
                </c:pt>
                <c:pt idx="65">
                  <c:v>40897</c:v>
                </c:pt>
                <c:pt idx="66">
                  <c:v>40897</c:v>
                </c:pt>
                <c:pt idx="67">
                  <c:v>40897</c:v>
                </c:pt>
                <c:pt idx="68">
                  <c:v>40909</c:v>
                </c:pt>
                <c:pt idx="69">
                  <c:v>40909</c:v>
                </c:pt>
                <c:pt idx="70">
                  <c:v>40942</c:v>
                </c:pt>
                <c:pt idx="71">
                  <c:v>40966</c:v>
                </c:pt>
                <c:pt idx="72">
                  <c:v>41093</c:v>
                </c:pt>
                <c:pt idx="73">
                  <c:v>41093</c:v>
                </c:pt>
                <c:pt idx="74">
                  <c:v>41124</c:v>
                </c:pt>
                <c:pt idx="75">
                  <c:v>41134</c:v>
                </c:pt>
                <c:pt idx="76">
                  <c:v>41137</c:v>
                </c:pt>
                <c:pt idx="77">
                  <c:v>41150</c:v>
                </c:pt>
                <c:pt idx="78">
                  <c:v>41152</c:v>
                </c:pt>
                <c:pt idx="79">
                  <c:v>41169</c:v>
                </c:pt>
                <c:pt idx="80">
                  <c:v>41169</c:v>
                </c:pt>
                <c:pt idx="81">
                  <c:v>41199</c:v>
                </c:pt>
                <c:pt idx="82">
                  <c:v>41207</c:v>
                </c:pt>
                <c:pt idx="83">
                  <c:v>41214</c:v>
                </c:pt>
                <c:pt idx="84">
                  <c:v>41228</c:v>
                </c:pt>
                <c:pt idx="85">
                  <c:v>41255</c:v>
                </c:pt>
                <c:pt idx="86">
                  <c:v>41256</c:v>
                </c:pt>
                <c:pt idx="87">
                  <c:v>41309</c:v>
                </c:pt>
                <c:pt idx="88">
                  <c:v>41333</c:v>
                </c:pt>
                <c:pt idx="89">
                  <c:v>41355</c:v>
                </c:pt>
                <c:pt idx="90">
                  <c:v>41355</c:v>
                </c:pt>
                <c:pt idx="91">
                  <c:v>41358</c:v>
                </c:pt>
                <c:pt idx="92">
                  <c:v>41374</c:v>
                </c:pt>
                <c:pt idx="93">
                  <c:v>41380</c:v>
                </c:pt>
                <c:pt idx="94">
                  <c:v>41426</c:v>
                </c:pt>
                <c:pt idx="95">
                  <c:v>41428</c:v>
                </c:pt>
                <c:pt idx="96">
                  <c:v>41428</c:v>
                </c:pt>
                <c:pt idx="97">
                  <c:v>41444</c:v>
                </c:pt>
                <c:pt idx="98">
                  <c:v>41458</c:v>
                </c:pt>
                <c:pt idx="99">
                  <c:v>41465</c:v>
                </c:pt>
                <c:pt idx="100">
                  <c:v>41465</c:v>
                </c:pt>
                <c:pt idx="101">
                  <c:v>41472</c:v>
                </c:pt>
                <c:pt idx="102">
                  <c:v>41472</c:v>
                </c:pt>
                <c:pt idx="103">
                  <c:v>41523</c:v>
                </c:pt>
                <c:pt idx="104">
                  <c:v>41536</c:v>
                </c:pt>
                <c:pt idx="105">
                  <c:v>41544</c:v>
                </c:pt>
                <c:pt idx="106">
                  <c:v>41556</c:v>
                </c:pt>
                <c:pt idx="107">
                  <c:v>41569</c:v>
                </c:pt>
                <c:pt idx="108">
                  <c:v>41609</c:v>
                </c:pt>
                <c:pt idx="109">
                  <c:v>41614</c:v>
                </c:pt>
                <c:pt idx="110">
                  <c:v>41627</c:v>
                </c:pt>
                <c:pt idx="111">
                  <c:v>41669</c:v>
                </c:pt>
                <c:pt idx="112">
                  <c:v>41690</c:v>
                </c:pt>
                <c:pt idx="113">
                  <c:v>41715</c:v>
                </c:pt>
                <c:pt idx="114">
                  <c:v>41724</c:v>
                </c:pt>
                <c:pt idx="115">
                  <c:v>41730</c:v>
                </c:pt>
                <c:pt idx="116">
                  <c:v>41760</c:v>
                </c:pt>
                <c:pt idx="117">
                  <c:v>41786</c:v>
                </c:pt>
                <c:pt idx="118">
                  <c:v>41791</c:v>
                </c:pt>
                <c:pt idx="119">
                  <c:v>41802</c:v>
                </c:pt>
                <c:pt idx="120">
                  <c:v>41838</c:v>
                </c:pt>
                <c:pt idx="121">
                  <c:v>41843</c:v>
                </c:pt>
                <c:pt idx="122">
                  <c:v>41844</c:v>
                </c:pt>
                <c:pt idx="123">
                  <c:v>41844</c:v>
                </c:pt>
                <c:pt idx="124">
                  <c:v>41870</c:v>
                </c:pt>
                <c:pt idx="125">
                  <c:v>41876</c:v>
                </c:pt>
                <c:pt idx="126">
                  <c:v>41885</c:v>
                </c:pt>
                <c:pt idx="127">
                  <c:v>41886</c:v>
                </c:pt>
                <c:pt idx="128">
                  <c:v>41886</c:v>
                </c:pt>
                <c:pt idx="129">
                  <c:v>41915</c:v>
                </c:pt>
                <c:pt idx="130">
                  <c:v>41920</c:v>
                </c:pt>
                <c:pt idx="131">
                  <c:v>41920</c:v>
                </c:pt>
                <c:pt idx="132">
                  <c:v>41920</c:v>
                </c:pt>
                <c:pt idx="133">
                  <c:v>41920</c:v>
                </c:pt>
                <c:pt idx="134">
                  <c:v>41920</c:v>
                </c:pt>
                <c:pt idx="135">
                  <c:v>41920</c:v>
                </c:pt>
                <c:pt idx="136">
                  <c:v>41932</c:v>
                </c:pt>
                <c:pt idx="137">
                  <c:v>41933</c:v>
                </c:pt>
                <c:pt idx="138">
                  <c:v>41934</c:v>
                </c:pt>
                <c:pt idx="139">
                  <c:v>41934</c:v>
                </c:pt>
                <c:pt idx="140">
                  <c:v>41934</c:v>
                </c:pt>
                <c:pt idx="141">
                  <c:v>41934</c:v>
                </c:pt>
                <c:pt idx="142">
                  <c:v>41934</c:v>
                </c:pt>
                <c:pt idx="143">
                  <c:v>41934</c:v>
                </c:pt>
                <c:pt idx="144">
                  <c:v>41934</c:v>
                </c:pt>
                <c:pt idx="145">
                  <c:v>41934</c:v>
                </c:pt>
                <c:pt idx="146">
                  <c:v>41936</c:v>
                </c:pt>
                <c:pt idx="147">
                  <c:v>41950</c:v>
                </c:pt>
                <c:pt idx="148">
                  <c:v>41950</c:v>
                </c:pt>
                <c:pt idx="149">
                  <c:v>41956</c:v>
                </c:pt>
                <c:pt idx="150">
                  <c:v>41961</c:v>
                </c:pt>
                <c:pt idx="151">
                  <c:v>41982</c:v>
                </c:pt>
                <c:pt idx="152">
                  <c:v>42036</c:v>
                </c:pt>
                <c:pt idx="153">
                  <c:v>42065</c:v>
                </c:pt>
                <c:pt idx="154">
                  <c:v>42065</c:v>
                </c:pt>
                <c:pt idx="155">
                  <c:v>42066</c:v>
                </c:pt>
                <c:pt idx="156">
                  <c:v>42067</c:v>
                </c:pt>
                <c:pt idx="157">
                  <c:v>42067</c:v>
                </c:pt>
                <c:pt idx="158">
                  <c:v>42068</c:v>
                </c:pt>
                <c:pt idx="159">
                  <c:v>42086</c:v>
                </c:pt>
                <c:pt idx="160">
                  <c:v>42088</c:v>
                </c:pt>
                <c:pt idx="161">
                  <c:v>42097</c:v>
                </c:pt>
                <c:pt idx="162">
                  <c:v>42097</c:v>
                </c:pt>
                <c:pt idx="163">
                  <c:v>42108</c:v>
                </c:pt>
                <c:pt idx="164">
                  <c:v>42111</c:v>
                </c:pt>
                <c:pt idx="165">
                  <c:v>42124</c:v>
                </c:pt>
                <c:pt idx="166">
                  <c:v>42124</c:v>
                </c:pt>
                <c:pt idx="167">
                  <c:v>42151</c:v>
                </c:pt>
                <c:pt idx="168">
                  <c:v>42156</c:v>
                </c:pt>
                <c:pt idx="169">
                  <c:v>42160</c:v>
                </c:pt>
                <c:pt idx="170">
                  <c:v>42164</c:v>
                </c:pt>
                <c:pt idx="171">
                  <c:v>42174</c:v>
                </c:pt>
                <c:pt idx="172">
                  <c:v>42178</c:v>
                </c:pt>
                <c:pt idx="173">
                  <c:v>42180</c:v>
                </c:pt>
                <c:pt idx="174">
                  <c:v>42185</c:v>
                </c:pt>
                <c:pt idx="175">
                  <c:v>42186</c:v>
                </c:pt>
                <c:pt idx="176">
                  <c:v>42186</c:v>
                </c:pt>
                <c:pt idx="177">
                  <c:v>42186</c:v>
                </c:pt>
                <c:pt idx="178">
                  <c:v>42200</c:v>
                </c:pt>
                <c:pt idx="179">
                  <c:v>42201</c:v>
                </c:pt>
                <c:pt idx="180">
                  <c:v>42206</c:v>
                </c:pt>
                <c:pt idx="181">
                  <c:v>42221</c:v>
                </c:pt>
                <c:pt idx="182">
                  <c:v>42225</c:v>
                </c:pt>
                <c:pt idx="183">
                  <c:v>42228</c:v>
                </c:pt>
                <c:pt idx="184">
                  <c:v>42232</c:v>
                </c:pt>
                <c:pt idx="185">
                  <c:v>42244</c:v>
                </c:pt>
                <c:pt idx="186">
                  <c:v>42250</c:v>
                </c:pt>
                <c:pt idx="187">
                  <c:v>42270</c:v>
                </c:pt>
                <c:pt idx="188">
                  <c:v>42270</c:v>
                </c:pt>
                <c:pt idx="189">
                  <c:v>42271</c:v>
                </c:pt>
                <c:pt idx="190">
                  <c:v>42275</c:v>
                </c:pt>
                <c:pt idx="191">
                  <c:v>42275</c:v>
                </c:pt>
                <c:pt idx="192">
                  <c:v>42278</c:v>
                </c:pt>
                <c:pt idx="193">
                  <c:v>42278</c:v>
                </c:pt>
                <c:pt idx="194">
                  <c:v>42278</c:v>
                </c:pt>
                <c:pt idx="195">
                  <c:v>42285</c:v>
                </c:pt>
                <c:pt idx="196">
                  <c:v>42286</c:v>
                </c:pt>
                <c:pt idx="197">
                  <c:v>42313</c:v>
                </c:pt>
                <c:pt idx="198">
                  <c:v>42314</c:v>
                </c:pt>
                <c:pt idx="199">
                  <c:v>42317</c:v>
                </c:pt>
                <c:pt idx="200">
                  <c:v>42318</c:v>
                </c:pt>
                <c:pt idx="201">
                  <c:v>42328</c:v>
                </c:pt>
                <c:pt idx="202">
                  <c:v>42338</c:v>
                </c:pt>
                <c:pt idx="203">
                  <c:v>42355</c:v>
                </c:pt>
                <c:pt idx="204">
                  <c:v>42356</c:v>
                </c:pt>
                <c:pt idx="205">
                  <c:v>42356</c:v>
                </c:pt>
                <c:pt idx="206">
                  <c:v>42356</c:v>
                </c:pt>
                <c:pt idx="207">
                  <c:v>42356</c:v>
                </c:pt>
                <c:pt idx="208">
                  <c:v>42375</c:v>
                </c:pt>
                <c:pt idx="209">
                  <c:v>42472</c:v>
                </c:pt>
                <c:pt idx="210">
                  <c:v>42472</c:v>
                </c:pt>
                <c:pt idx="211">
                  <c:v>42509</c:v>
                </c:pt>
                <c:pt idx="212">
                  <c:v>42586</c:v>
                </c:pt>
                <c:pt idx="213">
                  <c:v>42608</c:v>
                </c:pt>
                <c:pt idx="214">
                  <c:v>42611</c:v>
                </c:pt>
                <c:pt idx="215">
                  <c:v>42628</c:v>
                </c:pt>
                <c:pt idx="216">
                  <c:v>42633</c:v>
                </c:pt>
                <c:pt idx="217">
                  <c:v>42635</c:v>
                </c:pt>
                <c:pt idx="218">
                  <c:v>42692</c:v>
                </c:pt>
                <c:pt idx="219">
                  <c:v>42692</c:v>
                </c:pt>
                <c:pt idx="220">
                  <c:v>42717</c:v>
                </c:pt>
                <c:pt idx="221">
                  <c:v>42719</c:v>
                </c:pt>
                <c:pt idx="222">
                  <c:v>42738</c:v>
                </c:pt>
                <c:pt idx="223">
                  <c:v>42747</c:v>
                </c:pt>
                <c:pt idx="224">
                  <c:v>42747</c:v>
                </c:pt>
                <c:pt idx="225">
                  <c:v>42752</c:v>
                </c:pt>
                <c:pt idx="226">
                  <c:v>42766</c:v>
                </c:pt>
                <c:pt idx="227">
                  <c:v>42817</c:v>
                </c:pt>
                <c:pt idx="228">
                  <c:v>42825</c:v>
                </c:pt>
                <c:pt idx="229">
                  <c:v>42826</c:v>
                </c:pt>
                <c:pt idx="230">
                  <c:v>42877</c:v>
                </c:pt>
                <c:pt idx="231">
                  <c:v>42880</c:v>
                </c:pt>
                <c:pt idx="232">
                  <c:v>42880</c:v>
                </c:pt>
                <c:pt idx="233">
                  <c:v>42881</c:v>
                </c:pt>
                <c:pt idx="234">
                  <c:v>42887</c:v>
                </c:pt>
                <c:pt idx="235">
                  <c:v>42893</c:v>
                </c:pt>
                <c:pt idx="236">
                  <c:v>42905</c:v>
                </c:pt>
                <c:pt idx="237">
                  <c:v>42906</c:v>
                </c:pt>
                <c:pt idx="238">
                  <c:v>42906</c:v>
                </c:pt>
                <c:pt idx="239">
                  <c:v>42906</c:v>
                </c:pt>
                <c:pt idx="240">
                  <c:v>42906</c:v>
                </c:pt>
                <c:pt idx="241">
                  <c:v>42912</c:v>
                </c:pt>
                <c:pt idx="242">
                  <c:v>42944</c:v>
                </c:pt>
                <c:pt idx="243">
                  <c:v>42944</c:v>
                </c:pt>
                <c:pt idx="244">
                  <c:v>42955</c:v>
                </c:pt>
                <c:pt idx="245">
                  <c:v>43001</c:v>
                </c:pt>
                <c:pt idx="246">
                  <c:v>43004</c:v>
                </c:pt>
                <c:pt idx="247">
                  <c:v>43004</c:v>
                </c:pt>
                <c:pt idx="248">
                  <c:v>43014</c:v>
                </c:pt>
                <c:pt idx="249">
                  <c:v>43014</c:v>
                </c:pt>
                <c:pt idx="250">
                  <c:v>43038</c:v>
                </c:pt>
                <c:pt idx="251">
                  <c:v>43052</c:v>
                </c:pt>
                <c:pt idx="252">
                  <c:v>43052</c:v>
                </c:pt>
                <c:pt idx="253">
                  <c:v>43077</c:v>
                </c:pt>
                <c:pt idx="254">
                  <c:v>43083</c:v>
                </c:pt>
                <c:pt idx="255">
                  <c:v>43084</c:v>
                </c:pt>
                <c:pt idx="256">
                  <c:v>43105</c:v>
                </c:pt>
                <c:pt idx="257">
                  <c:v>43109</c:v>
                </c:pt>
                <c:pt idx="258">
                  <c:v>43129</c:v>
                </c:pt>
                <c:pt idx="259">
                  <c:v>43129</c:v>
                </c:pt>
                <c:pt idx="260">
                  <c:v>43132</c:v>
                </c:pt>
                <c:pt idx="261">
                  <c:v>43152</c:v>
                </c:pt>
                <c:pt idx="262">
                  <c:v>43206</c:v>
                </c:pt>
                <c:pt idx="263">
                  <c:v>43227</c:v>
                </c:pt>
                <c:pt idx="264">
                  <c:v>43236</c:v>
                </c:pt>
                <c:pt idx="265">
                  <c:v>43236</c:v>
                </c:pt>
                <c:pt idx="266">
                  <c:v>43250</c:v>
                </c:pt>
                <c:pt idx="267">
                  <c:v>43250</c:v>
                </c:pt>
                <c:pt idx="268">
                  <c:v>43250</c:v>
                </c:pt>
                <c:pt idx="269">
                  <c:v>43250</c:v>
                </c:pt>
                <c:pt idx="270">
                  <c:v>43250</c:v>
                </c:pt>
                <c:pt idx="271">
                  <c:v>43250</c:v>
                </c:pt>
                <c:pt idx="272">
                  <c:v>43252</c:v>
                </c:pt>
                <c:pt idx="273">
                  <c:v>43257</c:v>
                </c:pt>
                <c:pt idx="274">
                  <c:v>43259</c:v>
                </c:pt>
                <c:pt idx="275">
                  <c:v>43264</c:v>
                </c:pt>
                <c:pt idx="276">
                  <c:v>43264</c:v>
                </c:pt>
                <c:pt idx="277">
                  <c:v>43278</c:v>
                </c:pt>
                <c:pt idx="278">
                  <c:v>43291</c:v>
                </c:pt>
                <c:pt idx="279">
                  <c:v>43322</c:v>
                </c:pt>
                <c:pt idx="280">
                  <c:v>43334</c:v>
                </c:pt>
                <c:pt idx="281">
                  <c:v>43334</c:v>
                </c:pt>
                <c:pt idx="282">
                  <c:v>43335</c:v>
                </c:pt>
                <c:pt idx="283">
                  <c:v>43343</c:v>
                </c:pt>
                <c:pt idx="284">
                  <c:v>43363</c:v>
                </c:pt>
                <c:pt idx="285">
                  <c:v>43374</c:v>
                </c:pt>
                <c:pt idx="286">
                  <c:v>43374</c:v>
                </c:pt>
                <c:pt idx="287">
                  <c:v>43391</c:v>
                </c:pt>
                <c:pt idx="288">
                  <c:v>43391</c:v>
                </c:pt>
                <c:pt idx="289">
                  <c:v>43405</c:v>
                </c:pt>
                <c:pt idx="290">
                  <c:v>43445</c:v>
                </c:pt>
                <c:pt idx="291">
                  <c:v>43497</c:v>
                </c:pt>
                <c:pt idx="292">
                  <c:v>43510</c:v>
                </c:pt>
                <c:pt idx="293">
                  <c:v>43545</c:v>
                </c:pt>
                <c:pt idx="294">
                  <c:v>43546</c:v>
                </c:pt>
                <c:pt idx="295">
                  <c:v>43615</c:v>
                </c:pt>
                <c:pt idx="296">
                  <c:v>43643</c:v>
                </c:pt>
                <c:pt idx="297">
                  <c:v>43643</c:v>
                </c:pt>
                <c:pt idx="298">
                  <c:v>43647</c:v>
                </c:pt>
                <c:pt idx="299">
                  <c:v>43671</c:v>
                </c:pt>
                <c:pt idx="300">
                  <c:v>43685</c:v>
                </c:pt>
                <c:pt idx="301">
                  <c:v>43696</c:v>
                </c:pt>
                <c:pt idx="302">
                  <c:v>43727</c:v>
                </c:pt>
                <c:pt idx="303">
                  <c:v>43730</c:v>
                </c:pt>
                <c:pt idx="304">
                  <c:v>43730</c:v>
                </c:pt>
                <c:pt idx="305">
                  <c:v>43730</c:v>
                </c:pt>
                <c:pt idx="306">
                  <c:v>43755</c:v>
                </c:pt>
                <c:pt idx="307">
                  <c:v>43755</c:v>
                </c:pt>
                <c:pt idx="308">
                  <c:v>43788</c:v>
                </c:pt>
                <c:pt idx="309">
                  <c:v>43790</c:v>
                </c:pt>
                <c:pt idx="310">
                  <c:v>43795</c:v>
                </c:pt>
                <c:pt idx="311">
                  <c:v>43819</c:v>
                </c:pt>
                <c:pt idx="312">
                  <c:v>43915</c:v>
                </c:pt>
                <c:pt idx="313">
                  <c:v>43929</c:v>
                </c:pt>
                <c:pt idx="314">
                  <c:v>43983</c:v>
                </c:pt>
                <c:pt idx="315">
                  <c:v>44067</c:v>
                </c:pt>
                <c:pt idx="316">
                  <c:v>44097</c:v>
                </c:pt>
                <c:pt idx="317">
                  <c:v>44099</c:v>
                </c:pt>
                <c:pt idx="318">
                  <c:v>44195</c:v>
                </c:pt>
                <c:pt idx="319">
                  <c:v>44211</c:v>
                </c:pt>
                <c:pt idx="320">
                  <c:v>44211</c:v>
                </c:pt>
                <c:pt idx="321">
                  <c:v>44228</c:v>
                </c:pt>
                <c:pt idx="322">
                  <c:v>44231</c:v>
                </c:pt>
                <c:pt idx="323">
                  <c:v>44250</c:v>
                </c:pt>
                <c:pt idx="324">
                  <c:v>44280</c:v>
                </c:pt>
                <c:pt idx="325">
                  <c:v>44348</c:v>
                </c:pt>
                <c:pt idx="326">
                  <c:v>44348</c:v>
                </c:pt>
                <c:pt idx="327">
                  <c:v>44348</c:v>
                </c:pt>
              </c:numCache>
            </c:numRef>
          </c:xVal>
          <c:yVal>
            <c:numRef>
              <c:f>'PV &amp; Wind PPAs vs. Gas'!$K$28:$K$355</c:f>
              <c:numCache>
                <c:formatCode>"$"#,##0.00_);\("$"#,##0.00\)</c:formatCode>
                <c:ptCount val="328"/>
                <c:pt idx="0">
                  <c:v>132.09678867228317</c:v>
                </c:pt>
                <c:pt idx="1">
                  <c:v>159.50239793933142</c:v>
                </c:pt>
                <c:pt idx="2">
                  <c:v>150.76036112897177</c:v>
                </c:pt>
                <c:pt idx="3">
                  <c:v>210.07052991375707</c:v>
                </c:pt>
                <c:pt idx="4">
                  <c:v>142.78340860236398</c:v>
                </c:pt>
                <c:pt idx="5">
                  <c:v>131.35468811484361</c:v>
                </c:pt>
                <c:pt idx="6">
                  <c:v>201.87617941448411</c:v>
                </c:pt>
                <c:pt idx="7">
                  <c:v>227.74991288053741</c:v>
                </c:pt>
                <c:pt idx="8">
                  <c:v>166.37159677334844</c:v>
                </c:pt>
                <c:pt idx="9">
                  <c:v>145.58888183815037</c:v>
                </c:pt>
                <c:pt idx="10">
                  <c:v>194.79262084030665</c:v>
                </c:pt>
                <c:pt idx="11">
                  <c:v>117.45124673431536</c:v>
                </c:pt>
                <c:pt idx="12">
                  <c:v>133.1772693211324</c:v>
                </c:pt>
                <c:pt idx="13">
                  <c:v>240.08263936563256</c:v>
                </c:pt>
                <c:pt idx="14">
                  <c:v>240.08263936563256</c:v>
                </c:pt>
                <c:pt idx="15">
                  <c:v>240.08263936563256</c:v>
                </c:pt>
                <c:pt idx="16">
                  <c:v>164.2326074511121</c:v>
                </c:pt>
                <c:pt idx="17">
                  <c:v>164.2326074511121</c:v>
                </c:pt>
                <c:pt idx="18">
                  <c:v>163.20807880481198</c:v>
                </c:pt>
                <c:pt idx="19">
                  <c:v>139.12708403650188</c:v>
                </c:pt>
                <c:pt idx="20">
                  <c:v>141.83064162154119</c:v>
                </c:pt>
                <c:pt idx="21">
                  <c:v>133.81512112509478</c:v>
                </c:pt>
                <c:pt idx="22">
                  <c:v>106.66165297410052</c:v>
                </c:pt>
                <c:pt idx="23">
                  <c:v>140.64368111356367</c:v>
                </c:pt>
                <c:pt idx="24">
                  <c:v>132.51787215964211</c:v>
                </c:pt>
                <c:pt idx="25">
                  <c:v>133.21471916752552</c:v>
                </c:pt>
                <c:pt idx="26">
                  <c:v>160.55576052646407</c:v>
                </c:pt>
                <c:pt idx="27">
                  <c:v>323.5796626050128</c:v>
                </c:pt>
                <c:pt idx="28">
                  <c:v>132.51787215964211</c:v>
                </c:pt>
                <c:pt idx="29">
                  <c:v>128.07170992260362</c:v>
                </c:pt>
                <c:pt idx="30">
                  <c:v>100.78435541286747</c:v>
                </c:pt>
                <c:pt idx="31">
                  <c:v>100.4796315006849</c:v>
                </c:pt>
                <c:pt idx="32">
                  <c:v>134.09801601299415</c:v>
                </c:pt>
                <c:pt idx="33">
                  <c:v>154.49478261403425</c:v>
                </c:pt>
                <c:pt idx="34">
                  <c:v>128.94246662977548</c:v>
                </c:pt>
                <c:pt idx="35">
                  <c:v>133.64367584916721</c:v>
                </c:pt>
                <c:pt idx="36">
                  <c:v>193.81673462055173</c:v>
                </c:pt>
                <c:pt idx="37">
                  <c:v>114.43455922227665</c:v>
                </c:pt>
                <c:pt idx="38">
                  <c:v>124.46150053332839</c:v>
                </c:pt>
                <c:pt idx="39">
                  <c:v>130.46105532275737</c:v>
                </c:pt>
                <c:pt idx="40">
                  <c:v>78.974467067086621</c:v>
                </c:pt>
                <c:pt idx="41">
                  <c:v>77.039295452069126</c:v>
                </c:pt>
                <c:pt idx="42">
                  <c:v>138.7308344812717</c:v>
                </c:pt>
                <c:pt idx="43">
                  <c:v>149.39254830023049</c:v>
                </c:pt>
                <c:pt idx="44">
                  <c:v>124.70222447672158</c:v>
                </c:pt>
                <c:pt idx="45">
                  <c:v>110.49071387284506</c:v>
                </c:pt>
                <c:pt idx="46">
                  <c:v>147.93328369973588</c:v>
                </c:pt>
                <c:pt idx="47">
                  <c:v>110.72793418415294</c:v>
                </c:pt>
                <c:pt idx="48">
                  <c:v>123.30544471010373</c:v>
                </c:pt>
                <c:pt idx="49">
                  <c:v>135.50909530311614</c:v>
                </c:pt>
                <c:pt idx="50">
                  <c:v>115.56695260570278</c:v>
                </c:pt>
                <c:pt idx="51">
                  <c:v>114.50864091068806</c:v>
                </c:pt>
                <c:pt idx="52">
                  <c:v>118.11935828776366</c:v>
                </c:pt>
                <c:pt idx="53">
                  <c:v>94.320488853098709</c:v>
                </c:pt>
                <c:pt idx="54">
                  <c:v>119.61881898299147</c:v>
                </c:pt>
                <c:pt idx="55">
                  <c:v>111.74425078754807</c:v>
                </c:pt>
                <c:pt idx="56">
                  <c:v>107.10791682952231</c:v>
                </c:pt>
                <c:pt idx="57">
                  <c:v>126.51001719203325</c:v>
                </c:pt>
                <c:pt idx="58">
                  <c:v>101.06462360792489</c:v>
                </c:pt>
                <c:pt idx="59">
                  <c:v>196.32277356984014</c:v>
                </c:pt>
                <c:pt idx="60">
                  <c:v>115.93134912455014</c:v>
                </c:pt>
                <c:pt idx="61">
                  <c:v>85.827763239709867</c:v>
                </c:pt>
                <c:pt idx="62">
                  <c:v>137.69097724320744</c:v>
                </c:pt>
                <c:pt idx="63">
                  <c:v>225.77118960531632</c:v>
                </c:pt>
                <c:pt idx="64">
                  <c:v>108.14725440354329</c:v>
                </c:pt>
                <c:pt idx="65">
                  <c:v>85.457491161148653</c:v>
                </c:pt>
                <c:pt idx="66">
                  <c:v>114.93490899607748</c:v>
                </c:pt>
                <c:pt idx="67">
                  <c:v>84.640567540000703</c:v>
                </c:pt>
                <c:pt idx="68">
                  <c:v>86.332885309072068</c:v>
                </c:pt>
                <c:pt idx="69">
                  <c:v>77.456188894838746</c:v>
                </c:pt>
                <c:pt idx="70">
                  <c:v>86.715123529504552</c:v>
                </c:pt>
                <c:pt idx="71">
                  <c:v>76.756972344597386</c:v>
                </c:pt>
                <c:pt idx="72">
                  <c:v>91.375792663152524</c:v>
                </c:pt>
                <c:pt idx="73">
                  <c:v>94.207180027618278</c:v>
                </c:pt>
                <c:pt idx="74">
                  <c:v>87.994188335344091</c:v>
                </c:pt>
                <c:pt idx="75">
                  <c:v>91.287669967063152</c:v>
                </c:pt>
                <c:pt idx="76">
                  <c:v>89.014281114293723</c:v>
                </c:pt>
                <c:pt idx="77">
                  <c:v>86.051279361527307</c:v>
                </c:pt>
                <c:pt idx="78">
                  <c:v>91.646623101480131</c:v>
                </c:pt>
                <c:pt idx="79">
                  <c:v>83.850645362473855</c:v>
                </c:pt>
                <c:pt idx="80">
                  <c:v>100.91375636786022</c:v>
                </c:pt>
                <c:pt idx="81">
                  <c:v>86.455760439164152</c:v>
                </c:pt>
                <c:pt idx="82">
                  <c:v>55.834031725989298</c:v>
                </c:pt>
                <c:pt idx="83">
                  <c:v>71.032712352680903</c:v>
                </c:pt>
                <c:pt idx="84">
                  <c:v>82.269906456320939</c:v>
                </c:pt>
                <c:pt idx="85">
                  <c:v>80.77785758242976</c:v>
                </c:pt>
                <c:pt idx="86">
                  <c:v>83.794134143939033</c:v>
                </c:pt>
                <c:pt idx="87">
                  <c:v>99.910575839389338</c:v>
                </c:pt>
                <c:pt idx="88">
                  <c:v>80.469870516428358</c:v>
                </c:pt>
                <c:pt idx="89">
                  <c:v>86.879887243016526</c:v>
                </c:pt>
                <c:pt idx="90">
                  <c:v>85.54537932553805</c:v>
                </c:pt>
                <c:pt idx="91">
                  <c:v>75.769444740106138</c:v>
                </c:pt>
                <c:pt idx="92">
                  <c:v>85.057922213075969</c:v>
                </c:pt>
                <c:pt idx="93">
                  <c:v>62.489022441100744</c:v>
                </c:pt>
                <c:pt idx="94">
                  <c:v>58.951732971391216</c:v>
                </c:pt>
                <c:pt idx="95">
                  <c:v>66.357227023510106</c:v>
                </c:pt>
                <c:pt idx="96">
                  <c:v>67.24666182926795</c:v>
                </c:pt>
                <c:pt idx="97">
                  <c:v>152.21295504145908</c:v>
                </c:pt>
                <c:pt idx="98">
                  <c:v>57.237838446182408</c:v>
                </c:pt>
                <c:pt idx="99">
                  <c:v>58.755227194819881</c:v>
                </c:pt>
                <c:pt idx="100">
                  <c:v>63.02709190289174</c:v>
                </c:pt>
                <c:pt idx="101">
                  <c:v>79.572679143973403</c:v>
                </c:pt>
                <c:pt idx="102">
                  <c:v>79.572679143973403</c:v>
                </c:pt>
                <c:pt idx="103">
                  <c:v>66.289364787988916</c:v>
                </c:pt>
                <c:pt idx="104">
                  <c:v>100.71927867926507</c:v>
                </c:pt>
                <c:pt idx="105">
                  <c:v>63.68742869174033</c:v>
                </c:pt>
                <c:pt idx="106">
                  <c:v>65.826851632149584</c:v>
                </c:pt>
                <c:pt idx="107">
                  <c:v>63.919864562878068</c:v>
                </c:pt>
                <c:pt idx="108">
                  <c:v>81.536047201167648</c:v>
                </c:pt>
                <c:pt idx="109">
                  <c:v>67.086289608558801</c:v>
                </c:pt>
                <c:pt idx="110">
                  <c:v>56.080659271407015</c:v>
                </c:pt>
                <c:pt idx="111">
                  <c:v>68.415203282089777</c:v>
                </c:pt>
                <c:pt idx="112">
                  <c:v>48.858917851208872</c:v>
                </c:pt>
                <c:pt idx="113">
                  <c:v>63.180457509835378</c:v>
                </c:pt>
                <c:pt idx="114">
                  <c:v>59.117106335814285</c:v>
                </c:pt>
                <c:pt idx="115">
                  <c:v>64.795620429104886</c:v>
                </c:pt>
                <c:pt idx="116">
                  <c:v>43.767792548438244</c:v>
                </c:pt>
                <c:pt idx="117">
                  <c:v>62.709645900907255</c:v>
                </c:pt>
                <c:pt idx="118">
                  <c:v>65.584586687195227</c:v>
                </c:pt>
                <c:pt idx="119">
                  <c:v>56.862090410214812</c:v>
                </c:pt>
                <c:pt idx="120">
                  <c:v>54.488431930163024</c:v>
                </c:pt>
                <c:pt idx="121">
                  <c:v>57.445227719825162</c:v>
                </c:pt>
                <c:pt idx="122">
                  <c:v>57.237838446182408</c:v>
                </c:pt>
                <c:pt idx="123">
                  <c:v>57.801671239864994</c:v>
                </c:pt>
                <c:pt idx="124">
                  <c:v>60.435827572850741</c:v>
                </c:pt>
                <c:pt idx="125">
                  <c:v>60.413994299557807</c:v>
                </c:pt>
                <c:pt idx="126">
                  <c:v>50.300759013700436</c:v>
                </c:pt>
                <c:pt idx="127">
                  <c:v>46.394199879092604</c:v>
                </c:pt>
                <c:pt idx="128">
                  <c:v>55.602064898828651</c:v>
                </c:pt>
                <c:pt idx="129">
                  <c:v>59.119498661006418</c:v>
                </c:pt>
                <c:pt idx="130">
                  <c:v>52.771120878494436</c:v>
                </c:pt>
                <c:pt idx="131">
                  <c:v>53.536803141567646</c:v>
                </c:pt>
                <c:pt idx="132">
                  <c:v>53.480099150466707</c:v>
                </c:pt>
                <c:pt idx="133">
                  <c:v>57.161714082591537</c:v>
                </c:pt>
                <c:pt idx="134">
                  <c:v>59.677318061680054</c:v>
                </c:pt>
                <c:pt idx="135">
                  <c:v>57.739825309035687</c:v>
                </c:pt>
                <c:pt idx="136">
                  <c:v>56.493812622583903</c:v>
                </c:pt>
                <c:pt idx="137">
                  <c:v>61.907402122835911</c:v>
                </c:pt>
                <c:pt idx="138">
                  <c:v>56.284968605507231</c:v>
                </c:pt>
                <c:pt idx="139">
                  <c:v>56.284968605507231</c:v>
                </c:pt>
                <c:pt idx="140">
                  <c:v>56.284968605507231</c:v>
                </c:pt>
                <c:pt idx="141">
                  <c:v>56.284968605507231</c:v>
                </c:pt>
                <c:pt idx="142">
                  <c:v>49.75052347232684</c:v>
                </c:pt>
                <c:pt idx="143">
                  <c:v>66.204418256468799</c:v>
                </c:pt>
                <c:pt idx="144">
                  <c:v>64.205975300163885</c:v>
                </c:pt>
                <c:pt idx="145">
                  <c:v>64.221962843814296</c:v>
                </c:pt>
                <c:pt idx="146">
                  <c:v>66.358400650790671</c:v>
                </c:pt>
                <c:pt idx="147">
                  <c:v>70.538122536140165</c:v>
                </c:pt>
                <c:pt idx="148">
                  <c:v>70.538122536140165</c:v>
                </c:pt>
                <c:pt idx="149">
                  <c:v>61.572303047617183</c:v>
                </c:pt>
                <c:pt idx="150">
                  <c:v>48.830035442316934</c:v>
                </c:pt>
                <c:pt idx="151">
                  <c:v>59.057242591198218</c:v>
                </c:pt>
                <c:pt idx="152">
                  <c:v>57.600630794613295</c:v>
                </c:pt>
                <c:pt idx="153">
                  <c:v>101.09010539785217</c:v>
                </c:pt>
                <c:pt idx="154">
                  <c:v>42.28745952619294</c:v>
                </c:pt>
                <c:pt idx="155">
                  <c:v>62.332700687839001</c:v>
                </c:pt>
                <c:pt idx="156">
                  <c:v>37.458763505044814</c:v>
                </c:pt>
                <c:pt idx="157">
                  <c:v>37.935103326056911</c:v>
                </c:pt>
                <c:pt idx="158">
                  <c:v>83.888269051173253</c:v>
                </c:pt>
                <c:pt idx="159">
                  <c:v>68.103525983807629</c:v>
                </c:pt>
                <c:pt idx="160">
                  <c:v>47.094906283521681</c:v>
                </c:pt>
                <c:pt idx="161">
                  <c:v>47.40774316126852</c:v>
                </c:pt>
                <c:pt idx="162">
                  <c:v>45.326870679638063</c:v>
                </c:pt>
                <c:pt idx="163">
                  <c:v>63.489127014754814</c:v>
                </c:pt>
                <c:pt idx="164">
                  <c:v>52.965297415203587</c:v>
                </c:pt>
                <c:pt idx="165">
                  <c:v>44.735214561102765</c:v>
                </c:pt>
                <c:pt idx="166">
                  <c:v>59.722529013623841</c:v>
                </c:pt>
                <c:pt idx="167">
                  <c:v>66.610994609562795</c:v>
                </c:pt>
                <c:pt idx="168">
                  <c:v>74.008822429787401</c:v>
                </c:pt>
                <c:pt idx="169">
                  <c:v>41.944134525586627</c:v>
                </c:pt>
                <c:pt idx="170">
                  <c:v>67.583307312300008</c:v>
                </c:pt>
                <c:pt idx="171">
                  <c:v>44.134615754345361</c:v>
                </c:pt>
                <c:pt idx="172">
                  <c:v>49.033058139570798</c:v>
                </c:pt>
                <c:pt idx="173">
                  <c:v>54.667308533996064</c:v>
                </c:pt>
                <c:pt idx="174">
                  <c:v>61.052519690941047</c:v>
                </c:pt>
                <c:pt idx="175">
                  <c:v>63.828030799805845</c:v>
                </c:pt>
                <c:pt idx="176">
                  <c:v>65.787773692141485</c:v>
                </c:pt>
                <c:pt idx="177">
                  <c:v>130.3379195325974</c:v>
                </c:pt>
                <c:pt idx="178">
                  <c:v>51.949427114259713</c:v>
                </c:pt>
                <c:pt idx="179">
                  <c:v>48.894875077160599</c:v>
                </c:pt>
                <c:pt idx="180">
                  <c:v>46.301790704643444</c:v>
                </c:pt>
                <c:pt idx="181">
                  <c:v>45.015431742091714</c:v>
                </c:pt>
                <c:pt idx="182">
                  <c:v>41.037667287295541</c:v>
                </c:pt>
                <c:pt idx="183">
                  <c:v>50.141477338304576</c:v>
                </c:pt>
                <c:pt idx="184">
                  <c:v>50.141477338304576</c:v>
                </c:pt>
                <c:pt idx="185">
                  <c:v>51.021198302627944</c:v>
                </c:pt>
                <c:pt idx="186">
                  <c:v>74.94414326883394</c:v>
                </c:pt>
                <c:pt idx="187">
                  <c:v>43.262990790301664</c:v>
                </c:pt>
                <c:pt idx="188">
                  <c:v>46.990511788790016</c:v>
                </c:pt>
                <c:pt idx="189">
                  <c:v>41.174060435802566</c:v>
                </c:pt>
                <c:pt idx="190">
                  <c:v>19.778630902171695</c:v>
                </c:pt>
                <c:pt idx="191">
                  <c:v>19.778630902171695</c:v>
                </c:pt>
                <c:pt idx="192">
                  <c:v>36.023112379555428</c:v>
                </c:pt>
                <c:pt idx="193">
                  <c:v>33.477572124902736</c:v>
                </c:pt>
                <c:pt idx="194">
                  <c:v>57.924836416673124</c:v>
                </c:pt>
                <c:pt idx="195">
                  <c:v>49.010809364136549</c:v>
                </c:pt>
                <c:pt idx="196">
                  <c:v>42.594166446248039</c:v>
                </c:pt>
                <c:pt idx="197">
                  <c:v>51.509220855443289</c:v>
                </c:pt>
                <c:pt idx="198">
                  <c:v>44.588438658721486</c:v>
                </c:pt>
                <c:pt idx="199">
                  <c:v>38.427662113827445</c:v>
                </c:pt>
                <c:pt idx="200">
                  <c:v>43.767792548438244</c:v>
                </c:pt>
                <c:pt idx="201">
                  <c:v>43.98172496666524</c:v>
                </c:pt>
                <c:pt idx="202">
                  <c:v>46.098955607192714</c:v>
                </c:pt>
                <c:pt idx="203">
                  <c:v>41.818229045460882</c:v>
                </c:pt>
                <c:pt idx="204">
                  <c:v>51.162849398788495</c:v>
                </c:pt>
                <c:pt idx="205">
                  <c:v>51.093216616311146</c:v>
                </c:pt>
                <c:pt idx="206">
                  <c:v>51.141886988856733</c:v>
                </c:pt>
                <c:pt idx="207">
                  <c:v>50.756371673595154</c:v>
                </c:pt>
                <c:pt idx="208">
                  <c:v>29.293350022390079</c:v>
                </c:pt>
                <c:pt idx="209">
                  <c:v>48.359508107162696</c:v>
                </c:pt>
                <c:pt idx="210">
                  <c:v>45.569536485595599</c:v>
                </c:pt>
                <c:pt idx="211">
                  <c:v>34.67772775209999</c:v>
                </c:pt>
                <c:pt idx="212">
                  <c:v>41.140252095784604</c:v>
                </c:pt>
                <c:pt idx="213">
                  <c:v>51.742532229059023</c:v>
                </c:pt>
                <c:pt idx="214">
                  <c:v>43.121074921820487</c:v>
                </c:pt>
                <c:pt idx="215">
                  <c:v>41.916756392770139</c:v>
                </c:pt>
                <c:pt idx="216">
                  <c:v>42.229509925432794</c:v>
                </c:pt>
                <c:pt idx="217">
                  <c:v>148.59216507300721</c:v>
                </c:pt>
                <c:pt idx="218">
                  <c:v>34.215656101061867</c:v>
                </c:pt>
                <c:pt idx="219">
                  <c:v>34.527728451375609</c:v>
                </c:pt>
                <c:pt idx="220">
                  <c:v>41.030388206814315</c:v>
                </c:pt>
                <c:pt idx="221">
                  <c:v>31.780265356808343</c:v>
                </c:pt>
                <c:pt idx="222">
                  <c:v>51.827858787554909</c:v>
                </c:pt>
                <c:pt idx="223">
                  <c:v>98.622023783768952</c:v>
                </c:pt>
                <c:pt idx="224">
                  <c:v>90.244295980974869</c:v>
                </c:pt>
                <c:pt idx="225">
                  <c:v>39.191137067944162</c:v>
                </c:pt>
                <c:pt idx="226">
                  <c:v>36.45492387680337</c:v>
                </c:pt>
                <c:pt idx="227">
                  <c:v>32.883550906071989</c:v>
                </c:pt>
                <c:pt idx="228">
                  <c:v>95.016747732411872</c:v>
                </c:pt>
                <c:pt idx="229">
                  <c:v>52.293536717959299</c:v>
                </c:pt>
                <c:pt idx="230">
                  <c:v>27.106106642536467</c:v>
                </c:pt>
                <c:pt idx="231">
                  <c:v>72.994559706420489</c:v>
                </c:pt>
                <c:pt idx="232">
                  <c:v>67.918921494659983</c:v>
                </c:pt>
                <c:pt idx="233">
                  <c:v>37.796058305015308</c:v>
                </c:pt>
                <c:pt idx="234">
                  <c:v>28.163132895730779</c:v>
                </c:pt>
                <c:pt idx="235">
                  <c:v>29.778494773970234</c:v>
                </c:pt>
                <c:pt idx="236">
                  <c:v>28.197735863712953</c:v>
                </c:pt>
                <c:pt idx="237">
                  <c:v>89.379340720694074</c:v>
                </c:pt>
                <c:pt idx="238">
                  <c:v>82.199530700630405</c:v>
                </c:pt>
                <c:pt idx="239">
                  <c:v>81.657555772933861</c:v>
                </c:pt>
                <c:pt idx="240">
                  <c:v>83.372449066471816</c:v>
                </c:pt>
                <c:pt idx="241">
                  <c:v>48.571262294455771</c:v>
                </c:pt>
                <c:pt idx="242">
                  <c:v>82.810125854171091</c:v>
                </c:pt>
                <c:pt idx="243">
                  <c:v>82.179381069773541</c:v>
                </c:pt>
                <c:pt idx="244">
                  <c:v>48.292314630589125</c:v>
                </c:pt>
                <c:pt idx="245">
                  <c:v>29.921601342795071</c:v>
                </c:pt>
                <c:pt idx="246">
                  <c:v>28.853208000148282</c:v>
                </c:pt>
                <c:pt idx="247">
                  <c:v>28.330443857538935</c:v>
                </c:pt>
                <c:pt idx="248">
                  <c:v>27.837441245399287</c:v>
                </c:pt>
                <c:pt idx="249">
                  <c:v>27.837441245399287</c:v>
                </c:pt>
                <c:pt idx="250">
                  <c:v>30.354217944465031</c:v>
                </c:pt>
                <c:pt idx="251">
                  <c:v>26.472002052703704</c:v>
                </c:pt>
                <c:pt idx="252">
                  <c:v>25.195773066395212</c:v>
                </c:pt>
                <c:pt idx="253">
                  <c:v>19.553065269533572</c:v>
                </c:pt>
                <c:pt idx="254">
                  <c:v>20.186253695552864</c:v>
                </c:pt>
                <c:pt idx="255">
                  <c:v>34.794246771244183</c:v>
                </c:pt>
                <c:pt idx="256">
                  <c:v>23.890496019348575</c:v>
                </c:pt>
                <c:pt idx="257">
                  <c:v>27.796971717218621</c:v>
                </c:pt>
                <c:pt idx="258">
                  <c:v>23.842103648585827</c:v>
                </c:pt>
                <c:pt idx="259">
                  <c:v>26.339422380337645</c:v>
                </c:pt>
                <c:pt idx="260">
                  <c:v>36.788433526466406</c:v>
                </c:pt>
                <c:pt idx="261">
                  <c:v>45.705585928787485</c:v>
                </c:pt>
                <c:pt idx="262">
                  <c:v>158.18619819742358</c:v>
                </c:pt>
                <c:pt idx="263">
                  <c:v>30.171215499609822</c:v>
                </c:pt>
                <c:pt idx="264">
                  <c:v>29.722613228308674</c:v>
                </c:pt>
                <c:pt idx="265">
                  <c:v>29.722613228308674</c:v>
                </c:pt>
                <c:pt idx="266">
                  <c:v>18.93389544428695</c:v>
                </c:pt>
                <c:pt idx="267">
                  <c:v>21.688107514517633</c:v>
                </c:pt>
                <c:pt idx="268">
                  <c:v>24.329272480262663</c:v>
                </c:pt>
                <c:pt idx="269">
                  <c:v>21.117349716902513</c:v>
                </c:pt>
                <c:pt idx="270">
                  <c:v>21.125318528116463</c:v>
                </c:pt>
                <c:pt idx="271">
                  <c:v>23.874558396920769</c:v>
                </c:pt>
                <c:pt idx="272">
                  <c:v>59.320469530373586</c:v>
                </c:pt>
                <c:pt idx="273">
                  <c:v>24.63753916920032</c:v>
                </c:pt>
                <c:pt idx="274">
                  <c:v>21.498338798626406</c:v>
                </c:pt>
                <c:pt idx="275">
                  <c:v>19.657140528549462</c:v>
                </c:pt>
                <c:pt idx="276">
                  <c:v>23.230426115312707</c:v>
                </c:pt>
                <c:pt idx="277">
                  <c:v>40.449710166509554</c:v>
                </c:pt>
                <c:pt idx="278">
                  <c:v>27.819560277691508</c:v>
                </c:pt>
                <c:pt idx="279">
                  <c:v>42.869422304828973</c:v>
                </c:pt>
                <c:pt idx="280">
                  <c:v>25.128148653334357</c:v>
                </c:pt>
                <c:pt idx="281">
                  <c:v>25.128148653334357</c:v>
                </c:pt>
                <c:pt idx="282">
                  <c:v>28.234842882276205</c:v>
                </c:pt>
                <c:pt idx="283">
                  <c:v>22.639206198491404</c:v>
                </c:pt>
                <c:pt idx="284">
                  <c:v>21.553667958426082</c:v>
                </c:pt>
                <c:pt idx="285">
                  <c:v>42.852437401430905</c:v>
                </c:pt>
                <c:pt idx="286">
                  <c:v>21.502748501784545</c:v>
                </c:pt>
                <c:pt idx="287">
                  <c:v>30.718212145406518</c:v>
                </c:pt>
                <c:pt idx="288">
                  <c:v>36.628212164999013</c:v>
                </c:pt>
                <c:pt idx="289">
                  <c:v>37.52097475180009</c:v>
                </c:pt>
                <c:pt idx="290">
                  <c:v>25.898636445257807</c:v>
                </c:pt>
                <c:pt idx="291">
                  <c:v>43.112426945720763</c:v>
                </c:pt>
                <c:pt idx="292">
                  <c:v>25.042088766931741</c:v>
                </c:pt>
                <c:pt idx="293">
                  <c:v>26.984775407987811</c:v>
                </c:pt>
                <c:pt idx="294">
                  <c:v>19.70752477461863</c:v>
                </c:pt>
                <c:pt idx="295">
                  <c:v>19.071621426276664</c:v>
                </c:pt>
                <c:pt idx="296">
                  <c:v>16.290640482574158</c:v>
                </c:pt>
                <c:pt idx="297">
                  <c:v>15.06666150942635</c:v>
                </c:pt>
                <c:pt idx="298">
                  <c:v>15.214713375484605</c:v>
                </c:pt>
                <c:pt idx="299">
                  <c:v>24.156762396383648</c:v>
                </c:pt>
                <c:pt idx="300">
                  <c:v>21.942745109630554</c:v>
                </c:pt>
                <c:pt idx="301">
                  <c:v>37.39622146341349</c:v>
                </c:pt>
                <c:pt idx="302">
                  <c:v>38.777295030006421</c:v>
                </c:pt>
                <c:pt idx="303">
                  <c:v>32.285061716365227</c:v>
                </c:pt>
                <c:pt idx="304">
                  <c:v>31.610056714493975</c:v>
                </c:pt>
                <c:pt idx="305">
                  <c:v>31.610056714493975</c:v>
                </c:pt>
                <c:pt idx="306">
                  <c:v>12.10987967969443</c:v>
                </c:pt>
                <c:pt idx="307">
                  <c:v>16.957063007123832</c:v>
                </c:pt>
                <c:pt idx="308">
                  <c:v>21.502748501784545</c:v>
                </c:pt>
                <c:pt idx="309">
                  <c:v>22.970381055510039</c:v>
                </c:pt>
                <c:pt idx="310">
                  <c:v>23.636449894044457</c:v>
                </c:pt>
                <c:pt idx="311">
                  <c:v>42.776392864564386</c:v>
                </c:pt>
                <c:pt idx="312">
                  <c:v>18.172685515422035</c:v>
                </c:pt>
                <c:pt idx="313">
                  <c:v>18.951401844782342</c:v>
                </c:pt>
                <c:pt idx="314">
                  <c:v>24.24390911915167</c:v>
                </c:pt>
                <c:pt idx="315">
                  <c:v>42.374031082751635</c:v>
                </c:pt>
                <c:pt idx="316">
                  <c:v>22.095077334198983</c:v>
                </c:pt>
                <c:pt idx="317">
                  <c:v>21.254898890777891</c:v>
                </c:pt>
                <c:pt idx="318">
                  <c:v>36.656531584057248</c:v>
                </c:pt>
                <c:pt idx="319">
                  <c:v>47.357817403947593</c:v>
                </c:pt>
                <c:pt idx="320">
                  <c:v>39.504067517681932</c:v>
                </c:pt>
                <c:pt idx="321">
                  <c:v>16.301957158396895</c:v>
                </c:pt>
                <c:pt idx="322">
                  <c:v>16.368885781181255</c:v>
                </c:pt>
                <c:pt idx="323">
                  <c:v>20.535411149143354</c:v>
                </c:pt>
                <c:pt idx="324">
                  <c:v>18.816870408402647</c:v>
                </c:pt>
                <c:pt idx="325">
                  <c:v>18.598115371486017</c:v>
                </c:pt>
                <c:pt idx="326">
                  <c:v>19.702177660993065</c:v>
                </c:pt>
                <c:pt idx="327">
                  <c:v>17.37611712619826</c:v>
                </c:pt>
              </c:numCache>
            </c:numRef>
          </c:yVal>
          <c:bubbleSize>
            <c:numRef>
              <c:f>'PV &amp; Wind PPAs vs. Gas'!$L$28:$L$355</c:f>
              <c:numCache>
                <c:formatCode>0.0</c:formatCode>
                <c:ptCount val="328"/>
                <c:pt idx="0">
                  <c:v>30</c:v>
                </c:pt>
                <c:pt idx="1">
                  <c:v>30</c:v>
                </c:pt>
                <c:pt idx="2">
                  <c:v>19</c:v>
                </c:pt>
                <c:pt idx="3">
                  <c:v>12.6</c:v>
                </c:pt>
                <c:pt idx="4">
                  <c:v>230</c:v>
                </c:pt>
                <c:pt idx="5">
                  <c:v>20</c:v>
                </c:pt>
                <c:pt idx="6">
                  <c:v>14</c:v>
                </c:pt>
                <c:pt idx="7">
                  <c:v>10.08</c:v>
                </c:pt>
                <c:pt idx="8">
                  <c:v>48</c:v>
                </c:pt>
                <c:pt idx="9">
                  <c:v>250</c:v>
                </c:pt>
                <c:pt idx="10">
                  <c:v>250</c:v>
                </c:pt>
                <c:pt idx="11">
                  <c:v>21</c:v>
                </c:pt>
                <c:pt idx="12">
                  <c:v>50</c:v>
                </c:pt>
                <c:pt idx="13">
                  <c:v>6</c:v>
                </c:pt>
                <c:pt idx="14">
                  <c:v>19</c:v>
                </c:pt>
                <c:pt idx="15">
                  <c:v>20</c:v>
                </c:pt>
                <c:pt idx="16">
                  <c:v>50</c:v>
                </c:pt>
                <c:pt idx="17">
                  <c:v>20</c:v>
                </c:pt>
                <c:pt idx="18">
                  <c:v>20</c:v>
                </c:pt>
                <c:pt idx="19">
                  <c:v>50</c:v>
                </c:pt>
                <c:pt idx="20">
                  <c:v>300</c:v>
                </c:pt>
                <c:pt idx="21">
                  <c:v>40</c:v>
                </c:pt>
                <c:pt idx="22">
                  <c:v>29</c:v>
                </c:pt>
                <c:pt idx="23">
                  <c:v>66</c:v>
                </c:pt>
                <c:pt idx="24">
                  <c:v>25</c:v>
                </c:pt>
                <c:pt idx="25">
                  <c:v>125</c:v>
                </c:pt>
                <c:pt idx="26">
                  <c:v>25.8</c:v>
                </c:pt>
                <c:pt idx="27">
                  <c:v>32</c:v>
                </c:pt>
                <c:pt idx="28">
                  <c:v>20</c:v>
                </c:pt>
                <c:pt idx="29">
                  <c:v>23</c:v>
                </c:pt>
                <c:pt idx="30">
                  <c:v>12</c:v>
                </c:pt>
                <c:pt idx="31">
                  <c:v>10</c:v>
                </c:pt>
                <c:pt idx="32">
                  <c:v>20</c:v>
                </c:pt>
                <c:pt idx="33">
                  <c:v>150</c:v>
                </c:pt>
                <c:pt idx="34">
                  <c:v>45</c:v>
                </c:pt>
                <c:pt idx="35">
                  <c:v>30</c:v>
                </c:pt>
                <c:pt idx="36">
                  <c:v>5.5</c:v>
                </c:pt>
                <c:pt idx="37">
                  <c:v>23</c:v>
                </c:pt>
                <c:pt idx="38">
                  <c:v>62.5</c:v>
                </c:pt>
                <c:pt idx="39">
                  <c:v>130</c:v>
                </c:pt>
                <c:pt idx="40">
                  <c:v>14</c:v>
                </c:pt>
                <c:pt idx="41">
                  <c:v>20</c:v>
                </c:pt>
                <c:pt idx="42">
                  <c:v>9</c:v>
                </c:pt>
                <c:pt idx="43">
                  <c:v>7.65</c:v>
                </c:pt>
                <c:pt idx="44">
                  <c:v>60</c:v>
                </c:pt>
                <c:pt idx="45">
                  <c:v>309</c:v>
                </c:pt>
                <c:pt idx="46">
                  <c:v>20</c:v>
                </c:pt>
                <c:pt idx="47">
                  <c:v>270</c:v>
                </c:pt>
                <c:pt idx="48">
                  <c:v>110</c:v>
                </c:pt>
                <c:pt idx="49">
                  <c:v>26</c:v>
                </c:pt>
                <c:pt idx="50">
                  <c:v>250</c:v>
                </c:pt>
                <c:pt idx="51">
                  <c:v>30</c:v>
                </c:pt>
                <c:pt idx="52">
                  <c:v>20</c:v>
                </c:pt>
                <c:pt idx="53">
                  <c:v>150</c:v>
                </c:pt>
                <c:pt idx="54">
                  <c:v>110</c:v>
                </c:pt>
                <c:pt idx="55">
                  <c:v>127</c:v>
                </c:pt>
                <c:pt idx="56">
                  <c:v>150</c:v>
                </c:pt>
                <c:pt idx="57">
                  <c:v>23</c:v>
                </c:pt>
                <c:pt idx="58">
                  <c:v>20</c:v>
                </c:pt>
                <c:pt idx="59">
                  <c:v>6</c:v>
                </c:pt>
                <c:pt idx="60">
                  <c:v>150</c:v>
                </c:pt>
                <c:pt idx="61">
                  <c:v>250</c:v>
                </c:pt>
                <c:pt idx="62">
                  <c:v>9</c:v>
                </c:pt>
                <c:pt idx="63">
                  <c:v>20</c:v>
                </c:pt>
                <c:pt idx="64">
                  <c:v>19</c:v>
                </c:pt>
                <c:pt idx="65">
                  <c:v>20</c:v>
                </c:pt>
                <c:pt idx="66">
                  <c:v>30</c:v>
                </c:pt>
                <c:pt idx="67">
                  <c:v>20</c:v>
                </c:pt>
                <c:pt idx="68">
                  <c:v>15</c:v>
                </c:pt>
                <c:pt idx="69">
                  <c:v>15</c:v>
                </c:pt>
                <c:pt idx="70">
                  <c:v>200</c:v>
                </c:pt>
                <c:pt idx="71">
                  <c:v>20</c:v>
                </c:pt>
                <c:pt idx="72">
                  <c:v>20</c:v>
                </c:pt>
                <c:pt idx="73">
                  <c:v>20</c:v>
                </c:pt>
                <c:pt idx="74">
                  <c:v>20</c:v>
                </c:pt>
                <c:pt idx="75">
                  <c:v>20</c:v>
                </c:pt>
                <c:pt idx="76">
                  <c:v>102</c:v>
                </c:pt>
                <c:pt idx="77">
                  <c:v>20</c:v>
                </c:pt>
                <c:pt idx="78">
                  <c:v>250</c:v>
                </c:pt>
                <c:pt idx="79">
                  <c:v>20</c:v>
                </c:pt>
                <c:pt idx="80">
                  <c:v>20.8</c:v>
                </c:pt>
                <c:pt idx="81">
                  <c:v>10</c:v>
                </c:pt>
                <c:pt idx="82">
                  <c:v>50</c:v>
                </c:pt>
                <c:pt idx="83">
                  <c:v>20</c:v>
                </c:pt>
                <c:pt idx="84">
                  <c:v>20</c:v>
                </c:pt>
                <c:pt idx="85">
                  <c:v>250</c:v>
                </c:pt>
                <c:pt idx="86">
                  <c:v>20</c:v>
                </c:pt>
                <c:pt idx="87">
                  <c:v>28.8</c:v>
                </c:pt>
                <c:pt idx="88">
                  <c:v>45</c:v>
                </c:pt>
                <c:pt idx="89">
                  <c:v>20</c:v>
                </c:pt>
                <c:pt idx="90">
                  <c:v>20</c:v>
                </c:pt>
                <c:pt idx="91">
                  <c:v>20</c:v>
                </c:pt>
                <c:pt idx="92">
                  <c:v>20</c:v>
                </c:pt>
                <c:pt idx="93">
                  <c:v>20</c:v>
                </c:pt>
                <c:pt idx="94">
                  <c:v>20</c:v>
                </c:pt>
                <c:pt idx="95">
                  <c:v>48</c:v>
                </c:pt>
                <c:pt idx="96">
                  <c:v>40</c:v>
                </c:pt>
                <c:pt idx="97">
                  <c:v>12</c:v>
                </c:pt>
                <c:pt idx="98">
                  <c:v>50</c:v>
                </c:pt>
                <c:pt idx="99">
                  <c:v>40</c:v>
                </c:pt>
                <c:pt idx="100">
                  <c:v>20</c:v>
                </c:pt>
                <c:pt idx="101">
                  <c:v>20</c:v>
                </c:pt>
                <c:pt idx="102">
                  <c:v>12</c:v>
                </c:pt>
                <c:pt idx="103">
                  <c:v>15</c:v>
                </c:pt>
                <c:pt idx="104">
                  <c:v>20</c:v>
                </c:pt>
                <c:pt idx="105">
                  <c:v>20</c:v>
                </c:pt>
                <c:pt idx="106">
                  <c:v>20</c:v>
                </c:pt>
                <c:pt idx="107">
                  <c:v>20</c:v>
                </c:pt>
                <c:pt idx="108">
                  <c:v>7.3140000000000001</c:v>
                </c:pt>
                <c:pt idx="109">
                  <c:v>20</c:v>
                </c:pt>
                <c:pt idx="110">
                  <c:v>150</c:v>
                </c:pt>
                <c:pt idx="111">
                  <c:v>7</c:v>
                </c:pt>
                <c:pt idx="112">
                  <c:v>10.416</c:v>
                </c:pt>
                <c:pt idx="113">
                  <c:v>20</c:v>
                </c:pt>
                <c:pt idx="114">
                  <c:v>26.66</c:v>
                </c:pt>
                <c:pt idx="115">
                  <c:v>10.3</c:v>
                </c:pt>
                <c:pt idx="116">
                  <c:v>157.5</c:v>
                </c:pt>
                <c:pt idx="117">
                  <c:v>30</c:v>
                </c:pt>
                <c:pt idx="118">
                  <c:v>20</c:v>
                </c:pt>
                <c:pt idx="119">
                  <c:v>30</c:v>
                </c:pt>
                <c:pt idx="120">
                  <c:v>93.6</c:v>
                </c:pt>
                <c:pt idx="121">
                  <c:v>75</c:v>
                </c:pt>
                <c:pt idx="122">
                  <c:v>56</c:v>
                </c:pt>
                <c:pt idx="123">
                  <c:v>56</c:v>
                </c:pt>
                <c:pt idx="124">
                  <c:v>105</c:v>
                </c:pt>
                <c:pt idx="125">
                  <c:v>60</c:v>
                </c:pt>
                <c:pt idx="126">
                  <c:v>60</c:v>
                </c:pt>
                <c:pt idx="127">
                  <c:v>52</c:v>
                </c:pt>
                <c:pt idx="128">
                  <c:v>120</c:v>
                </c:pt>
                <c:pt idx="129">
                  <c:v>30</c:v>
                </c:pt>
                <c:pt idx="130">
                  <c:v>101.3</c:v>
                </c:pt>
                <c:pt idx="131">
                  <c:v>51</c:v>
                </c:pt>
                <c:pt idx="132">
                  <c:v>76.5</c:v>
                </c:pt>
                <c:pt idx="133">
                  <c:v>30</c:v>
                </c:pt>
                <c:pt idx="134">
                  <c:v>80</c:v>
                </c:pt>
                <c:pt idx="135">
                  <c:v>103</c:v>
                </c:pt>
                <c:pt idx="136">
                  <c:v>40</c:v>
                </c:pt>
                <c:pt idx="137">
                  <c:v>11.4</c:v>
                </c:pt>
                <c:pt idx="138">
                  <c:v>20</c:v>
                </c:pt>
                <c:pt idx="139">
                  <c:v>20</c:v>
                </c:pt>
                <c:pt idx="140">
                  <c:v>15</c:v>
                </c:pt>
                <c:pt idx="141">
                  <c:v>20</c:v>
                </c:pt>
                <c:pt idx="142">
                  <c:v>20</c:v>
                </c:pt>
                <c:pt idx="143">
                  <c:v>14.7</c:v>
                </c:pt>
                <c:pt idx="144">
                  <c:v>19.5</c:v>
                </c:pt>
                <c:pt idx="145">
                  <c:v>19.5</c:v>
                </c:pt>
                <c:pt idx="146">
                  <c:v>100</c:v>
                </c:pt>
                <c:pt idx="147">
                  <c:v>40</c:v>
                </c:pt>
                <c:pt idx="148">
                  <c:v>50</c:v>
                </c:pt>
                <c:pt idx="149">
                  <c:v>30</c:v>
                </c:pt>
                <c:pt idx="150">
                  <c:v>45</c:v>
                </c:pt>
                <c:pt idx="151">
                  <c:v>130</c:v>
                </c:pt>
                <c:pt idx="152">
                  <c:v>80</c:v>
                </c:pt>
                <c:pt idx="153">
                  <c:v>6</c:v>
                </c:pt>
                <c:pt idx="154">
                  <c:v>25</c:v>
                </c:pt>
                <c:pt idx="155">
                  <c:v>62.25</c:v>
                </c:pt>
                <c:pt idx="156">
                  <c:v>70</c:v>
                </c:pt>
                <c:pt idx="157">
                  <c:v>70</c:v>
                </c:pt>
                <c:pt idx="158">
                  <c:v>10.5</c:v>
                </c:pt>
                <c:pt idx="159">
                  <c:v>20</c:v>
                </c:pt>
                <c:pt idx="160">
                  <c:v>30</c:v>
                </c:pt>
                <c:pt idx="161">
                  <c:v>81</c:v>
                </c:pt>
                <c:pt idx="162">
                  <c:v>54</c:v>
                </c:pt>
                <c:pt idx="163">
                  <c:v>6.8</c:v>
                </c:pt>
                <c:pt idx="164">
                  <c:v>20</c:v>
                </c:pt>
                <c:pt idx="165">
                  <c:v>50.6</c:v>
                </c:pt>
                <c:pt idx="166">
                  <c:v>52</c:v>
                </c:pt>
                <c:pt idx="167">
                  <c:v>4.9000000000000004</c:v>
                </c:pt>
                <c:pt idx="168">
                  <c:v>3.6</c:v>
                </c:pt>
                <c:pt idx="169">
                  <c:v>100</c:v>
                </c:pt>
                <c:pt idx="170">
                  <c:v>80</c:v>
                </c:pt>
                <c:pt idx="171">
                  <c:v>100</c:v>
                </c:pt>
                <c:pt idx="172">
                  <c:v>46</c:v>
                </c:pt>
                <c:pt idx="173">
                  <c:v>100.815</c:v>
                </c:pt>
                <c:pt idx="174">
                  <c:v>7.06</c:v>
                </c:pt>
                <c:pt idx="175">
                  <c:v>13</c:v>
                </c:pt>
                <c:pt idx="176">
                  <c:v>20</c:v>
                </c:pt>
                <c:pt idx="177">
                  <c:v>27.6</c:v>
                </c:pt>
                <c:pt idx="178">
                  <c:v>125</c:v>
                </c:pt>
                <c:pt idx="179">
                  <c:v>150</c:v>
                </c:pt>
                <c:pt idx="180">
                  <c:v>20</c:v>
                </c:pt>
                <c:pt idx="181">
                  <c:v>30</c:v>
                </c:pt>
                <c:pt idx="182">
                  <c:v>30</c:v>
                </c:pt>
                <c:pt idx="183">
                  <c:v>10</c:v>
                </c:pt>
                <c:pt idx="184">
                  <c:v>10</c:v>
                </c:pt>
                <c:pt idx="185">
                  <c:v>150</c:v>
                </c:pt>
                <c:pt idx="186">
                  <c:v>10.88</c:v>
                </c:pt>
                <c:pt idx="187">
                  <c:v>52</c:v>
                </c:pt>
                <c:pt idx="188">
                  <c:v>52</c:v>
                </c:pt>
                <c:pt idx="189">
                  <c:v>25</c:v>
                </c:pt>
                <c:pt idx="190">
                  <c:v>46.2</c:v>
                </c:pt>
                <c:pt idx="191">
                  <c:v>71.400000000000006</c:v>
                </c:pt>
                <c:pt idx="192">
                  <c:v>118.5</c:v>
                </c:pt>
                <c:pt idx="193">
                  <c:v>170</c:v>
                </c:pt>
                <c:pt idx="194">
                  <c:v>146</c:v>
                </c:pt>
                <c:pt idx="195">
                  <c:v>55</c:v>
                </c:pt>
                <c:pt idx="196">
                  <c:v>154.27199999999999</c:v>
                </c:pt>
                <c:pt idx="197">
                  <c:v>85</c:v>
                </c:pt>
                <c:pt idx="198">
                  <c:v>54</c:v>
                </c:pt>
                <c:pt idx="199">
                  <c:v>72</c:v>
                </c:pt>
                <c:pt idx="200">
                  <c:v>30</c:v>
                </c:pt>
                <c:pt idx="201">
                  <c:v>86</c:v>
                </c:pt>
                <c:pt idx="202">
                  <c:v>50</c:v>
                </c:pt>
                <c:pt idx="203">
                  <c:v>90</c:v>
                </c:pt>
                <c:pt idx="204">
                  <c:v>20</c:v>
                </c:pt>
                <c:pt idx="205">
                  <c:v>20</c:v>
                </c:pt>
                <c:pt idx="206">
                  <c:v>20</c:v>
                </c:pt>
                <c:pt idx="207">
                  <c:v>20</c:v>
                </c:pt>
                <c:pt idx="208">
                  <c:v>26</c:v>
                </c:pt>
                <c:pt idx="209">
                  <c:v>8.16</c:v>
                </c:pt>
                <c:pt idx="210">
                  <c:v>20.399999999999999</c:v>
                </c:pt>
                <c:pt idx="211">
                  <c:v>100</c:v>
                </c:pt>
                <c:pt idx="212">
                  <c:v>20</c:v>
                </c:pt>
                <c:pt idx="213">
                  <c:v>60</c:v>
                </c:pt>
                <c:pt idx="214">
                  <c:v>20</c:v>
                </c:pt>
                <c:pt idx="215">
                  <c:v>100</c:v>
                </c:pt>
                <c:pt idx="216">
                  <c:v>100</c:v>
                </c:pt>
                <c:pt idx="217">
                  <c:v>24.9</c:v>
                </c:pt>
                <c:pt idx="218">
                  <c:v>150</c:v>
                </c:pt>
                <c:pt idx="219">
                  <c:v>80</c:v>
                </c:pt>
                <c:pt idx="220">
                  <c:v>7.8</c:v>
                </c:pt>
                <c:pt idx="221">
                  <c:v>200</c:v>
                </c:pt>
                <c:pt idx="222">
                  <c:v>7.2</c:v>
                </c:pt>
                <c:pt idx="223">
                  <c:v>14.7</c:v>
                </c:pt>
                <c:pt idx="224">
                  <c:v>45.9</c:v>
                </c:pt>
                <c:pt idx="225">
                  <c:v>60</c:v>
                </c:pt>
                <c:pt idx="226">
                  <c:v>20</c:v>
                </c:pt>
                <c:pt idx="227">
                  <c:v>17</c:v>
                </c:pt>
                <c:pt idx="228">
                  <c:v>49</c:v>
                </c:pt>
                <c:pt idx="229">
                  <c:v>56</c:v>
                </c:pt>
                <c:pt idx="230">
                  <c:v>100</c:v>
                </c:pt>
                <c:pt idx="231">
                  <c:v>78.400000000000006</c:v>
                </c:pt>
                <c:pt idx="232">
                  <c:v>49.36</c:v>
                </c:pt>
                <c:pt idx="233">
                  <c:v>52.5</c:v>
                </c:pt>
                <c:pt idx="234">
                  <c:v>40</c:v>
                </c:pt>
                <c:pt idx="235">
                  <c:v>50</c:v>
                </c:pt>
                <c:pt idx="236">
                  <c:v>100</c:v>
                </c:pt>
                <c:pt idx="237">
                  <c:v>19.59</c:v>
                </c:pt>
                <c:pt idx="238">
                  <c:v>19.579999999999998</c:v>
                </c:pt>
                <c:pt idx="239">
                  <c:v>19.579999999999998</c:v>
                </c:pt>
                <c:pt idx="240">
                  <c:v>19.600000000000001</c:v>
                </c:pt>
                <c:pt idx="241">
                  <c:v>5</c:v>
                </c:pt>
                <c:pt idx="242">
                  <c:v>8.4</c:v>
                </c:pt>
                <c:pt idx="243">
                  <c:v>8.4</c:v>
                </c:pt>
                <c:pt idx="244">
                  <c:v>252.32</c:v>
                </c:pt>
                <c:pt idx="245">
                  <c:v>200</c:v>
                </c:pt>
                <c:pt idx="246">
                  <c:v>62.5</c:v>
                </c:pt>
                <c:pt idx="247">
                  <c:v>50</c:v>
                </c:pt>
                <c:pt idx="248">
                  <c:v>25</c:v>
                </c:pt>
                <c:pt idx="249">
                  <c:v>25</c:v>
                </c:pt>
                <c:pt idx="250">
                  <c:v>50</c:v>
                </c:pt>
                <c:pt idx="251">
                  <c:v>150</c:v>
                </c:pt>
                <c:pt idx="252">
                  <c:v>200</c:v>
                </c:pt>
                <c:pt idx="253">
                  <c:v>45</c:v>
                </c:pt>
                <c:pt idx="254">
                  <c:v>150</c:v>
                </c:pt>
                <c:pt idx="255">
                  <c:v>50</c:v>
                </c:pt>
                <c:pt idx="256">
                  <c:v>50</c:v>
                </c:pt>
                <c:pt idx="257">
                  <c:v>30</c:v>
                </c:pt>
                <c:pt idx="258">
                  <c:v>57.5</c:v>
                </c:pt>
                <c:pt idx="259">
                  <c:v>120</c:v>
                </c:pt>
                <c:pt idx="260">
                  <c:v>10</c:v>
                </c:pt>
                <c:pt idx="261">
                  <c:v>106.688</c:v>
                </c:pt>
                <c:pt idx="262">
                  <c:v>6.3</c:v>
                </c:pt>
                <c:pt idx="263">
                  <c:v>100</c:v>
                </c:pt>
                <c:pt idx="264">
                  <c:v>74.5</c:v>
                </c:pt>
                <c:pt idx="265">
                  <c:v>74.5</c:v>
                </c:pt>
                <c:pt idx="266">
                  <c:v>300</c:v>
                </c:pt>
                <c:pt idx="267">
                  <c:v>250</c:v>
                </c:pt>
                <c:pt idx="268">
                  <c:v>50</c:v>
                </c:pt>
                <c:pt idx="269">
                  <c:v>101</c:v>
                </c:pt>
                <c:pt idx="270">
                  <c:v>200</c:v>
                </c:pt>
                <c:pt idx="271">
                  <c:v>100</c:v>
                </c:pt>
                <c:pt idx="272">
                  <c:v>5.6814814814814811</c:v>
                </c:pt>
                <c:pt idx="273">
                  <c:v>60</c:v>
                </c:pt>
                <c:pt idx="274">
                  <c:v>30</c:v>
                </c:pt>
                <c:pt idx="275">
                  <c:v>58</c:v>
                </c:pt>
                <c:pt idx="276">
                  <c:v>122</c:v>
                </c:pt>
                <c:pt idx="277">
                  <c:v>42</c:v>
                </c:pt>
                <c:pt idx="278">
                  <c:v>35</c:v>
                </c:pt>
                <c:pt idx="279">
                  <c:v>40</c:v>
                </c:pt>
                <c:pt idx="280">
                  <c:v>50</c:v>
                </c:pt>
                <c:pt idx="281">
                  <c:v>50</c:v>
                </c:pt>
                <c:pt idx="282">
                  <c:v>86</c:v>
                </c:pt>
                <c:pt idx="283">
                  <c:v>102.5</c:v>
                </c:pt>
                <c:pt idx="284">
                  <c:v>100</c:v>
                </c:pt>
                <c:pt idx="285">
                  <c:v>10.5</c:v>
                </c:pt>
                <c:pt idx="286">
                  <c:v>20</c:v>
                </c:pt>
                <c:pt idx="287">
                  <c:v>144</c:v>
                </c:pt>
                <c:pt idx="288">
                  <c:v>13</c:v>
                </c:pt>
                <c:pt idx="289">
                  <c:v>70</c:v>
                </c:pt>
                <c:pt idx="290">
                  <c:v>250</c:v>
                </c:pt>
                <c:pt idx="291">
                  <c:v>4.5999999999999996</c:v>
                </c:pt>
                <c:pt idx="292">
                  <c:v>22</c:v>
                </c:pt>
                <c:pt idx="293">
                  <c:v>160</c:v>
                </c:pt>
                <c:pt idx="294">
                  <c:v>120</c:v>
                </c:pt>
                <c:pt idx="295">
                  <c:v>50</c:v>
                </c:pt>
                <c:pt idx="296">
                  <c:v>50</c:v>
                </c:pt>
                <c:pt idx="297">
                  <c:v>300</c:v>
                </c:pt>
                <c:pt idx="298">
                  <c:v>400</c:v>
                </c:pt>
                <c:pt idx="299">
                  <c:v>17.5</c:v>
                </c:pt>
                <c:pt idx="300">
                  <c:v>66</c:v>
                </c:pt>
                <c:pt idx="301">
                  <c:v>100</c:v>
                </c:pt>
                <c:pt idx="302">
                  <c:v>9.3076923076923066</c:v>
                </c:pt>
                <c:pt idx="303">
                  <c:v>88</c:v>
                </c:pt>
                <c:pt idx="304">
                  <c:v>90</c:v>
                </c:pt>
                <c:pt idx="305">
                  <c:v>70</c:v>
                </c:pt>
                <c:pt idx="306">
                  <c:v>100</c:v>
                </c:pt>
                <c:pt idx="307">
                  <c:v>100</c:v>
                </c:pt>
                <c:pt idx="308">
                  <c:v>25</c:v>
                </c:pt>
                <c:pt idx="309">
                  <c:v>100</c:v>
                </c:pt>
                <c:pt idx="310">
                  <c:v>44</c:v>
                </c:pt>
                <c:pt idx="311">
                  <c:v>50</c:v>
                </c:pt>
                <c:pt idx="312">
                  <c:v>200</c:v>
                </c:pt>
                <c:pt idx="313">
                  <c:v>127.86</c:v>
                </c:pt>
                <c:pt idx="314">
                  <c:v>150</c:v>
                </c:pt>
                <c:pt idx="315">
                  <c:v>50</c:v>
                </c:pt>
                <c:pt idx="316">
                  <c:v>100</c:v>
                </c:pt>
                <c:pt idx="317">
                  <c:v>200</c:v>
                </c:pt>
                <c:pt idx="318">
                  <c:v>7.5</c:v>
                </c:pt>
                <c:pt idx="319">
                  <c:v>90</c:v>
                </c:pt>
                <c:pt idx="320">
                  <c:v>500</c:v>
                </c:pt>
                <c:pt idx="321">
                  <c:v>190</c:v>
                </c:pt>
                <c:pt idx="322">
                  <c:v>50</c:v>
                </c:pt>
                <c:pt idx="323">
                  <c:v>50</c:v>
                </c:pt>
                <c:pt idx="324">
                  <c:v>130</c:v>
                </c:pt>
                <c:pt idx="325">
                  <c:v>350</c:v>
                </c:pt>
                <c:pt idx="326">
                  <c:v>250</c:v>
                </c:pt>
                <c:pt idx="327">
                  <c:v>90</c:v>
                </c:pt>
              </c:numCache>
            </c:numRef>
          </c:bubbleSize>
          <c:bubble3D val="0"/>
          <c:extLst>
            <c:ext xmlns:c16="http://schemas.microsoft.com/office/drawing/2014/chart" uri="{C3380CC4-5D6E-409C-BE32-E72D297353CC}">
              <c16:uniqueId val="{00000000-245B-4E0E-B2F2-AD8AFA1DDBC1}"/>
            </c:ext>
          </c:extLst>
        </c:ser>
        <c:ser>
          <c:idx val="0"/>
          <c:order val="1"/>
          <c:tx>
            <c:v>  Utility-Scale Wind (327 PPAs totaling 34.4 GW)</c:v>
          </c:tx>
          <c:spPr>
            <a:noFill/>
            <a:ln w="6350">
              <a:solidFill>
                <a:schemeClr val="tx2">
                  <a:lumMod val="60000"/>
                  <a:lumOff val="40000"/>
                </a:schemeClr>
              </a:solidFill>
              <a:prstDash val="solid"/>
            </a:ln>
          </c:spPr>
          <c:invertIfNegative val="1"/>
          <c:xVal>
            <c:numRef>
              <c:f>'PV &amp; Wind PPAs vs. Gas'!$F$28:$F$355</c:f>
              <c:numCache>
                <c:formatCode>m/d/yyyy</c:formatCode>
                <c:ptCount val="328"/>
                <c:pt idx="0">
                  <c:v>39841</c:v>
                </c:pt>
                <c:pt idx="1">
                  <c:v>39843</c:v>
                </c:pt>
                <c:pt idx="2">
                  <c:v>39846</c:v>
                </c:pt>
                <c:pt idx="3">
                  <c:v>39849</c:v>
                </c:pt>
                <c:pt idx="4">
                  <c:v>39849</c:v>
                </c:pt>
                <c:pt idx="5">
                  <c:v>39849</c:v>
                </c:pt>
                <c:pt idx="6">
                  <c:v>39863</c:v>
                </c:pt>
                <c:pt idx="7">
                  <c:v>39889</c:v>
                </c:pt>
                <c:pt idx="8">
                  <c:v>39889</c:v>
                </c:pt>
                <c:pt idx="9">
                  <c:v>39896</c:v>
                </c:pt>
                <c:pt idx="10">
                  <c:v>39903</c:v>
                </c:pt>
                <c:pt idx="11">
                  <c:v>39903</c:v>
                </c:pt>
                <c:pt idx="12">
                  <c:v>39904</c:v>
                </c:pt>
                <c:pt idx="13">
                  <c:v>39904</c:v>
                </c:pt>
                <c:pt idx="14">
                  <c:v>39913</c:v>
                </c:pt>
                <c:pt idx="15">
                  <c:v>39932</c:v>
                </c:pt>
                <c:pt idx="16">
                  <c:v>39933</c:v>
                </c:pt>
                <c:pt idx="17">
                  <c:v>39974</c:v>
                </c:pt>
                <c:pt idx="18">
                  <c:v>39986</c:v>
                </c:pt>
                <c:pt idx="19">
                  <c:v>39994</c:v>
                </c:pt>
                <c:pt idx="20">
                  <c:v>39994</c:v>
                </c:pt>
                <c:pt idx="21">
                  <c:v>40003</c:v>
                </c:pt>
                <c:pt idx="22">
                  <c:v>40003</c:v>
                </c:pt>
                <c:pt idx="23">
                  <c:v>40003</c:v>
                </c:pt>
                <c:pt idx="24">
                  <c:v>40024</c:v>
                </c:pt>
                <c:pt idx="25">
                  <c:v>40026</c:v>
                </c:pt>
                <c:pt idx="26">
                  <c:v>40030</c:v>
                </c:pt>
                <c:pt idx="27">
                  <c:v>40030</c:v>
                </c:pt>
                <c:pt idx="28">
                  <c:v>40042</c:v>
                </c:pt>
                <c:pt idx="29">
                  <c:v>40051</c:v>
                </c:pt>
                <c:pt idx="30">
                  <c:v>40064</c:v>
                </c:pt>
                <c:pt idx="31">
                  <c:v>40081</c:v>
                </c:pt>
                <c:pt idx="32">
                  <c:v>40081</c:v>
                </c:pt>
                <c:pt idx="33">
                  <c:v>40087</c:v>
                </c:pt>
                <c:pt idx="34">
                  <c:v>40091</c:v>
                </c:pt>
                <c:pt idx="35">
                  <c:v>40095</c:v>
                </c:pt>
                <c:pt idx="36">
                  <c:v>40119</c:v>
                </c:pt>
                <c:pt idx="37">
                  <c:v>40133</c:v>
                </c:pt>
                <c:pt idx="38">
                  <c:v>40141</c:v>
                </c:pt>
                <c:pt idx="39">
                  <c:v>40141</c:v>
                </c:pt>
                <c:pt idx="40">
                  <c:v>40147</c:v>
                </c:pt>
                <c:pt idx="41">
                  <c:v>40147</c:v>
                </c:pt>
                <c:pt idx="42">
                  <c:v>40147</c:v>
                </c:pt>
                <c:pt idx="43">
                  <c:v>40147</c:v>
                </c:pt>
                <c:pt idx="44">
                  <c:v>40147</c:v>
                </c:pt>
                <c:pt idx="45">
                  <c:v>40149</c:v>
                </c:pt>
                <c:pt idx="46">
                  <c:v>40156</c:v>
                </c:pt>
                <c:pt idx="47">
                  <c:v>40164</c:v>
                </c:pt>
                <c:pt idx="48">
                  <c:v>40175</c:v>
                </c:pt>
                <c:pt idx="49">
                  <c:v>40206</c:v>
                </c:pt>
                <c:pt idx="50">
                  <c:v>40214</c:v>
                </c:pt>
                <c:pt idx="51">
                  <c:v>40221</c:v>
                </c:pt>
                <c:pt idx="52">
                  <c:v>40242</c:v>
                </c:pt>
                <c:pt idx="53">
                  <c:v>40266</c:v>
                </c:pt>
                <c:pt idx="54">
                  <c:v>40269</c:v>
                </c:pt>
                <c:pt idx="55">
                  <c:v>40284</c:v>
                </c:pt>
                <c:pt idx="56">
                  <c:v>40287</c:v>
                </c:pt>
                <c:pt idx="57">
                  <c:v>40291</c:v>
                </c:pt>
                <c:pt idx="58">
                  <c:v>40297</c:v>
                </c:pt>
                <c:pt idx="59">
                  <c:v>40302</c:v>
                </c:pt>
                <c:pt idx="60">
                  <c:v>40302</c:v>
                </c:pt>
                <c:pt idx="61">
                  <c:v>40317</c:v>
                </c:pt>
                <c:pt idx="62">
                  <c:v>40330</c:v>
                </c:pt>
                <c:pt idx="63">
                  <c:v>40331</c:v>
                </c:pt>
                <c:pt idx="64">
                  <c:v>40332</c:v>
                </c:pt>
                <c:pt idx="65">
                  <c:v>40332</c:v>
                </c:pt>
                <c:pt idx="66">
                  <c:v>40332</c:v>
                </c:pt>
                <c:pt idx="67">
                  <c:v>40333</c:v>
                </c:pt>
                <c:pt idx="68">
                  <c:v>40338</c:v>
                </c:pt>
                <c:pt idx="69">
                  <c:v>40338</c:v>
                </c:pt>
                <c:pt idx="70">
                  <c:v>40338</c:v>
                </c:pt>
                <c:pt idx="71">
                  <c:v>40338</c:v>
                </c:pt>
                <c:pt idx="72">
                  <c:v>40350</c:v>
                </c:pt>
                <c:pt idx="73">
                  <c:v>40359</c:v>
                </c:pt>
                <c:pt idx="74">
                  <c:v>40366</c:v>
                </c:pt>
                <c:pt idx="75">
                  <c:v>40368</c:v>
                </c:pt>
                <c:pt idx="76">
                  <c:v>40374</c:v>
                </c:pt>
                <c:pt idx="77">
                  <c:v>40380</c:v>
                </c:pt>
                <c:pt idx="78">
                  <c:v>40381</c:v>
                </c:pt>
                <c:pt idx="79">
                  <c:v>40400</c:v>
                </c:pt>
                <c:pt idx="80">
                  <c:v>40406</c:v>
                </c:pt>
                <c:pt idx="81">
                  <c:v>40410</c:v>
                </c:pt>
                <c:pt idx="82">
                  <c:v>40422</c:v>
                </c:pt>
                <c:pt idx="83">
                  <c:v>40429</c:v>
                </c:pt>
                <c:pt idx="84">
                  <c:v>40438</c:v>
                </c:pt>
                <c:pt idx="85">
                  <c:v>40443</c:v>
                </c:pt>
                <c:pt idx="86">
                  <c:v>40462</c:v>
                </c:pt>
                <c:pt idx="87">
                  <c:v>40469</c:v>
                </c:pt>
                <c:pt idx="88">
                  <c:v>40487</c:v>
                </c:pt>
                <c:pt idx="89">
                  <c:v>40494</c:v>
                </c:pt>
                <c:pt idx="90">
                  <c:v>40518</c:v>
                </c:pt>
                <c:pt idx="91">
                  <c:v>40521</c:v>
                </c:pt>
                <c:pt idx="92">
                  <c:v>40529</c:v>
                </c:pt>
                <c:pt idx="93">
                  <c:v>40529</c:v>
                </c:pt>
                <c:pt idx="94">
                  <c:v>40529</c:v>
                </c:pt>
                <c:pt idx="95">
                  <c:v>40529</c:v>
                </c:pt>
                <c:pt idx="96">
                  <c:v>40534</c:v>
                </c:pt>
                <c:pt idx="97">
                  <c:v>40535</c:v>
                </c:pt>
                <c:pt idx="98">
                  <c:v>40535</c:v>
                </c:pt>
                <c:pt idx="99">
                  <c:v>40535</c:v>
                </c:pt>
                <c:pt idx="100">
                  <c:v>40575</c:v>
                </c:pt>
                <c:pt idx="101">
                  <c:v>40612</c:v>
                </c:pt>
                <c:pt idx="102">
                  <c:v>40639</c:v>
                </c:pt>
                <c:pt idx="103">
                  <c:v>40653</c:v>
                </c:pt>
                <c:pt idx="104">
                  <c:v>40668</c:v>
                </c:pt>
                <c:pt idx="105">
                  <c:v>40669</c:v>
                </c:pt>
                <c:pt idx="106">
                  <c:v>40676</c:v>
                </c:pt>
                <c:pt idx="107">
                  <c:v>40679</c:v>
                </c:pt>
                <c:pt idx="108">
                  <c:v>40679</c:v>
                </c:pt>
                <c:pt idx="109">
                  <c:v>40683</c:v>
                </c:pt>
                <c:pt idx="110">
                  <c:v>40701</c:v>
                </c:pt>
                <c:pt idx="111">
                  <c:v>40715</c:v>
                </c:pt>
                <c:pt idx="112">
                  <c:v>40721</c:v>
                </c:pt>
                <c:pt idx="113">
                  <c:v>40722</c:v>
                </c:pt>
                <c:pt idx="114">
                  <c:v>40723</c:v>
                </c:pt>
                <c:pt idx="115">
                  <c:v>40730</c:v>
                </c:pt>
                <c:pt idx="116">
                  <c:v>40739</c:v>
                </c:pt>
                <c:pt idx="117">
                  <c:v>40752</c:v>
                </c:pt>
                <c:pt idx="118">
                  <c:v>40758</c:v>
                </c:pt>
                <c:pt idx="119">
                  <c:v>40763</c:v>
                </c:pt>
                <c:pt idx="120">
                  <c:v>40770</c:v>
                </c:pt>
                <c:pt idx="121">
                  <c:v>40772</c:v>
                </c:pt>
                <c:pt idx="122">
                  <c:v>40772</c:v>
                </c:pt>
                <c:pt idx="123">
                  <c:v>40785</c:v>
                </c:pt>
                <c:pt idx="124">
                  <c:v>40793</c:v>
                </c:pt>
                <c:pt idx="125">
                  <c:v>40798</c:v>
                </c:pt>
                <c:pt idx="126">
                  <c:v>40798</c:v>
                </c:pt>
                <c:pt idx="127">
                  <c:v>40799</c:v>
                </c:pt>
                <c:pt idx="128">
                  <c:v>40817</c:v>
                </c:pt>
                <c:pt idx="129">
                  <c:v>40850</c:v>
                </c:pt>
                <c:pt idx="130">
                  <c:v>40850</c:v>
                </c:pt>
                <c:pt idx="131">
                  <c:v>40855</c:v>
                </c:pt>
                <c:pt idx="132">
                  <c:v>40863</c:v>
                </c:pt>
                <c:pt idx="133">
                  <c:v>40863</c:v>
                </c:pt>
                <c:pt idx="134">
                  <c:v>40875</c:v>
                </c:pt>
                <c:pt idx="135">
                  <c:v>40886</c:v>
                </c:pt>
                <c:pt idx="136">
                  <c:v>40890</c:v>
                </c:pt>
                <c:pt idx="137">
                  <c:v>40890</c:v>
                </c:pt>
                <c:pt idx="138">
                  <c:v>40892</c:v>
                </c:pt>
                <c:pt idx="139">
                  <c:v>40897</c:v>
                </c:pt>
                <c:pt idx="140">
                  <c:v>40897</c:v>
                </c:pt>
                <c:pt idx="141">
                  <c:v>40897</c:v>
                </c:pt>
                <c:pt idx="142">
                  <c:v>40899</c:v>
                </c:pt>
                <c:pt idx="143">
                  <c:v>40927</c:v>
                </c:pt>
                <c:pt idx="144">
                  <c:v>40946</c:v>
                </c:pt>
                <c:pt idx="145">
                  <c:v>40954</c:v>
                </c:pt>
                <c:pt idx="146">
                  <c:v>40956</c:v>
                </c:pt>
                <c:pt idx="147">
                  <c:v>40967</c:v>
                </c:pt>
                <c:pt idx="148">
                  <c:v>40981</c:v>
                </c:pt>
                <c:pt idx="149">
                  <c:v>40985</c:v>
                </c:pt>
                <c:pt idx="150">
                  <c:v>40997</c:v>
                </c:pt>
                <c:pt idx="151">
                  <c:v>41010</c:v>
                </c:pt>
                <c:pt idx="152">
                  <c:v>41056</c:v>
                </c:pt>
                <c:pt idx="153">
                  <c:v>41152</c:v>
                </c:pt>
                <c:pt idx="154">
                  <c:v>41214</c:v>
                </c:pt>
                <c:pt idx="155">
                  <c:v>41257</c:v>
                </c:pt>
                <c:pt idx="156">
                  <c:v>41290</c:v>
                </c:pt>
                <c:pt idx="157">
                  <c:v>41312</c:v>
                </c:pt>
                <c:pt idx="158">
                  <c:v>41380</c:v>
                </c:pt>
                <c:pt idx="159">
                  <c:v>41400</c:v>
                </c:pt>
                <c:pt idx="160">
                  <c:v>41418</c:v>
                </c:pt>
                <c:pt idx="161">
                  <c:v>41426</c:v>
                </c:pt>
                <c:pt idx="162">
                  <c:v>41426</c:v>
                </c:pt>
                <c:pt idx="163">
                  <c:v>41430</c:v>
                </c:pt>
                <c:pt idx="164">
                  <c:v>41440</c:v>
                </c:pt>
                <c:pt idx="165">
                  <c:v>41440</c:v>
                </c:pt>
                <c:pt idx="166">
                  <c:v>41446</c:v>
                </c:pt>
                <c:pt idx="167">
                  <c:v>41453</c:v>
                </c:pt>
                <c:pt idx="168">
                  <c:v>41457</c:v>
                </c:pt>
                <c:pt idx="169">
                  <c:v>41457</c:v>
                </c:pt>
                <c:pt idx="170">
                  <c:v>41462</c:v>
                </c:pt>
                <c:pt idx="171">
                  <c:v>41463</c:v>
                </c:pt>
                <c:pt idx="172">
                  <c:v>41465</c:v>
                </c:pt>
                <c:pt idx="173">
                  <c:v>41472</c:v>
                </c:pt>
                <c:pt idx="174">
                  <c:v>41479</c:v>
                </c:pt>
                <c:pt idx="175">
                  <c:v>41498</c:v>
                </c:pt>
                <c:pt idx="176">
                  <c:v>41506</c:v>
                </c:pt>
                <c:pt idx="177">
                  <c:v>41506</c:v>
                </c:pt>
                <c:pt idx="178">
                  <c:v>41528</c:v>
                </c:pt>
                <c:pt idx="179">
                  <c:v>41556</c:v>
                </c:pt>
                <c:pt idx="180">
                  <c:v>41557</c:v>
                </c:pt>
                <c:pt idx="181">
                  <c:v>41557</c:v>
                </c:pt>
                <c:pt idx="182">
                  <c:v>41557</c:v>
                </c:pt>
                <c:pt idx="183">
                  <c:v>41564</c:v>
                </c:pt>
                <c:pt idx="184">
                  <c:v>41572</c:v>
                </c:pt>
                <c:pt idx="185">
                  <c:v>41579</c:v>
                </c:pt>
                <c:pt idx="186">
                  <c:v>41584</c:v>
                </c:pt>
                <c:pt idx="187">
                  <c:v>41584</c:v>
                </c:pt>
                <c:pt idx="188">
                  <c:v>41596</c:v>
                </c:pt>
                <c:pt idx="189">
                  <c:v>41596</c:v>
                </c:pt>
                <c:pt idx="190">
                  <c:v>41619</c:v>
                </c:pt>
                <c:pt idx="191">
                  <c:v>41628</c:v>
                </c:pt>
                <c:pt idx="192">
                  <c:v>41635</c:v>
                </c:pt>
                <c:pt idx="193">
                  <c:v>41660</c:v>
                </c:pt>
                <c:pt idx="194">
                  <c:v>41662</c:v>
                </c:pt>
                <c:pt idx="195">
                  <c:v>41663</c:v>
                </c:pt>
                <c:pt idx="196">
                  <c:v>41697</c:v>
                </c:pt>
                <c:pt idx="197">
                  <c:v>41801</c:v>
                </c:pt>
                <c:pt idx="198">
                  <c:v>41821</c:v>
                </c:pt>
                <c:pt idx="199">
                  <c:v>41852</c:v>
                </c:pt>
                <c:pt idx="200">
                  <c:v>41852</c:v>
                </c:pt>
                <c:pt idx="201">
                  <c:v>41865</c:v>
                </c:pt>
                <c:pt idx="202">
                  <c:v>41893</c:v>
                </c:pt>
                <c:pt idx="203">
                  <c:v>41906</c:v>
                </c:pt>
                <c:pt idx="204">
                  <c:v>41942</c:v>
                </c:pt>
                <c:pt idx="205">
                  <c:v>41974</c:v>
                </c:pt>
                <c:pt idx="206">
                  <c:v>41974</c:v>
                </c:pt>
                <c:pt idx="207">
                  <c:v>41974</c:v>
                </c:pt>
                <c:pt idx="208">
                  <c:v>41990</c:v>
                </c:pt>
                <c:pt idx="209">
                  <c:v>41990</c:v>
                </c:pt>
                <c:pt idx="210">
                  <c:v>42004</c:v>
                </c:pt>
                <c:pt idx="211">
                  <c:v>42087</c:v>
                </c:pt>
                <c:pt idx="212">
                  <c:v>42101</c:v>
                </c:pt>
                <c:pt idx="213">
                  <c:v>42118</c:v>
                </c:pt>
                <c:pt idx="214">
                  <c:v>42125</c:v>
                </c:pt>
                <c:pt idx="215">
                  <c:v>42125</c:v>
                </c:pt>
                <c:pt idx="216">
                  <c:v>42128</c:v>
                </c:pt>
                <c:pt idx="217">
                  <c:v>42146</c:v>
                </c:pt>
                <c:pt idx="218">
                  <c:v>42164</c:v>
                </c:pt>
                <c:pt idx="219">
                  <c:v>42193</c:v>
                </c:pt>
                <c:pt idx="220">
                  <c:v>42209</c:v>
                </c:pt>
                <c:pt idx="221">
                  <c:v>42223</c:v>
                </c:pt>
                <c:pt idx="222">
                  <c:v>42262</c:v>
                </c:pt>
                <c:pt idx="223">
                  <c:v>42262</c:v>
                </c:pt>
                <c:pt idx="224">
                  <c:v>42264</c:v>
                </c:pt>
                <c:pt idx="225">
                  <c:v>42278</c:v>
                </c:pt>
                <c:pt idx="226">
                  <c:v>42286</c:v>
                </c:pt>
                <c:pt idx="227">
                  <c:v>42293</c:v>
                </c:pt>
                <c:pt idx="228">
                  <c:v>42304</c:v>
                </c:pt>
                <c:pt idx="229">
                  <c:v>42317</c:v>
                </c:pt>
                <c:pt idx="230">
                  <c:v>42327</c:v>
                </c:pt>
                <c:pt idx="231">
                  <c:v>42328</c:v>
                </c:pt>
                <c:pt idx="232">
                  <c:v>42342</c:v>
                </c:pt>
                <c:pt idx="233">
                  <c:v>42354</c:v>
                </c:pt>
                <c:pt idx="234">
                  <c:v>42356</c:v>
                </c:pt>
                <c:pt idx="235">
                  <c:v>42361</c:v>
                </c:pt>
                <c:pt idx="236">
                  <c:v>42377</c:v>
                </c:pt>
                <c:pt idx="237">
                  <c:v>42388</c:v>
                </c:pt>
                <c:pt idx="238">
                  <c:v>42401</c:v>
                </c:pt>
                <c:pt idx="239">
                  <c:v>42401</c:v>
                </c:pt>
                <c:pt idx="240">
                  <c:v>42402</c:v>
                </c:pt>
                <c:pt idx="241">
                  <c:v>42432</c:v>
                </c:pt>
                <c:pt idx="242">
                  <c:v>42433</c:v>
                </c:pt>
                <c:pt idx="243">
                  <c:v>42502</c:v>
                </c:pt>
                <c:pt idx="244">
                  <c:v>42521</c:v>
                </c:pt>
                <c:pt idx="245">
                  <c:v>42521</c:v>
                </c:pt>
                <c:pt idx="246">
                  <c:v>42569</c:v>
                </c:pt>
                <c:pt idx="247">
                  <c:v>42577</c:v>
                </c:pt>
                <c:pt idx="248">
                  <c:v>42593</c:v>
                </c:pt>
                <c:pt idx="249">
                  <c:v>42671</c:v>
                </c:pt>
                <c:pt idx="250">
                  <c:v>42671</c:v>
                </c:pt>
                <c:pt idx="251">
                  <c:v>42675</c:v>
                </c:pt>
                <c:pt idx="252">
                  <c:v>42685</c:v>
                </c:pt>
                <c:pt idx="253">
                  <c:v>42705</c:v>
                </c:pt>
                <c:pt idx="254">
                  <c:v>42709</c:v>
                </c:pt>
                <c:pt idx="255">
                  <c:v>42709</c:v>
                </c:pt>
                <c:pt idx="256">
                  <c:v>42710</c:v>
                </c:pt>
                <c:pt idx="257">
                  <c:v>42719</c:v>
                </c:pt>
                <c:pt idx="258">
                  <c:v>42736</c:v>
                </c:pt>
                <c:pt idx="259">
                  <c:v>42762</c:v>
                </c:pt>
                <c:pt idx="260">
                  <c:v>42775</c:v>
                </c:pt>
                <c:pt idx="261">
                  <c:v>42783</c:v>
                </c:pt>
                <c:pt idx="262">
                  <c:v>42801</c:v>
                </c:pt>
                <c:pt idx="263">
                  <c:v>42801</c:v>
                </c:pt>
                <c:pt idx="264">
                  <c:v>42807</c:v>
                </c:pt>
                <c:pt idx="265">
                  <c:v>42808</c:v>
                </c:pt>
                <c:pt idx="266">
                  <c:v>42860</c:v>
                </c:pt>
                <c:pt idx="267">
                  <c:v>42872</c:v>
                </c:pt>
                <c:pt idx="268">
                  <c:v>42892</c:v>
                </c:pt>
                <c:pt idx="269">
                  <c:v>42895</c:v>
                </c:pt>
                <c:pt idx="270">
                  <c:v>42906</c:v>
                </c:pt>
                <c:pt idx="271">
                  <c:v>42923</c:v>
                </c:pt>
                <c:pt idx="272">
                  <c:v>42935</c:v>
                </c:pt>
                <c:pt idx="273">
                  <c:v>42937</c:v>
                </c:pt>
                <c:pt idx="274">
                  <c:v>42948</c:v>
                </c:pt>
                <c:pt idx="275">
                  <c:v>42958</c:v>
                </c:pt>
                <c:pt idx="276">
                  <c:v>42958</c:v>
                </c:pt>
                <c:pt idx="277">
                  <c:v>42979</c:v>
                </c:pt>
                <c:pt idx="278">
                  <c:v>43004</c:v>
                </c:pt>
                <c:pt idx="279">
                  <c:v>43009</c:v>
                </c:pt>
                <c:pt idx="280">
                  <c:v>43010</c:v>
                </c:pt>
                <c:pt idx="281">
                  <c:v>43020</c:v>
                </c:pt>
                <c:pt idx="282">
                  <c:v>43024</c:v>
                </c:pt>
                <c:pt idx="283">
                  <c:v>43054</c:v>
                </c:pt>
                <c:pt idx="284">
                  <c:v>43056</c:v>
                </c:pt>
                <c:pt idx="285">
                  <c:v>43056</c:v>
                </c:pt>
                <c:pt idx="286">
                  <c:v>43056</c:v>
                </c:pt>
                <c:pt idx="287">
                  <c:v>43089</c:v>
                </c:pt>
                <c:pt idx="288">
                  <c:v>43090</c:v>
                </c:pt>
                <c:pt idx="289">
                  <c:v>43110</c:v>
                </c:pt>
                <c:pt idx="290">
                  <c:v>43122</c:v>
                </c:pt>
                <c:pt idx="291">
                  <c:v>43122</c:v>
                </c:pt>
                <c:pt idx="292">
                  <c:v>43172</c:v>
                </c:pt>
                <c:pt idx="293">
                  <c:v>43210</c:v>
                </c:pt>
                <c:pt idx="294">
                  <c:v>43303</c:v>
                </c:pt>
                <c:pt idx="295">
                  <c:v>43303</c:v>
                </c:pt>
                <c:pt idx="296">
                  <c:v>43332</c:v>
                </c:pt>
                <c:pt idx="297">
                  <c:v>43343</c:v>
                </c:pt>
                <c:pt idx="298">
                  <c:v>43378</c:v>
                </c:pt>
                <c:pt idx="299">
                  <c:v>43392</c:v>
                </c:pt>
                <c:pt idx="300">
                  <c:v>43395</c:v>
                </c:pt>
                <c:pt idx="301">
                  <c:v>43423</c:v>
                </c:pt>
                <c:pt idx="302">
                  <c:v>43425</c:v>
                </c:pt>
                <c:pt idx="303">
                  <c:v>43439</c:v>
                </c:pt>
                <c:pt idx="304">
                  <c:v>43465</c:v>
                </c:pt>
                <c:pt idx="305">
                  <c:v>43468</c:v>
                </c:pt>
                <c:pt idx="306">
                  <c:v>43473</c:v>
                </c:pt>
                <c:pt idx="307">
                  <c:v>43476</c:v>
                </c:pt>
                <c:pt idx="308">
                  <c:v>43487</c:v>
                </c:pt>
                <c:pt idx="309">
                  <c:v>43502</c:v>
                </c:pt>
                <c:pt idx="310">
                  <c:v>43507</c:v>
                </c:pt>
                <c:pt idx="311">
                  <c:v>43531</c:v>
                </c:pt>
                <c:pt idx="312">
                  <c:v>43601</c:v>
                </c:pt>
                <c:pt idx="313">
                  <c:v>43606</c:v>
                </c:pt>
                <c:pt idx="314">
                  <c:v>43621</c:v>
                </c:pt>
                <c:pt idx="315">
                  <c:v>43654</c:v>
                </c:pt>
                <c:pt idx="316">
                  <c:v>43698</c:v>
                </c:pt>
                <c:pt idx="317">
                  <c:v>43730</c:v>
                </c:pt>
                <c:pt idx="318">
                  <c:v>43741</c:v>
                </c:pt>
                <c:pt idx="319">
                  <c:v>43755</c:v>
                </c:pt>
                <c:pt idx="320">
                  <c:v>43755</c:v>
                </c:pt>
                <c:pt idx="321">
                  <c:v>43794</c:v>
                </c:pt>
                <c:pt idx="322">
                  <c:v>43819</c:v>
                </c:pt>
                <c:pt idx="323">
                  <c:v>43936</c:v>
                </c:pt>
                <c:pt idx="324">
                  <c:v>43937</c:v>
                </c:pt>
                <c:pt idx="325">
                  <c:v>43978</c:v>
                </c:pt>
                <c:pt idx="326">
                  <c:v>43978</c:v>
                </c:pt>
                <c:pt idx="327">
                  <c:v>43986</c:v>
                </c:pt>
              </c:numCache>
            </c:numRef>
          </c:xVal>
          <c:yVal>
            <c:numRef>
              <c:f>'PV &amp; Wind PPAs vs. Gas'!$G$28:$G$355</c:f>
              <c:numCache>
                <c:formatCode>"$"#,##0.00_);\("$"#,##0.00\)</c:formatCode>
                <c:ptCount val="328"/>
                <c:pt idx="0">
                  <c:v>54.096686710461462</c:v>
                </c:pt>
                <c:pt idx="1">
                  <c:v>62.326818333569648</c:v>
                </c:pt>
                <c:pt idx="2">
                  <c:v>52.531045626960342</c:v>
                </c:pt>
                <c:pt idx="3">
                  <c:v>93.790167848377507</c:v>
                </c:pt>
                <c:pt idx="4">
                  <c:v>96.546637777069392</c:v>
                </c:pt>
                <c:pt idx="5">
                  <c:v>96.546637777069392</c:v>
                </c:pt>
                <c:pt idx="6">
                  <c:v>93.813645612669703</c:v>
                </c:pt>
                <c:pt idx="7">
                  <c:v>116.48064700663471</c:v>
                </c:pt>
                <c:pt idx="8">
                  <c:v>119.008017803519</c:v>
                </c:pt>
                <c:pt idx="9">
                  <c:v>88.779981281425322</c:v>
                </c:pt>
                <c:pt idx="10">
                  <c:v>61.00026383854059</c:v>
                </c:pt>
                <c:pt idx="11">
                  <c:v>61.00026383854059</c:v>
                </c:pt>
                <c:pt idx="12">
                  <c:v>50.820436490216174</c:v>
                </c:pt>
                <c:pt idx="13">
                  <c:v>81.103567984827734</c:v>
                </c:pt>
                <c:pt idx="14">
                  <c:v>106.38031175234647</c:v>
                </c:pt>
                <c:pt idx="15">
                  <c:v>69.505420645943374</c:v>
                </c:pt>
                <c:pt idx="16">
                  <c:v>64.264723297640046</c:v>
                </c:pt>
                <c:pt idx="17">
                  <c:v>75.476846438541102</c:v>
                </c:pt>
                <c:pt idx="18">
                  <c:v>73.47086884534167</c:v>
                </c:pt>
                <c:pt idx="19">
                  <c:v>73.590016459365287</c:v>
                </c:pt>
                <c:pt idx="20">
                  <c:v>66.180392607771381</c:v>
                </c:pt>
                <c:pt idx="21">
                  <c:v>86.555445988988964</c:v>
                </c:pt>
                <c:pt idx="22">
                  <c:v>86.555445988988964</c:v>
                </c:pt>
                <c:pt idx="23">
                  <c:v>86.555445988988964</c:v>
                </c:pt>
                <c:pt idx="24">
                  <c:v>54.900992388411183</c:v>
                </c:pt>
                <c:pt idx="25">
                  <c:v>65.438884202162782</c:v>
                </c:pt>
                <c:pt idx="26">
                  <c:v>75.119361015095805</c:v>
                </c:pt>
                <c:pt idx="27">
                  <c:v>75.465011914369214</c:v>
                </c:pt>
                <c:pt idx="28">
                  <c:v>105.0755431942145</c:v>
                </c:pt>
                <c:pt idx="29">
                  <c:v>67.499306700654046</c:v>
                </c:pt>
                <c:pt idx="30">
                  <c:v>56.348780380309648</c:v>
                </c:pt>
                <c:pt idx="31">
                  <c:v>47.410441492612996</c:v>
                </c:pt>
                <c:pt idx="32">
                  <c:v>49.530319698973351</c:v>
                </c:pt>
                <c:pt idx="33">
                  <c:v>67.204316894591543</c:v>
                </c:pt>
                <c:pt idx="34">
                  <c:v>50.013610135574339</c:v>
                </c:pt>
                <c:pt idx="35">
                  <c:v>77.492352039894442</c:v>
                </c:pt>
                <c:pt idx="36">
                  <c:v>71.425079141791102</c:v>
                </c:pt>
                <c:pt idx="37">
                  <c:v>65.106796537331135</c:v>
                </c:pt>
                <c:pt idx="38">
                  <c:v>76.742274214827162</c:v>
                </c:pt>
                <c:pt idx="39">
                  <c:v>67.436234983954776</c:v>
                </c:pt>
                <c:pt idx="40">
                  <c:v>115.45899006542261</c:v>
                </c:pt>
                <c:pt idx="41">
                  <c:v>115.45899006542261</c:v>
                </c:pt>
                <c:pt idx="42">
                  <c:v>115.34513874628041</c:v>
                </c:pt>
                <c:pt idx="43">
                  <c:v>115.11494866419031</c:v>
                </c:pt>
                <c:pt idx="44">
                  <c:v>115.11494866419031</c:v>
                </c:pt>
                <c:pt idx="45">
                  <c:v>99.988286112755361</c:v>
                </c:pt>
                <c:pt idx="46">
                  <c:v>124.92734679094177</c:v>
                </c:pt>
                <c:pt idx="47">
                  <c:v>126.6534717700346</c:v>
                </c:pt>
                <c:pt idx="48">
                  <c:v>73.931558000992467</c:v>
                </c:pt>
                <c:pt idx="49">
                  <c:v>104.79118333129009</c:v>
                </c:pt>
                <c:pt idx="50">
                  <c:v>54.487017567305827</c:v>
                </c:pt>
                <c:pt idx="51">
                  <c:v>74.070647096359707</c:v>
                </c:pt>
                <c:pt idx="52">
                  <c:v>110.62514273782257</c:v>
                </c:pt>
                <c:pt idx="53">
                  <c:v>59.008945060971847</c:v>
                </c:pt>
                <c:pt idx="54">
                  <c:v>60.751921073144793</c:v>
                </c:pt>
                <c:pt idx="55">
                  <c:v>43.112582822033723</c:v>
                </c:pt>
                <c:pt idx="56">
                  <c:v>87.717058245796082</c:v>
                </c:pt>
                <c:pt idx="57">
                  <c:v>50.836606175049667</c:v>
                </c:pt>
                <c:pt idx="58">
                  <c:v>113.51199643923194</c:v>
                </c:pt>
                <c:pt idx="59">
                  <c:v>79.21753542766055</c:v>
                </c:pt>
                <c:pt idx="60">
                  <c:v>82.616274962603185</c:v>
                </c:pt>
                <c:pt idx="61">
                  <c:v>60.031177064460294</c:v>
                </c:pt>
                <c:pt idx="62">
                  <c:v>53.175775475896778</c:v>
                </c:pt>
                <c:pt idx="63">
                  <c:v>116.97119957148352</c:v>
                </c:pt>
                <c:pt idx="64">
                  <c:v>49.95257133230335</c:v>
                </c:pt>
                <c:pt idx="65">
                  <c:v>99.263959767390006</c:v>
                </c:pt>
                <c:pt idx="66">
                  <c:v>94.442532318946988</c:v>
                </c:pt>
                <c:pt idx="67">
                  <c:v>66.611364057410597</c:v>
                </c:pt>
                <c:pt idx="68">
                  <c:v>117.96464907456209</c:v>
                </c:pt>
                <c:pt idx="69">
                  <c:v>120.47786784696733</c:v>
                </c:pt>
                <c:pt idx="70">
                  <c:v>117.96464907456209</c:v>
                </c:pt>
                <c:pt idx="71">
                  <c:v>120.47786784696733</c:v>
                </c:pt>
                <c:pt idx="72">
                  <c:v>93.305708839735985</c:v>
                </c:pt>
                <c:pt idx="73">
                  <c:v>56.06344508836672</c:v>
                </c:pt>
                <c:pt idx="74">
                  <c:v>37.791611969830242</c:v>
                </c:pt>
                <c:pt idx="75">
                  <c:v>56.256328015955518</c:v>
                </c:pt>
                <c:pt idx="76">
                  <c:v>45.175345383936602</c:v>
                </c:pt>
                <c:pt idx="77">
                  <c:v>81.186407037252465</c:v>
                </c:pt>
                <c:pt idx="78">
                  <c:v>114.3028801495829</c:v>
                </c:pt>
                <c:pt idx="79">
                  <c:v>90.723687408269853</c:v>
                </c:pt>
                <c:pt idx="80">
                  <c:v>56.246815253283835</c:v>
                </c:pt>
                <c:pt idx="81">
                  <c:v>123.8321127827617</c:v>
                </c:pt>
                <c:pt idx="82">
                  <c:v>71.645720706090543</c:v>
                </c:pt>
                <c:pt idx="83">
                  <c:v>81.922537313841445</c:v>
                </c:pt>
                <c:pt idx="84">
                  <c:v>35.147290368598483</c:v>
                </c:pt>
                <c:pt idx="85">
                  <c:v>44.202155233073476</c:v>
                </c:pt>
                <c:pt idx="86">
                  <c:v>112.0617461575188</c:v>
                </c:pt>
                <c:pt idx="87">
                  <c:v>111.25566624577453</c:v>
                </c:pt>
                <c:pt idx="88">
                  <c:v>39.593117740197947</c:v>
                </c:pt>
                <c:pt idx="89">
                  <c:v>65.917686713317963</c:v>
                </c:pt>
                <c:pt idx="90">
                  <c:v>34.013121715447106</c:v>
                </c:pt>
                <c:pt idx="91">
                  <c:v>28.632787499726287</c:v>
                </c:pt>
                <c:pt idx="92">
                  <c:v>103.79292341306881</c:v>
                </c:pt>
                <c:pt idx="93">
                  <c:v>56.384403719791948</c:v>
                </c:pt>
                <c:pt idx="94">
                  <c:v>98.15490292826027</c:v>
                </c:pt>
                <c:pt idx="95">
                  <c:v>53.662647998558647</c:v>
                </c:pt>
                <c:pt idx="96">
                  <c:v>44.740896081959121</c:v>
                </c:pt>
                <c:pt idx="97">
                  <c:v>65.727517690368828</c:v>
                </c:pt>
                <c:pt idx="98">
                  <c:v>54.187171407941754</c:v>
                </c:pt>
                <c:pt idx="99">
                  <c:v>72.382672402504198</c:v>
                </c:pt>
                <c:pt idx="100">
                  <c:v>103.06945612416608</c:v>
                </c:pt>
                <c:pt idx="101">
                  <c:v>65.457742860967031</c:v>
                </c:pt>
                <c:pt idx="102">
                  <c:v>101.40185189843318</c:v>
                </c:pt>
                <c:pt idx="103">
                  <c:v>33.065045689872562</c:v>
                </c:pt>
                <c:pt idx="104">
                  <c:v>62.914763766440196</c:v>
                </c:pt>
                <c:pt idx="105">
                  <c:v>31.192021132478157</c:v>
                </c:pt>
                <c:pt idx="106">
                  <c:v>68.545597414310677</c:v>
                </c:pt>
                <c:pt idx="107">
                  <c:v>30.274921558519669</c:v>
                </c:pt>
                <c:pt idx="108">
                  <c:v>21.838304823647817</c:v>
                </c:pt>
                <c:pt idx="109">
                  <c:v>53.024651842202331</c:v>
                </c:pt>
                <c:pt idx="110">
                  <c:v>37.116123351645548</c:v>
                </c:pt>
                <c:pt idx="111">
                  <c:v>47.297250007294018</c:v>
                </c:pt>
                <c:pt idx="112">
                  <c:v>33.64955650486484</c:v>
                </c:pt>
                <c:pt idx="113">
                  <c:v>61.75576217698169</c:v>
                </c:pt>
                <c:pt idx="114">
                  <c:v>80.363175484659322</c:v>
                </c:pt>
                <c:pt idx="115">
                  <c:v>40.731384444741934</c:v>
                </c:pt>
                <c:pt idx="116">
                  <c:v>82.502634669368931</c:v>
                </c:pt>
                <c:pt idx="117">
                  <c:v>85.316927478577</c:v>
                </c:pt>
                <c:pt idx="118">
                  <c:v>58.798670684167135</c:v>
                </c:pt>
                <c:pt idx="119">
                  <c:v>46.381045225426988</c:v>
                </c:pt>
                <c:pt idx="120">
                  <c:v>34.021940596985743</c:v>
                </c:pt>
                <c:pt idx="121">
                  <c:v>42.115547677408209</c:v>
                </c:pt>
                <c:pt idx="122">
                  <c:v>42.143380098251185</c:v>
                </c:pt>
                <c:pt idx="123">
                  <c:v>26.405413045143508</c:v>
                </c:pt>
                <c:pt idx="124">
                  <c:v>27.954885054579101</c:v>
                </c:pt>
                <c:pt idx="125">
                  <c:v>36.314450818220529</c:v>
                </c:pt>
                <c:pt idx="126">
                  <c:v>40.824088501528948</c:v>
                </c:pt>
                <c:pt idx="127">
                  <c:v>69.837806499042372</c:v>
                </c:pt>
                <c:pt idx="128">
                  <c:v>37.301326978269636</c:v>
                </c:pt>
                <c:pt idx="129">
                  <c:v>27.372659047671092</c:v>
                </c:pt>
                <c:pt idx="130">
                  <c:v>29.05410715809349</c:v>
                </c:pt>
                <c:pt idx="131">
                  <c:v>30.115913465613509</c:v>
                </c:pt>
                <c:pt idx="132">
                  <c:v>54.737096668975575</c:v>
                </c:pt>
                <c:pt idx="133">
                  <c:v>77.92265804538863</c:v>
                </c:pt>
                <c:pt idx="134">
                  <c:v>79.062791105423699</c:v>
                </c:pt>
                <c:pt idx="135">
                  <c:v>38.517832682980305</c:v>
                </c:pt>
                <c:pt idx="136">
                  <c:v>30.920836837249816</c:v>
                </c:pt>
                <c:pt idx="137">
                  <c:v>30.106950904211384</c:v>
                </c:pt>
                <c:pt idx="138">
                  <c:v>30.912379572320535</c:v>
                </c:pt>
                <c:pt idx="139">
                  <c:v>64.138650125266793</c:v>
                </c:pt>
                <c:pt idx="140">
                  <c:v>66.564325215494506</c:v>
                </c:pt>
                <c:pt idx="141">
                  <c:v>31.411643771174436</c:v>
                </c:pt>
                <c:pt idx="142">
                  <c:v>47.129666696880157</c:v>
                </c:pt>
                <c:pt idx="143">
                  <c:v>34.121342808022099</c:v>
                </c:pt>
                <c:pt idx="144">
                  <c:v>44.554636635005956</c:v>
                </c:pt>
                <c:pt idx="145">
                  <c:v>28.957609101551462</c:v>
                </c:pt>
                <c:pt idx="146">
                  <c:v>93.253317445674014</c:v>
                </c:pt>
                <c:pt idx="147">
                  <c:v>30.939246757770526</c:v>
                </c:pt>
                <c:pt idx="148">
                  <c:v>30.920836837249816</c:v>
                </c:pt>
                <c:pt idx="149">
                  <c:v>38.09250064461947</c:v>
                </c:pt>
                <c:pt idx="150">
                  <c:v>32.446281105620244</c:v>
                </c:pt>
                <c:pt idx="151">
                  <c:v>45.158478923358579</c:v>
                </c:pt>
                <c:pt idx="152">
                  <c:v>58.172694921312548</c:v>
                </c:pt>
                <c:pt idx="153">
                  <c:v>47.492678108894175</c:v>
                </c:pt>
                <c:pt idx="154">
                  <c:v>53.586247327974377</c:v>
                </c:pt>
                <c:pt idx="155">
                  <c:v>54.817336060406163</c:v>
                </c:pt>
                <c:pt idx="156">
                  <c:v>29.577970444467137</c:v>
                </c:pt>
                <c:pt idx="157">
                  <c:v>29.303778186356979</c:v>
                </c:pt>
                <c:pt idx="158">
                  <c:v>47.535362182688345</c:v>
                </c:pt>
                <c:pt idx="159">
                  <c:v>29.967542570003474</c:v>
                </c:pt>
                <c:pt idx="160">
                  <c:v>86.008887873794677</c:v>
                </c:pt>
                <c:pt idx="161">
                  <c:v>22.745361749503143</c:v>
                </c:pt>
                <c:pt idx="162">
                  <c:v>22.277246384736461</c:v>
                </c:pt>
                <c:pt idx="163">
                  <c:v>46.892794937082272</c:v>
                </c:pt>
                <c:pt idx="164">
                  <c:v>21.665140552344837</c:v>
                </c:pt>
                <c:pt idx="165">
                  <c:v>24.063037459841141</c:v>
                </c:pt>
                <c:pt idx="166">
                  <c:v>30.916633888230344</c:v>
                </c:pt>
                <c:pt idx="167">
                  <c:v>55.784609073057268</c:v>
                </c:pt>
                <c:pt idx="168">
                  <c:v>51.880430538503461</c:v>
                </c:pt>
                <c:pt idx="169">
                  <c:v>24.903997205049748</c:v>
                </c:pt>
                <c:pt idx="170">
                  <c:v>55.784609073057268</c:v>
                </c:pt>
                <c:pt idx="171">
                  <c:v>21.269819951821393</c:v>
                </c:pt>
                <c:pt idx="172">
                  <c:v>23.255638596790234</c:v>
                </c:pt>
                <c:pt idx="173">
                  <c:v>24.259368851391763</c:v>
                </c:pt>
                <c:pt idx="174">
                  <c:v>26.901339916041749</c:v>
                </c:pt>
                <c:pt idx="175">
                  <c:v>50.204863300420335</c:v>
                </c:pt>
                <c:pt idx="176">
                  <c:v>56.998530557856519</c:v>
                </c:pt>
                <c:pt idx="177">
                  <c:v>55.930621852467659</c:v>
                </c:pt>
                <c:pt idx="178">
                  <c:v>31.404243786066861</c:v>
                </c:pt>
                <c:pt idx="179">
                  <c:v>21.285494321013577</c:v>
                </c:pt>
                <c:pt idx="180">
                  <c:v>19.943915983979654</c:v>
                </c:pt>
                <c:pt idx="181">
                  <c:v>19.943915983979654</c:v>
                </c:pt>
                <c:pt idx="182">
                  <c:v>21.244638621989274</c:v>
                </c:pt>
                <c:pt idx="183">
                  <c:v>22.181784799589401</c:v>
                </c:pt>
                <c:pt idx="184">
                  <c:v>56.238471879198116</c:v>
                </c:pt>
                <c:pt idx="185">
                  <c:v>30.875157527899727</c:v>
                </c:pt>
                <c:pt idx="186">
                  <c:v>24.508085204705921</c:v>
                </c:pt>
                <c:pt idx="187">
                  <c:v>24.508085204705921</c:v>
                </c:pt>
                <c:pt idx="188">
                  <c:v>88.74226213032378</c:v>
                </c:pt>
                <c:pt idx="189">
                  <c:v>24.405766469462524</c:v>
                </c:pt>
                <c:pt idx="190">
                  <c:v>50.216358187354054</c:v>
                </c:pt>
                <c:pt idx="191">
                  <c:v>20.654668973414488</c:v>
                </c:pt>
                <c:pt idx="192">
                  <c:v>29.55367376218712</c:v>
                </c:pt>
                <c:pt idx="193">
                  <c:v>20.702645567647082</c:v>
                </c:pt>
                <c:pt idx="194">
                  <c:v>32.567688594668887</c:v>
                </c:pt>
                <c:pt idx="195">
                  <c:v>22.280519452212992</c:v>
                </c:pt>
                <c:pt idx="196">
                  <c:v>26.751717502699726</c:v>
                </c:pt>
                <c:pt idx="197">
                  <c:v>23.150612765318755</c:v>
                </c:pt>
                <c:pt idx="198">
                  <c:v>38.024301212336304</c:v>
                </c:pt>
                <c:pt idx="199">
                  <c:v>23.243587113773852</c:v>
                </c:pt>
                <c:pt idx="200">
                  <c:v>35.115864848816912</c:v>
                </c:pt>
                <c:pt idx="201">
                  <c:v>63.900245235642004</c:v>
                </c:pt>
                <c:pt idx="202">
                  <c:v>66.578930928693779</c:v>
                </c:pt>
                <c:pt idx="203">
                  <c:v>41.380647139600761</c:v>
                </c:pt>
                <c:pt idx="204">
                  <c:v>25.567945825151206</c:v>
                </c:pt>
                <c:pt idx="205">
                  <c:v>20.806832368540444</c:v>
                </c:pt>
                <c:pt idx="206">
                  <c:v>24.401825622653448</c:v>
                </c:pt>
                <c:pt idx="207">
                  <c:v>23.923358845826087</c:v>
                </c:pt>
                <c:pt idx="208">
                  <c:v>21.981066403894886</c:v>
                </c:pt>
                <c:pt idx="209">
                  <c:v>21.822597405917431</c:v>
                </c:pt>
                <c:pt idx="210">
                  <c:v>22.313843629222902</c:v>
                </c:pt>
                <c:pt idx="211">
                  <c:v>32.59788715847224</c:v>
                </c:pt>
                <c:pt idx="212">
                  <c:v>26.780163248572393</c:v>
                </c:pt>
                <c:pt idx="213">
                  <c:v>20.39965747321277</c:v>
                </c:pt>
                <c:pt idx="214">
                  <c:v>23.100914450452869</c:v>
                </c:pt>
                <c:pt idx="215">
                  <c:v>41.716177272730242</c:v>
                </c:pt>
                <c:pt idx="216">
                  <c:v>31.232436337012267</c:v>
                </c:pt>
                <c:pt idx="217">
                  <c:v>28.722613859912581</c:v>
                </c:pt>
                <c:pt idx="218">
                  <c:v>28.383561154662143</c:v>
                </c:pt>
                <c:pt idx="219">
                  <c:v>42.962216748381785</c:v>
                </c:pt>
                <c:pt idx="220">
                  <c:v>82.673739636706316</c:v>
                </c:pt>
                <c:pt idx="221">
                  <c:v>45.18363237885805</c:v>
                </c:pt>
                <c:pt idx="222">
                  <c:v>31.232436337012267</c:v>
                </c:pt>
                <c:pt idx="223">
                  <c:v>39.79320131594627</c:v>
                </c:pt>
                <c:pt idx="224">
                  <c:v>32.557938614264465</c:v>
                </c:pt>
                <c:pt idx="225">
                  <c:v>47.900651351057917</c:v>
                </c:pt>
                <c:pt idx="226">
                  <c:v>77.032121679590645</c:v>
                </c:pt>
                <c:pt idx="227">
                  <c:v>29.479431939396001</c:v>
                </c:pt>
                <c:pt idx="228">
                  <c:v>20.587385639628291</c:v>
                </c:pt>
                <c:pt idx="229">
                  <c:v>20.262741022967429</c:v>
                </c:pt>
                <c:pt idx="230">
                  <c:v>42.955799734929244</c:v>
                </c:pt>
                <c:pt idx="231">
                  <c:v>19.008280958597538</c:v>
                </c:pt>
                <c:pt idx="232">
                  <c:v>20.565734715097317</c:v>
                </c:pt>
                <c:pt idx="233">
                  <c:v>31.016242644619847</c:v>
                </c:pt>
                <c:pt idx="234">
                  <c:v>27.651960601819756</c:v>
                </c:pt>
                <c:pt idx="235">
                  <c:v>18.855004721677105</c:v>
                </c:pt>
                <c:pt idx="236">
                  <c:v>23.794213703337931</c:v>
                </c:pt>
                <c:pt idx="237">
                  <c:v>18.692494734228834</c:v>
                </c:pt>
                <c:pt idx="238">
                  <c:v>33.934820027723717</c:v>
                </c:pt>
                <c:pt idx="239">
                  <c:v>35.35420564045279</c:v>
                </c:pt>
                <c:pt idx="240">
                  <c:v>31.232436337012267</c:v>
                </c:pt>
                <c:pt idx="241">
                  <c:v>20.933925939985446</c:v>
                </c:pt>
                <c:pt idx="242">
                  <c:v>22.913806500910219</c:v>
                </c:pt>
                <c:pt idx="243">
                  <c:v>43.013883150512996</c:v>
                </c:pt>
                <c:pt idx="244">
                  <c:v>37.774469842003612</c:v>
                </c:pt>
                <c:pt idx="245">
                  <c:v>19.251316018088946</c:v>
                </c:pt>
                <c:pt idx="246">
                  <c:v>52.308499166660575</c:v>
                </c:pt>
                <c:pt idx="247">
                  <c:v>25.426754157336561</c:v>
                </c:pt>
                <c:pt idx="248">
                  <c:v>34.770257494726856</c:v>
                </c:pt>
                <c:pt idx="249">
                  <c:v>17.330024361913683</c:v>
                </c:pt>
                <c:pt idx="250">
                  <c:v>17.059643642990501</c:v>
                </c:pt>
                <c:pt idx="251">
                  <c:v>42.228258824892194</c:v>
                </c:pt>
                <c:pt idx="252">
                  <c:v>44.976367659538923</c:v>
                </c:pt>
                <c:pt idx="253">
                  <c:v>31.878837596582066</c:v>
                </c:pt>
                <c:pt idx="254">
                  <c:v>18.315551091456566</c:v>
                </c:pt>
                <c:pt idx="255">
                  <c:v>41.075397671155812</c:v>
                </c:pt>
                <c:pt idx="256">
                  <c:v>20.895390312497462</c:v>
                </c:pt>
                <c:pt idx="257">
                  <c:v>20.078597512989983</c:v>
                </c:pt>
                <c:pt idx="258">
                  <c:v>40.719111448551018</c:v>
                </c:pt>
                <c:pt idx="259">
                  <c:v>16.198310702149421</c:v>
                </c:pt>
                <c:pt idx="260">
                  <c:v>38.812041049002723</c:v>
                </c:pt>
                <c:pt idx="261">
                  <c:v>36.407247414574982</c:v>
                </c:pt>
                <c:pt idx="262">
                  <c:v>18.389158655220058</c:v>
                </c:pt>
                <c:pt idx="263">
                  <c:v>13.849645682600899</c:v>
                </c:pt>
                <c:pt idx="264">
                  <c:v>16.192389038001235</c:v>
                </c:pt>
                <c:pt idx="265">
                  <c:v>13.475243284764284</c:v>
                </c:pt>
                <c:pt idx="266">
                  <c:v>13.475243284764284</c:v>
                </c:pt>
                <c:pt idx="267">
                  <c:v>19.356247417730852</c:v>
                </c:pt>
                <c:pt idx="268">
                  <c:v>14.740350067279406</c:v>
                </c:pt>
                <c:pt idx="269">
                  <c:v>11.398679034885946</c:v>
                </c:pt>
                <c:pt idx="270">
                  <c:v>23.408916219045636</c:v>
                </c:pt>
                <c:pt idx="271">
                  <c:v>23.169058036276343</c:v>
                </c:pt>
                <c:pt idx="272">
                  <c:v>13.691192696379105</c:v>
                </c:pt>
                <c:pt idx="273">
                  <c:v>28.263756957512864</c:v>
                </c:pt>
                <c:pt idx="274">
                  <c:v>22.383773361437257</c:v>
                </c:pt>
                <c:pt idx="275">
                  <c:v>39.54043051249333</c:v>
                </c:pt>
                <c:pt idx="276">
                  <c:v>34.937907601920976</c:v>
                </c:pt>
                <c:pt idx="277">
                  <c:v>18.111371783912421</c:v>
                </c:pt>
                <c:pt idx="278">
                  <c:v>23.695375592209835</c:v>
                </c:pt>
                <c:pt idx="279">
                  <c:v>22.994181562751109</c:v>
                </c:pt>
                <c:pt idx="280">
                  <c:v>18.781011965773597</c:v>
                </c:pt>
                <c:pt idx="281">
                  <c:v>11.781165389528949</c:v>
                </c:pt>
                <c:pt idx="282">
                  <c:v>22.146231599814218</c:v>
                </c:pt>
                <c:pt idx="283">
                  <c:v>20.028065520645583</c:v>
                </c:pt>
                <c:pt idx="284">
                  <c:v>9.5735759509783112</c:v>
                </c:pt>
                <c:pt idx="285">
                  <c:v>11.797371272751082</c:v>
                </c:pt>
                <c:pt idx="286">
                  <c:v>12.937637641121093</c:v>
                </c:pt>
                <c:pt idx="287">
                  <c:v>23.541249776859736</c:v>
                </c:pt>
                <c:pt idx="288">
                  <c:v>23.82229373414533</c:v>
                </c:pt>
                <c:pt idx="289">
                  <c:v>11.797371272751082</c:v>
                </c:pt>
                <c:pt idx="290">
                  <c:v>14.451141443388277</c:v>
                </c:pt>
                <c:pt idx="291">
                  <c:v>22.148970683880492</c:v>
                </c:pt>
                <c:pt idx="292">
                  <c:v>20.677460066440915</c:v>
                </c:pt>
                <c:pt idx="293">
                  <c:v>11.981416881417509</c:v>
                </c:pt>
                <c:pt idx="294">
                  <c:v>27.218668407507714</c:v>
                </c:pt>
                <c:pt idx="295">
                  <c:v>27.384461480789241</c:v>
                </c:pt>
                <c:pt idx="296">
                  <c:v>16.450207132755494</c:v>
                </c:pt>
                <c:pt idx="297">
                  <c:v>38.511861398298194</c:v>
                </c:pt>
                <c:pt idx="298">
                  <c:v>41.433066410445562</c:v>
                </c:pt>
                <c:pt idx="299">
                  <c:v>13.069103565233743</c:v>
                </c:pt>
                <c:pt idx="300">
                  <c:v>8.5969574644281259</c:v>
                </c:pt>
                <c:pt idx="301">
                  <c:v>12.375051178578039</c:v>
                </c:pt>
                <c:pt idx="302">
                  <c:v>10.018648988555777</c:v>
                </c:pt>
                <c:pt idx="303">
                  <c:v>14.651284865999621</c:v>
                </c:pt>
                <c:pt idx="304">
                  <c:v>38.083522072994207</c:v>
                </c:pt>
                <c:pt idx="305">
                  <c:v>26.871763266064466</c:v>
                </c:pt>
                <c:pt idx="306">
                  <c:v>18.718328977302523</c:v>
                </c:pt>
                <c:pt idx="307">
                  <c:v>41.004945754545908</c:v>
                </c:pt>
                <c:pt idx="308">
                  <c:v>22.819243308016254</c:v>
                </c:pt>
                <c:pt idx="309">
                  <c:v>14.924073103524972</c:v>
                </c:pt>
                <c:pt idx="310">
                  <c:v>27.812287504319212</c:v>
                </c:pt>
                <c:pt idx="311">
                  <c:v>25.379355955711969</c:v>
                </c:pt>
                <c:pt idx="312">
                  <c:v>12.173188641622515</c:v>
                </c:pt>
                <c:pt idx="313">
                  <c:v>22.069493686661783</c:v>
                </c:pt>
                <c:pt idx="314">
                  <c:v>27.759337531919751</c:v>
                </c:pt>
                <c:pt idx="315">
                  <c:v>14.475115305883898</c:v>
                </c:pt>
                <c:pt idx="316">
                  <c:v>35.830983056289881</c:v>
                </c:pt>
                <c:pt idx="317">
                  <c:v>42.898863585531018</c:v>
                </c:pt>
                <c:pt idx="318">
                  <c:v>35.311874665289601</c:v>
                </c:pt>
                <c:pt idx="319">
                  <c:v>11.399630980771624</c:v>
                </c:pt>
                <c:pt idx="320">
                  <c:v>14.106200170732937</c:v>
                </c:pt>
                <c:pt idx="321">
                  <c:v>19.846774239237334</c:v>
                </c:pt>
                <c:pt idx="322">
                  <c:v>41.30837087802464</c:v>
                </c:pt>
                <c:pt idx="323">
                  <c:v>31.199212336773915</c:v>
                </c:pt>
                <c:pt idx="324">
                  <c:v>39.363194706328031</c:v>
                </c:pt>
                <c:pt idx="325">
                  <c:v>15.202608678622438</c:v>
                </c:pt>
                <c:pt idx="326">
                  <c:v>12.061949999505819</c:v>
                </c:pt>
                <c:pt idx="327">
                  <c:v>33.852826142196683</c:v>
                </c:pt>
              </c:numCache>
            </c:numRef>
          </c:yVal>
          <c:bubbleSize>
            <c:numRef>
              <c:f>'PV &amp; Wind PPAs vs. Gas'!$H$28:$H$355</c:f>
              <c:numCache>
                <c:formatCode>0.0</c:formatCode>
                <c:ptCount val="328"/>
                <c:pt idx="0">
                  <c:v>50.4</c:v>
                </c:pt>
                <c:pt idx="1">
                  <c:v>98.9</c:v>
                </c:pt>
                <c:pt idx="2">
                  <c:v>99</c:v>
                </c:pt>
                <c:pt idx="3">
                  <c:v>150</c:v>
                </c:pt>
                <c:pt idx="4">
                  <c:v>51</c:v>
                </c:pt>
                <c:pt idx="5">
                  <c:v>49.5</c:v>
                </c:pt>
                <c:pt idx="6">
                  <c:v>49.5</c:v>
                </c:pt>
                <c:pt idx="7">
                  <c:v>8</c:v>
                </c:pt>
                <c:pt idx="8">
                  <c:v>24.75</c:v>
                </c:pt>
                <c:pt idx="9">
                  <c:v>63</c:v>
                </c:pt>
                <c:pt idx="10">
                  <c:v>30</c:v>
                </c:pt>
                <c:pt idx="11">
                  <c:v>12</c:v>
                </c:pt>
                <c:pt idx="12">
                  <c:v>49.5</c:v>
                </c:pt>
                <c:pt idx="13">
                  <c:v>96.6</c:v>
                </c:pt>
                <c:pt idx="14">
                  <c:v>124.5</c:v>
                </c:pt>
                <c:pt idx="15">
                  <c:v>70</c:v>
                </c:pt>
                <c:pt idx="16">
                  <c:v>22.5</c:v>
                </c:pt>
                <c:pt idx="17">
                  <c:v>102.3</c:v>
                </c:pt>
                <c:pt idx="18">
                  <c:v>205.5</c:v>
                </c:pt>
                <c:pt idx="19">
                  <c:v>70</c:v>
                </c:pt>
                <c:pt idx="20">
                  <c:v>51</c:v>
                </c:pt>
                <c:pt idx="21">
                  <c:v>21</c:v>
                </c:pt>
                <c:pt idx="22">
                  <c:v>21</c:v>
                </c:pt>
                <c:pt idx="23">
                  <c:v>22.5</c:v>
                </c:pt>
                <c:pt idx="24">
                  <c:v>69</c:v>
                </c:pt>
                <c:pt idx="25">
                  <c:v>100</c:v>
                </c:pt>
                <c:pt idx="26">
                  <c:v>18.899999999999999</c:v>
                </c:pt>
                <c:pt idx="27">
                  <c:v>16.8</c:v>
                </c:pt>
                <c:pt idx="28">
                  <c:v>90</c:v>
                </c:pt>
                <c:pt idx="29">
                  <c:v>200.2</c:v>
                </c:pt>
                <c:pt idx="30">
                  <c:v>36</c:v>
                </c:pt>
                <c:pt idx="31">
                  <c:v>151.80000000000001</c:v>
                </c:pt>
                <c:pt idx="32">
                  <c:v>129.6</c:v>
                </c:pt>
                <c:pt idx="33">
                  <c:v>150</c:v>
                </c:pt>
                <c:pt idx="34">
                  <c:v>99</c:v>
                </c:pt>
                <c:pt idx="35">
                  <c:v>5</c:v>
                </c:pt>
                <c:pt idx="36">
                  <c:v>60</c:v>
                </c:pt>
                <c:pt idx="37">
                  <c:v>50</c:v>
                </c:pt>
                <c:pt idx="38">
                  <c:v>209.4</c:v>
                </c:pt>
                <c:pt idx="39">
                  <c:v>150</c:v>
                </c:pt>
                <c:pt idx="40">
                  <c:v>150</c:v>
                </c:pt>
                <c:pt idx="41">
                  <c:v>150</c:v>
                </c:pt>
                <c:pt idx="42">
                  <c:v>150</c:v>
                </c:pt>
                <c:pt idx="43">
                  <c:v>102</c:v>
                </c:pt>
                <c:pt idx="44">
                  <c:v>168</c:v>
                </c:pt>
                <c:pt idx="45">
                  <c:v>50</c:v>
                </c:pt>
                <c:pt idx="46">
                  <c:v>10.25</c:v>
                </c:pt>
                <c:pt idx="47">
                  <c:v>120</c:v>
                </c:pt>
                <c:pt idx="48">
                  <c:v>70</c:v>
                </c:pt>
                <c:pt idx="49">
                  <c:v>151.80000000000001</c:v>
                </c:pt>
                <c:pt idx="50">
                  <c:v>81</c:v>
                </c:pt>
                <c:pt idx="51">
                  <c:v>198</c:v>
                </c:pt>
                <c:pt idx="52">
                  <c:v>65.099999999999994</c:v>
                </c:pt>
                <c:pt idx="53">
                  <c:v>250.2</c:v>
                </c:pt>
                <c:pt idx="54">
                  <c:v>40.5</c:v>
                </c:pt>
                <c:pt idx="55">
                  <c:v>102.4</c:v>
                </c:pt>
                <c:pt idx="56">
                  <c:v>50.4</c:v>
                </c:pt>
                <c:pt idx="57">
                  <c:v>51</c:v>
                </c:pt>
                <c:pt idx="58">
                  <c:v>143.5</c:v>
                </c:pt>
                <c:pt idx="59">
                  <c:v>32.5</c:v>
                </c:pt>
                <c:pt idx="60">
                  <c:v>20</c:v>
                </c:pt>
                <c:pt idx="61">
                  <c:v>250.8</c:v>
                </c:pt>
                <c:pt idx="62">
                  <c:v>36</c:v>
                </c:pt>
                <c:pt idx="63">
                  <c:v>102</c:v>
                </c:pt>
                <c:pt idx="64">
                  <c:v>100</c:v>
                </c:pt>
                <c:pt idx="65">
                  <c:v>36.799999999999997</c:v>
                </c:pt>
                <c:pt idx="66">
                  <c:v>90</c:v>
                </c:pt>
                <c:pt idx="67">
                  <c:v>30</c:v>
                </c:pt>
                <c:pt idx="68">
                  <c:v>150</c:v>
                </c:pt>
                <c:pt idx="69">
                  <c:v>168</c:v>
                </c:pt>
                <c:pt idx="70">
                  <c:v>150</c:v>
                </c:pt>
                <c:pt idx="71">
                  <c:v>132</c:v>
                </c:pt>
                <c:pt idx="72">
                  <c:v>81.599999999999994</c:v>
                </c:pt>
                <c:pt idx="73">
                  <c:v>114</c:v>
                </c:pt>
                <c:pt idx="74">
                  <c:v>78.2</c:v>
                </c:pt>
                <c:pt idx="75">
                  <c:v>42.5</c:v>
                </c:pt>
                <c:pt idx="76">
                  <c:v>99.2</c:v>
                </c:pt>
                <c:pt idx="77">
                  <c:v>99.2</c:v>
                </c:pt>
                <c:pt idx="78">
                  <c:v>102.5</c:v>
                </c:pt>
                <c:pt idx="79">
                  <c:v>110.4</c:v>
                </c:pt>
                <c:pt idx="80">
                  <c:v>199.8</c:v>
                </c:pt>
                <c:pt idx="81">
                  <c:v>49</c:v>
                </c:pt>
                <c:pt idx="82">
                  <c:v>79.2</c:v>
                </c:pt>
                <c:pt idx="83">
                  <c:v>55.2</c:v>
                </c:pt>
                <c:pt idx="84">
                  <c:v>148.80000000000001</c:v>
                </c:pt>
                <c:pt idx="85">
                  <c:v>80</c:v>
                </c:pt>
                <c:pt idx="86">
                  <c:v>49.8</c:v>
                </c:pt>
                <c:pt idx="87">
                  <c:v>31.68</c:v>
                </c:pt>
                <c:pt idx="88">
                  <c:v>161</c:v>
                </c:pt>
                <c:pt idx="89">
                  <c:v>99</c:v>
                </c:pt>
                <c:pt idx="90">
                  <c:v>201</c:v>
                </c:pt>
                <c:pt idx="91">
                  <c:v>167.89999999999998</c:v>
                </c:pt>
                <c:pt idx="92">
                  <c:v>78.2</c:v>
                </c:pt>
                <c:pt idx="93">
                  <c:v>50</c:v>
                </c:pt>
                <c:pt idx="94">
                  <c:v>78.2</c:v>
                </c:pt>
                <c:pt idx="95">
                  <c:v>38.46</c:v>
                </c:pt>
                <c:pt idx="96">
                  <c:v>27.3</c:v>
                </c:pt>
                <c:pt idx="97">
                  <c:v>28.5</c:v>
                </c:pt>
                <c:pt idx="98">
                  <c:v>48</c:v>
                </c:pt>
                <c:pt idx="99">
                  <c:v>34.200000000000003</c:v>
                </c:pt>
                <c:pt idx="100">
                  <c:v>257.60000000000002</c:v>
                </c:pt>
                <c:pt idx="101">
                  <c:v>100</c:v>
                </c:pt>
                <c:pt idx="102">
                  <c:v>155.1</c:v>
                </c:pt>
                <c:pt idx="103">
                  <c:v>100.8</c:v>
                </c:pt>
                <c:pt idx="104">
                  <c:v>165.6</c:v>
                </c:pt>
                <c:pt idx="105">
                  <c:v>131.1</c:v>
                </c:pt>
                <c:pt idx="106">
                  <c:v>214.4</c:v>
                </c:pt>
                <c:pt idx="107">
                  <c:v>150.36000000000001</c:v>
                </c:pt>
                <c:pt idx="108">
                  <c:v>108</c:v>
                </c:pt>
                <c:pt idx="109">
                  <c:v>115</c:v>
                </c:pt>
                <c:pt idx="110">
                  <c:v>202</c:v>
                </c:pt>
                <c:pt idx="111">
                  <c:v>40</c:v>
                </c:pt>
                <c:pt idx="112">
                  <c:v>200</c:v>
                </c:pt>
                <c:pt idx="113">
                  <c:v>104.4</c:v>
                </c:pt>
                <c:pt idx="114">
                  <c:v>20</c:v>
                </c:pt>
                <c:pt idx="115">
                  <c:v>199.92</c:v>
                </c:pt>
                <c:pt idx="116">
                  <c:v>162</c:v>
                </c:pt>
                <c:pt idx="117">
                  <c:v>102.5</c:v>
                </c:pt>
                <c:pt idx="118">
                  <c:v>120</c:v>
                </c:pt>
                <c:pt idx="119">
                  <c:v>42</c:v>
                </c:pt>
                <c:pt idx="120">
                  <c:v>200</c:v>
                </c:pt>
                <c:pt idx="121">
                  <c:v>50</c:v>
                </c:pt>
                <c:pt idx="122">
                  <c:v>37.5</c:v>
                </c:pt>
                <c:pt idx="123">
                  <c:v>100.8</c:v>
                </c:pt>
                <c:pt idx="124">
                  <c:v>104</c:v>
                </c:pt>
                <c:pt idx="125">
                  <c:v>92.34</c:v>
                </c:pt>
                <c:pt idx="126">
                  <c:v>201.6</c:v>
                </c:pt>
                <c:pt idx="127">
                  <c:v>100.65</c:v>
                </c:pt>
                <c:pt idx="128">
                  <c:v>48</c:v>
                </c:pt>
                <c:pt idx="129">
                  <c:v>98.9</c:v>
                </c:pt>
                <c:pt idx="130">
                  <c:v>100.8</c:v>
                </c:pt>
                <c:pt idx="131">
                  <c:v>59.8</c:v>
                </c:pt>
                <c:pt idx="132">
                  <c:v>39.9</c:v>
                </c:pt>
                <c:pt idx="133">
                  <c:v>49.5</c:v>
                </c:pt>
                <c:pt idx="134">
                  <c:v>20.65</c:v>
                </c:pt>
                <c:pt idx="135">
                  <c:v>75</c:v>
                </c:pt>
                <c:pt idx="136">
                  <c:v>79.599999999999994</c:v>
                </c:pt>
                <c:pt idx="137">
                  <c:v>201.25</c:v>
                </c:pt>
                <c:pt idx="138">
                  <c:v>49.2</c:v>
                </c:pt>
                <c:pt idx="139">
                  <c:v>110.4</c:v>
                </c:pt>
                <c:pt idx="140">
                  <c:v>30.4</c:v>
                </c:pt>
                <c:pt idx="141">
                  <c:v>78.400000000000006</c:v>
                </c:pt>
                <c:pt idx="142">
                  <c:v>14.4</c:v>
                </c:pt>
                <c:pt idx="143">
                  <c:v>310.39999999999998</c:v>
                </c:pt>
                <c:pt idx="144">
                  <c:v>21</c:v>
                </c:pt>
                <c:pt idx="145">
                  <c:v>30.400000000000002</c:v>
                </c:pt>
                <c:pt idx="146">
                  <c:v>50</c:v>
                </c:pt>
                <c:pt idx="147">
                  <c:v>91</c:v>
                </c:pt>
                <c:pt idx="148">
                  <c:v>51.2</c:v>
                </c:pt>
                <c:pt idx="149">
                  <c:v>202</c:v>
                </c:pt>
                <c:pt idx="150">
                  <c:v>48</c:v>
                </c:pt>
                <c:pt idx="151">
                  <c:v>54</c:v>
                </c:pt>
                <c:pt idx="152">
                  <c:v>69</c:v>
                </c:pt>
                <c:pt idx="153">
                  <c:v>100.3</c:v>
                </c:pt>
                <c:pt idx="154">
                  <c:v>50</c:v>
                </c:pt>
                <c:pt idx="155">
                  <c:v>15</c:v>
                </c:pt>
                <c:pt idx="156">
                  <c:v>74.8</c:v>
                </c:pt>
                <c:pt idx="157">
                  <c:v>200.6</c:v>
                </c:pt>
                <c:pt idx="158">
                  <c:v>74.8</c:v>
                </c:pt>
                <c:pt idx="159">
                  <c:v>62.4</c:v>
                </c:pt>
                <c:pt idx="160">
                  <c:v>39</c:v>
                </c:pt>
                <c:pt idx="161">
                  <c:v>200</c:v>
                </c:pt>
                <c:pt idx="162">
                  <c:v>200</c:v>
                </c:pt>
                <c:pt idx="163">
                  <c:v>200</c:v>
                </c:pt>
                <c:pt idx="164">
                  <c:v>199</c:v>
                </c:pt>
                <c:pt idx="165">
                  <c:v>250</c:v>
                </c:pt>
                <c:pt idx="166">
                  <c:v>102.4</c:v>
                </c:pt>
                <c:pt idx="167">
                  <c:v>80</c:v>
                </c:pt>
                <c:pt idx="168">
                  <c:v>50.4</c:v>
                </c:pt>
                <c:pt idx="169">
                  <c:v>200</c:v>
                </c:pt>
                <c:pt idx="170">
                  <c:v>80</c:v>
                </c:pt>
                <c:pt idx="171">
                  <c:v>100</c:v>
                </c:pt>
                <c:pt idx="172">
                  <c:v>249.9</c:v>
                </c:pt>
                <c:pt idx="173">
                  <c:v>150</c:v>
                </c:pt>
                <c:pt idx="174">
                  <c:v>205.7</c:v>
                </c:pt>
                <c:pt idx="175">
                  <c:v>20</c:v>
                </c:pt>
                <c:pt idx="176">
                  <c:v>147.6</c:v>
                </c:pt>
                <c:pt idx="177">
                  <c:v>184.8</c:v>
                </c:pt>
                <c:pt idx="178">
                  <c:v>60</c:v>
                </c:pt>
                <c:pt idx="179">
                  <c:v>198.9</c:v>
                </c:pt>
                <c:pt idx="180">
                  <c:v>200</c:v>
                </c:pt>
                <c:pt idx="181">
                  <c:v>199.8</c:v>
                </c:pt>
                <c:pt idx="182">
                  <c:v>200</c:v>
                </c:pt>
                <c:pt idx="183">
                  <c:v>400</c:v>
                </c:pt>
                <c:pt idx="184">
                  <c:v>19.8</c:v>
                </c:pt>
                <c:pt idx="185">
                  <c:v>249.2</c:v>
                </c:pt>
                <c:pt idx="186">
                  <c:v>106</c:v>
                </c:pt>
                <c:pt idx="187">
                  <c:v>172</c:v>
                </c:pt>
                <c:pt idx="188">
                  <c:v>34.200000000000003</c:v>
                </c:pt>
                <c:pt idx="189">
                  <c:v>201.6</c:v>
                </c:pt>
                <c:pt idx="190">
                  <c:v>51</c:v>
                </c:pt>
                <c:pt idx="191">
                  <c:v>98</c:v>
                </c:pt>
                <c:pt idx="192">
                  <c:v>149.6</c:v>
                </c:pt>
                <c:pt idx="193">
                  <c:v>100.3</c:v>
                </c:pt>
                <c:pt idx="194">
                  <c:v>78.2</c:v>
                </c:pt>
                <c:pt idx="195">
                  <c:v>99</c:v>
                </c:pt>
                <c:pt idx="196">
                  <c:v>299.7</c:v>
                </c:pt>
                <c:pt idx="197">
                  <c:v>150</c:v>
                </c:pt>
                <c:pt idx="198">
                  <c:v>175</c:v>
                </c:pt>
                <c:pt idx="199">
                  <c:v>100</c:v>
                </c:pt>
                <c:pt idx="200">
                  <c:v>115.99999999999999</c:v>
                </c:pt>
                <c:pt idx="201">
                  <c:v>30</c:v>
                </c:pt>
                <c:pt idx="202">
                  <c:v>42.95</c:v>
                </c:pt>
                <c:pt idx="203">
                  <c:v>140</c:v>
                </c:pt>
                <c:pt idx="204">
                  <c:v>100</c:v>
                </c:pt>
                <c:pt idx="205">
                  <c:v>200</c:v>
                </c:pt>
                <c:pt idx="206">
                  <c:v>150</c:v>
                </c:pt>
                <c:pt idx="207">
                  <c:v>150</c:v>
                </c:pt>
                <c:pt idx="208">
                  <c:v>100</c:v>
                </c:pt>
                <c:pt idx="209">
                  <c:v>73.5</c:v>
                </c:pt>
                <c:pt idx="210">
                  <c:v>50</c:v>
                </c:pt>
                <c:pt idx="211">
                  <c:v>78</c:v>
                </c:pt>
                <c:pt idx="212">
                  <c:v>300</c:v>
                </c:pt>
                <c:pt idx="213">
                  <c:v>208.27</c:v>
                </c:pt>
                <c:pt idx="214">
                  <c:v>20</c:v>
                </c:pt>
                <c:pt idx="215">
                  <c:v>149</c:v>
                </c:pt>
                <c:pt idx="216">
                  <c:v>20</c:v>
                </c:pt>
                <c:pt idx="217">
                  <c:v>200.91</c:v>
                </c:pt>
                <c:pt idx="218">
                  <c:v>36</c:v>
                </c:pt>
                <c:pt idx="219">
                  <c:v>208</c:v>
                </c:pt>
                <c:pt idx="220">
                  <c:v>80</c:v>
                </c:pt>
                <c:pt idx="221">
                  <c:v>324</c:v>
                </c:pt>
                <c:pt idx="222">
                  <c:v>25</c:v>
                </c:pt>
                <c:pt idx="223">
                  <c:v>100.05</c:v>
                </c:pt>
                <c:pt idx="224">
                  <c:v>98</c:v>
                </c:pt>
                <c:pt idx="225">
                  <c:v>200</c:v>
                </c:pt>
                <c:pt idx="226">
                  <c:v>30</c:v>
                </c:pt>
                <c:pt idx="227">
                  <c:v>198</c:v>
                </c:pt>
                <c:pt idx="228">
                  <c:v>149.03</c:v>
                </c:pt>
                <c:pt idx="229">
                  <c:v>64.8</c:v>
                </c:pt>
                <c:pt idx="230">
                  <c:v>100.8</c:v>
                </c:pt>
                <c:pt idx="231">
                  <c:v>199.8</c:v>
                </c:pt>
                <c:pt idx="232">
                  <c:v>99.1</c:v>
                </c:pt>
                <c:pt idx="233">
                  <c:v>149.5</c:v>
                </c:pt>
                <c:pt idx="234">
                  <c:v>29.9</c:v>
                </c:pt>
                <c:pt idx="235">
                  <c:v>206.55</c:v>
                </c:pt>
                <c:pt idx="236">
                  <c:v>200</c:v>
                </c:pt>
                <c:pt idx="237">
                  <c:v>200</c:v>
                </c:pt>
                <c:pt idx="238">
                  <c:v>75</c:v>
                </c:pt>
                <c:pt idx="239">
                  <c:v>25</c:v>
                </c:pt>
                <c:pt idx="240">
                  <c:v>7</c:v>
                </c:pt>
                <c:pt idx="241">
                  <c:v>99.25</c:v>
                </c:pt>
                <c:pt idx="242">
                  <c:v>149.72999999999999</c:v>
                </c:pt>
                <c:pt idx="243">
                  <c:v>7.2</c:v>
                </c:pt>
                <c:pt idx="244">
                  <c:v>119.7</c:v>
                </c:pt>
                <c:pt idx="245">
                  <c:v>140</c:v>
                </c:pt>
                <c:pt idx="246">
                  <c:v>46</c:v>
                </c:pt>
                <c:pt idx="247">
                  <c:v>199.2</c:v>
                </c:pt>
                <c:pt idx="248">
                  <c:v>75.400000000000006</c:v>
                </c:pt>
                <c:pt idx="249">
                  <c:v>216.44</c:v>
                </c:pt>
                <c:pt idx="250">
                  <c:v>199.52</c:v>
                </c:pt>
                <c:pt idx="251">
                  <c:v>49.5</c:v>
                </c:pt>
                <c:pt idx="252">
                  <c:v>298.2</c:v>
                </c:pt>
                <c:pt idx="253">
                  <c:v>79.75</c:v>
                </c:pt>
                <c:pt idx="254">
                  <c:v>40.590000000000003</c:v>
                </c:pt>
                <c:pt idx="255">
                  <c:v>43.2</c:v>
                </c:pt>
                <c:pt idx="256">
                  <c:v>27</c:v>
                </c:pt>
                <c:pt idx="257">
                  <c:v>200</c:v>
                </c:pt>
                <c:pt idx="258">
                  <c:v>66</c:v>
                </c:pt>
                <c:pt idx="259">
                  <c:v>100.05</c:v>
                </c:pt>
                <c:pt idx="260">
                  <c:v>128.69999999999999</c:v>
                </c:pt>
                <c:pt idx="261">
                  <c:v>200.8</c:v>
                </c:pt>
                <c:pt idx="262">
                  <c:v>231.05</c:v>
                </c:pt>
                <c:pt idx="263">
                  <c:v>216.2</c:v>
                </c:pt>
                <c:pt idx="264">
                  <c:v>106.7</c:v>
                </c:pt>
                <c:pt idx="265">
                  <c:v>15</c:v>
                </c:pt>
                <c:pt idx="266">
                  <c:v>2.38</c:v>
                </c:pt>
                <c:pt idx="267">
                  <c:v>100</c:v>
                </c:pt>
                <c:pt idx="268">
                  <c:v>15.59</c:v>
                </c:pt>
                <c:pt idx="269">
                  <c:v>160</c:v>
                </c:pt>
                <c:pt idx="270">
                  <c:v>75</c:v>
                </c:pt>
                <c:pt idx="271">
                  <c:v>132</c:v>
                </c:pt>
                <c:pt idx="272">
                  <c:v>16.100000000000001</c:v>
                </c:pt>
                <c:pt idx="273">
                  <c:v>100</c:v>
                </c:pt>
                <c:pt idx="274">
                  <c:v>200</c:v>
                </c:pt>
                <c:pt idx="275">
                  <c:v>48.8</c:v>
                </c:pt>
                <c:pt idx="276">
                  <c:v>102.5</c:v>
                </c:pt>
                <c:pt idx="277">
                  <c:v>242</c:v>
                </c:pt>
                <c:pt idx="278">
                  <c:v>30</c:v>
                </c:pt>
                <c:pt idx="279">
                  <c:v>98</c:v>
                </c:pt>
                <c:pt idx="280">
                  <c:v>29.875</c:v>
                </c:pt>
                <c:pt idx="281">
                  <c:v>243.8</c:v>
                </c:pt>
                <c:pt idx="282">
                  <c:v>103.5</c:v>
                </c:pt>
                <c:pt idx="283">
                  <c:v>211.66</c:v>
                </c:pt>
                <c:pt idx="284">
                  <c:v>100</c:v>
                </c:pt>
                <c:pt idx="285">
                  <c:v>83</c:v>
                </c:pt>
                <c:pt idx="286">
                  <c:v>200</c:v>
                </c:pt>
                <c:pt idx="287">
                  <c:v>166</c:v>
                </c:pt>
                <c:pt idx="288">
                  <c:v>50</c:v>
                </c:pt>
                <c:pt idx="289">
                  <c:v>97</c:v>
                </c:pt>
                <c:pt idx="290">
                  <c:v>226.56</c:v>
                </c:pt>
                <c:pt idx="291">
                  <c:v>216.6</c:v>
                </c:pt>
                <c:pt idx="292">
                  <c:v>79.900000000000006</c:v>
                </c:pt>
                <c:pt idx="293">
                  <c:v>301.02</c:v>
                </c:pt>
                <c:pt idx="294">
                  <c:v>45.36</c:v>
                </c:pt>
                <c:pt idx="295">
                  <c:v>80.64</c:v>
                </c:pt>
                <c:pt idx="296">
                  <c:v>250.4</c:v>
                </c:pt>
                <c:pt idx="297">
                  <c:v>97.2</c:v>
                </c:pt>
                <c:pt idx="298">
                  <c:v>21.6</c:v>
                </c:pt>
                <c:pt idx="299">
                  <c:v>199.4</c:v>
                </c:pt>
                <c:pt idx="300">
                  <c:v>299.36</c:v>
                </c:pt>
                <c:pt idx="301">
                  <c:v>161</c:v>
                </c:pt>
                <c:pt idx="302">
                  <c:v>250</c:v>
                </c:pt>
                <c:pt idx="303">
                  <c:v>171</c:v>
                </c:pt>
                <c:pt idx="304">
                  <c:v>21.6</c:v>
                </c:pt>
                <c:pt idx="305">
                  <c:v>398.6</c:v>
                </c:pt>
                <c:pt idx="306">
                  <c:v>236.5</c:v>
                </c:pt>
                <c:pt idx="307">
                  <c:v>136.80000000000001</c:v>
                </c:pt>
                <c:pt idx="308">
                  <c:v>102</c:v>
                </c:pt>
                <c:pt idx="309">
                  <c:v>134.08000000000001</c:v>
                </c:pt>
                <c:pt idx="310">
                  <c:v>199.54</c:v>
                </c:pt>
                <c:pt idx="311">
                  <c:v>144</c:v>
                </c:pt>
                <c:pt idx="312">
                  <c:v>160</c:v>
                </c:pt>
                <c:pt idx="313">
                  <c:v>96.7</c:v>
                </c:pt>
                <c:pt idx="314">
                  <c:v>104</c:v>
                </c:pt>
                <c:pt idx="315">
                  <c:v>200</c:v>
                </c:pt>
                <c:pt idx="316">
                  <c:v>72.599999999999994</c:v>
                </c:pt>
                <c:pt idx="317">
                  <c:v>76.8</c:v>
                </c:pt>
                <c:pt idx="318">
                  <c:v>300</c:v>
                </c:pt>
                <c:pt idx="319">
                  <c:v>90</c:v>
                </c:pt>
                <c:pt idx="320">
                  <c:v>110.00000000000001</c:v>
                </c:pt>
                <c:pt idx="321">
                  <c:v>100</c:v>
                </c:pt>
                <c:pt idx="322">
                  <c:v>14.4</c:v>
                </c:pt>
                <c:pt idx="323">
                  <c:v>56.2</c:v>
                </c:pt>
                <c:pt idx="324">
                  <c:v>50.1</c:v>
                </c:pt>
                <c:pt idx="325">
                  <c:v>172.54842630833929</c:v>
                </c:pt>
                <c:pt idx="326">
                  <c:v>26.321573691660728</c:v>
                </c:pt>
                <c:pt idx="327">
                  <c:v>331</c:v>
                </c:pt>
              </c:numCache>
            </c:numRef>
          </c:bubbleSize>
          <c:bubble3D val="0"/>
          <c:extLst>
            <c:ext xmlns:c16="http://schemas.microsoft.com/office/drawing/2014/chart" uri="{C3380CC4-5D6E-409C-BE32-E72D297353CC}">
              <c16:uniqueId val="{00000001-245B-4E0E-B2F2-AD8AFA1DDBC1}"/>
            </c:ext>
          </c:extLst>
        </c:ser>
        <c:dLbls>
          <c:showLegendKey val="0"/>
          <c:showVal val="0"/>
          <c:showCatName val="0"/>
          <c:showSerName val="0"/>
          <c:showPercent val="0"/>
          <c:showBubbleSize val="0"/>
        </c:dLbls>
        <c:bubbleScale val="50"/>
        <c:showNegBubbles val="0"/>
        <c:axId val="364571264"/>
        <c:axId val="462385920"/>
      </c:bubbleChart>
      <c:valAx>
        <c:axId val="364571264"/>
        <c:scaling>
          <c:orientation val="minMax"/>
          <c:max val="44561"/>
          <c:min val="39814"/>
        </c:scaling>
        <c:delete val="0"/>
        <c:axPos val="b"/>
        <c:title>
          <c:tx>
            <c:rich>
              <a:bodyPr/>
              <a:lstStyle/>
              <a:p>
                <a:pPr>
                  <a:defRPr b="1"/>
                </a:pPr>
                <a:r>
                  <a:rPr lang="en-US" b="1"/>
                  <a:t>PPA Execution Date</a:t>
                </a:r>
              </a:p>
            </c:rich>
          </c:tx>
          <c:layout>
            <c:manualLayout>
              <c:xMode val="edge"/>
              <c:yMode val="edge"/>
              <c:x val="0.38563324488554707"/>
              <c:y val="0.93523390004333085"/>
            </c:manualLayout>
          </c:layout>
          <c:overlay val="0"/>
          <c:spPr>
            <a:noFill/>
            <a:ln w="25400">
              <a:noFill/>
            </a:ln>
          </c:spPr>
        </c:title>
        <c:numFmt formatCode="yyyy" sourceLinked="0"/>
        <c:majorTickMark val="out"/>
        <c:minorTickMark val="none"/>
        <c:tickLblPos val="nextTo"/>
        <c:spPr>
          <a:solidFill>
            <a:schemeClr val="bg1"/>
          </a:solidFill>
          <a:ln w="12700">
            <a:noFill/>
            <a:prstDash val="solid"/>
          </a:ln>
        </c:spPr>
        <c:txPr>
          <a:bodyPr rot="0" vert="horz"/>
          <a:lstStyle/>
          <a:p>
            <a:pPr>
              <a:defRPr b="1"/>
            </a:pPr>
            <a:endParaRPr lang="en-US"/>
          </a:p>
        </c:txPr>
        <c:crossAx val="462385920"/>
        <c:crosses val="autoZero"/>
        <c:crossBetween val="midCat"/>
        <c:majorUnit val="366"/>
      </c:valAx>
      <c:valAx>
        <c:axId val="462385920"/>
        <c:scaling>
          <c:orientation val="minMax"/>
          <c:max val="18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12700">
            <a:noFill/>
            <a:prstDash val="solid"/>
          </a:ln>
        </c:spPr>
        <c:txPr>
          <a:bodyPr rot="0" vert="horz"/>
          <a:lstStyle/>
          <a:p>
            <a:pPr>
              <a:defRPr b="1"/>
            </a:pPr>
            <a:endParaRPr lang="en-US"/>
          </a:p>
        </c:txPr>
        <c:crossAx val="364571264"/>
        <c:crosses val="autoZero"/>
        <c:crossBetween val="midCat"/>
      </c:valAx>
      <c:spPr>
        <a:solidFill>
          <a:schemeClr val="bg1"/>
        </a:solidFill>
        <a:ln w="25400">
          <a:noFill/>
        </a:ln>
      </c:spPr>
    </c:plotArea>
    <c:plotVisOnly val="1"/>
    <c:dispBlanksAs val="gap"/>
    <c:showDLblsOverMax val="0"/>
  </c:chart>
  <c:spPr>
    <a:solidFill>
      <a:schemeClr val="bg1"/>
    </a:solidFill>
    <a:ln w="9525">
      <a:noFill/>
    </a:ln>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alignWithMargins="0"/>
    <c:pageMargins b="1" l="0.75" r="0.75" t="1" header="0.5" footer="0.5"/>
    <c:pageSetup/>
  </c:printSettings>
  <c:userShapes r:id="rId1"/>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6921045460106024E-2"/>
          <c:y val="9.9296597906671405E-2"/>
          <c:w val="0.93410804783844803"/>
          <c:h val="0.74969066366704162"/>
        </c:manualLayout>
      </c:layout>
      <c:lineChart>
        <c:grouping val="standard"/>
        <c:varyColors val="0"/>
        <c:ser>
          <c:idx val="1"/>
          <c:order val="0"/>
          <c:spPr>
            <a:ln w="28575">
              <a:solidFill>
                <a:schemeClr val="tx2"/>
              </a:solidFill>
              <a:prstDash val="sysDash"/>
            </a:ln>
          </c:spPr>
          <c:marker>
            <c:symbol val="none"/>
          </c:marker>
          <c:cat>
            <c:numRef>
              <c:f>'PV &amp; Wind PPAs vs. Gas'!$A$28:$A$40</c:f>
              <c:numCache>
                <c:formatCode>General</c:formatCod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numCache>
            </c:numRef>
          </c:cat>
          <c:val>
            <c:numRef>
              <c:f>'PV &amp; Wind PPAs vs. Gas'!$D$28:$D$40</c:f>
              <c:numCache>
                <c:formatCode>"$"#,##0_);\("$"#,##0\)</c:formatCode>
                <c:ptCount val="13"/>
                <c:pt idx="0">
                  <c:v>74.32525239641825</c:v>
                </c:pt>
                <c:pt idx="1">
                  <c:v>65.501337221657394</c:v>
                </c:pt>
                <c:pt idx="2">
                  <c:v>47.776246051538138</c:v>
                </c:pt>
                <c:pt idx="3">
                  <c:v>40.114226330171462</c:v>
                </c:pt>
                <c:pt idx="4">
                  <c:v>28.72294988216704</c:v>
                </c:pt>
                <c:pt idx="5">
                  <c:v>26.576140312277484</c:v>
                </c:pt>
                <c:pt idx="6">
                  <c:v>31.153087190463268</c:v>
                </c:pt>
                <c:pt idx="7">
                  <c:v>25.560012757022566</c:v>
                </c:pt>
                <c:pt idx="8">
                  <c:v>18.357162372438204</c:v>
                </c:pt>
                <c:pt idx="9">
                  <c:v>16.665449840085031</c:v>
                </c:pt>
                <c:pt idx="10">
                  <c:v>23.772756380038665</c:v>
                </c:pt>
                <c:pt idx="11">
                  <c:v>29.279391199962902</c:v>
                </c:pt>
              </c:numCache>
            </c:numRef>
          </c:val>
          <c:smooth val="0"/>
          <c:extLst>
            <c:ext xmlns:c16="http://schemas.microsoft.com/office/drawing/2014/chart" uri="{C3380CC4-5D6E-409C-BE32-E72D297353CC}">
              <c16:uniqueId val="{00000001-0E78-4214-BD53-A4150C65C913}"/>
            </c:ext>
          </c:extLst>
        </c:ser>
        <c:ser>
          <c:idx val="2"/>
          <c:order val="1"/>
          <c:spPr>
            <a:ln w="28575">
              <a:solidFill>
                <a:schemeClr val="accent6">
                  <a:lumMod val="75000"/>
                </a:schemeClr>
              </a:solidFill>
              <a:prstDash val="sysDash"/>
            </a:ln>
          </c:spPr>
          <c:marker>
            <c:symbol val="none"/>
          </c:marker>
          <c:cat>
            <c:numRef>
              <c:f>'PV &amp; Wind PPAs vs. Gas'!$A$28:$A$40</c:f>
              <c:numCache>
                <c:formatCode>General</c:formatCode>
                <c:ptCount val="13"/>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numCache>
            </c:numRef>
          </c:cat>
          <c:val>
            <c:numRef>
              <c:f>'PV &amp; Wind PPAs vs. Gas'!$C$28:$C$40</c:f>
              <c:numCache>
                <c:formatCode>"$"#,##0_);\("$"#,##0\)</c:formatCode>
                <c:ptCount val="13"/>
                <c:pt idx="0">
                  <c:v>167.66505290261881</c:v>
                </c:pt>
                <c:pt idx="1">
                  <c:v>139.80224439886689</c:v>
                </c:pt>
                <c:pt idx="2">
                  <c:v>110.85504435751714</c:v>
                </c:pt>
                <c:pt idx="3">
                  <c:v>84.095775597577955</c:v>
                </c:pt>
                <c:pt idx="4">
                  <c:v>68.881973681367995</c:v>
                </c:pt>
                <c:pt idx="5">
                  <c:v>57.271352496484155</c:v>
                </c:pt>
                <c:pt idx="6">
                  <c:v>46.320372389916763</c:v>
                </c:pt>
                <c:pt idx="7">
                  <c:v>39.311474209006818</c:v>
                </c:pt>
                <c:pt idx="8">
                  <c:v>37.839644606223686</c:v>
                </c:pt>
                <c:pt idx="9">
                  <c:v>26.965947053481383</c:v>
                </c:pt>
                <c:pt idx="10">
                  <c:v>21.929684650519917</c:v>
                </c:pt>
                <c:pt idx="11">
                  <c:v>22.780461265430276</c:v>
                </c:pt>
                <c:pt idx="12">
                  <c:v>23.131425892199882</c:v>
                </c:pt>
              </c:numCache>
            </c:numRef>
          </c:val>
          <c:smooth val="0"/>
          <c:extLst>
            <c:ext xmlns:c16="http://schemas.microsoft.com/office/drawing/2014/chart" uri="{C3380CC4-5D6E-409C-BE32-E72D297353CC}">
              <c16:uniqueId val="{00000002-0E78-4214-BD53-A4150C65C913}"/>
            </c:ext>
          </c:extLst>
        </c:ser>
        <c:dLbls>
          <c:showLegendKey val="0"/>
          <c:showVal val="0"/>
          <c:showCatName val="0"/>
          <c:showSerName val="0"/>
          <c:showPercent val="0"/>
          <c:showBubbleSize val="0"/>
        </c:dLbls>
        <c:smooth val="0"/>
        <c:axId val="468217856"/>
        <c:axId val="468219392"/>
      </c:lineChart>
      <c:catAx>
        <c:axId val="468217856"/>
        <c:scaling>
          <c:orientation val="minMax"/>
        </c:scaling>
        <c:delete val="0"/>
        <c:axPos val="b"/>
        <c:numFmt formatCode="General" sourceLinked="1"/>
        <c:majorTickMark val="out"/>
        <c:minorTickMark val="none"/>
        <c:tickLblPos val="none"/>
        <c:spPr>
          <a:ln>
            <a:noFill/>
          </a:ln>
        </c:spPr>
        <c:crossAx val="468219392"/>
        <c:crosses val="autoZero"/>
        <c:auto val="1"/>
        <c:lblAlgn val="ctr"/>
        <c:lblOffset val="100"/>
        <c:noMultiLvlLbl val="0"/>
      </c:catAx>
      <c:valAx>
        <c:axId val="468219392"/>
        <c:scaling>
          <c:orientation val="minMax"/>
          <c:max val="180"/>
          <c:min val="0"/>
        </c:scaling>
        <c:delete val="1"/>
        <c:axPos val="l"/>
        <c:numFmt formatCode="General" sourceLinked="0"/>
        <c:majorTickMark val="out"/>
        <c:minorTickMark val="none"/>
        <c:tickLblPos val="none"/>
        <c:crossAx val="468217856"/>
        <c:crosses val="autoZero"/>
        <c:crossBetween val="between"/>
      </c:valAx>
      <c:spPr>
        <a:noFill/>
        <a:ln>
          <a:noFill/>
        </a:ln>
      </c:spPr>
    </c:plotArea>
    <c:plotVisOnly val="1"/>
    <c:dispBlanksAs val="gap"/>
    <c:showDLblsOverMax val="0"/>
  </c:chart>
  <c:spPr>
    <a:noFill/>
    <a:ln>
      <a:noFill/>
    </a:ln>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41940911232257E-2"/>
          <c:y val="9.724503187101613E-2"/>
          <c:w val="0.9130767548287233"/>
          <c:h val="0.80801743532058479"/>
        </c:manualLayout>
      </c:layout>
      <c:areaChart>
        <c:grouping val="stacked"/>
        <c:varyColors val="0"/>
        <c:ser>
          <c:idx val="0"/>
          <c:order val="0"/>
          <c:spPr>
            <a:noFill/>
          </c:spP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Forecast'!$C$32:$V$32</c:f>
              <c:numCache>
                <c:formatCode>0.0</c:formatCode>
                <c:ptCount val="20"/>
                <c:pt idx="0">
                  <c:v>27.134310356860979</c:v>
                </c:pt>
                <c:pt idx="1">
                  <c:v>26.515012668032639</c:v>
                </c:pt>
                <c:pt idx="2">
                  <c:v>23.075582159074155</c:v>
                </c:pt>
                <c:pt idx="3">
                  <c:v>20.49039765601875</c:v>
                </c:pt>
                <c:pt idx="4">
                  <c:v>20.091388110087916</c:v>
                </c:pt>
                <c:pt idx="5">
                  <c:v>19.937087399318742</c:v>
                </c:pt>
                <c:pt idx="6">
                  <c:v>20.155980269494513</c:v>
                </c:pt>
                <c:pt idx="7">
                  <c:v>20.390143557741084</c:v>
                </c:pt>
                <c:pt idx="8">
                  <c:v>21.017508619917166</c:v>
                </c:pt>
                <c:pt idx="9">
                  <c:v>21.408221865216618</c:v>
                </c:pt>
                <c:pt idx="10">
                  <c:v>21.593436092298674</c:v>
                </c:pt>
                <c:pt idx="11">
                  <c:v>21.664835484494862</c:v>
                </c:pt>
                <c:pt idx="12">
                  <c:v>21.845306919937773</c:v>
                </c:pt>
                <c:pt idx="13">
                  <c:v>21.76947689168729</c:v>
                </c:pt>
                <c:pt idx="14">
                  <c:v>21.572192060228694</c:v>
                </c:pt>
                <c:pt idx="15">
                  <c:v>21.498992791733485</c:v>
                </c:pt>
                <c:pt idx="16">
                  <c:v>21.285620495229303</c:v>
                </c:pt>
                <c:pt idx="17">
                  <c:v>21.072807108861323</c:v>
                </c:pt>
                <c:pt idx="18">
                  <c:v>20.836312256504119</c:v>
                </c:pt>
                <c:pt idx="19">
                  <c:v>20.687342324257497</c:v>
                </c:pt>
              </c:numCache>
            </c:numRef>
          </c:val>
          <c:extLst>
            <c:ext xmlns:c16="http://schemas.microsoft.com/office/drawing/2014/chart" uri="{C3380CC4-5D6E-409C-BE32-E72D297353CC}">
              <c16:uniqueId val="{00000000-0EEC-4A09-8D39-9527976E4E48}"/>
            </c:ext>
          </c:extLst>
        </c:ser>
        <c:ser>
          <c:idx val="1"/>
          <c:order val="1"/>
          <c:spPr>
            <a:solidFill>
              <a:schemeClr val="accent1">
                <a:alpha val="50000"/>
              </a:schemeClr>
            </a:solidFill>
            <a:ln w="25400">
              <a:noFill/>
            </a:ln>
          </c:spP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Forecast'!$C$35:$V$35</c:f>
              <c:numCache>
                <c:formatCode>0.0</c:formatCode>
                <c:ptCount val="20"/>
                <c:pt idx="0">
                  <c:v>0.94328676052191796</c:v>
                </c:pt>
                <c:pt idx="1">
                  <c:v>4.7431398018438315</c:v>
                </c:pt>
                <c:pt idx="2">
                  <c:v>7.9021535839393664</c:v>
                </c:pt>
                <c:pt idx="3">
                  <c:v>10.017267167649983</c:v>
                </c:pt>
                <c:pt idx="4">
                  <c:v>12.648688518673733</c:v>
                </c:pt>
                <c:pt idx="5">
                  <c:v>14.817218392634871</c:v>
                </c:pt>
                <c:pt idx="6">
                  <c:v>16.062095779032845</c:v>
                </c:pt>
                <c:pt idx="7">
                  <c:v>16.734856634654534</c:v>
                </c:pt>
                <c:pt idx="8">
                  <c:v>17.03723938930753</c:v>
                </c:pt>
                <c:pt idx="9">
                  <c:v>17.671351670884725</c:v>
                </c:pt>
                <c:pt idx="10">
                  <c:v>18.438085146083452</c:v>
                </c:pt>
                <c:pt idx="11">
                  <c:v>19.416500316741423</c:v>
                </c:pt>
                <c:pt idx="12">
                  <c:v>20.497222042747499</c:v>
                </c:pt>
                <c:pt idx="13">
                  <c:v>21.401945725727231</c:v>
                </c:pt>
                <c:pt idx="14">
                  <c:v>22.004227241715064</c:v>
                </c:pt>
                <c:pt idx="15">
                  <c:v>22.629670865430143</c:v>
                </c:pt>
                <c:pt idx="16">
                  <c:v>23.153291003376879</c:v>
                </c:pt>
                <c:pt idx="17">
                  <c:v>23.85881477005557</c:v>
                </c:pt>
                <c:pt idx="18">
                  <c:v>24.821873380224066</c:v>
                </c:pt>
                <c:pt idx="19">
                  <c:v>25.483637793934019</c:v>
                </c:pt>
              </c:numCache>
            </c:numRef>
          </c:val>
          <c:extLst>
            <c:ext xmlns:c16="http://schemas.microsoft.com/office/drawing/2014/chart" uri="{C3380CC4-5D6E-409C-BE32-E72D297353CC}">
              <c16:uniqueId val="{00000001-0EEC-4A09-8D39-9527976E4E48}"/>
            </c:ext>
          </c:extLst>
        </c:ser>
        <c:dLbls>
          <c:showLegendKey val="0"/>
          <c:showVal val="0"/>
          <c:showCatName val="0"/>
          <c:showSerName val="0"/>
          <c:showPercent val="0"/>
          <c:showBubbleSize val="0"/>
        </c:dLbls>
        <c:axId val="368412160"/>
        <c:axId val="376358400"/>
      </c:areaChart>
      <c:areaChart>
        <c:grouping val="stacked"/>
        <c:varyColors val="0"/>
        <c:ser>
          <c:idx val="3"/>
          <c:order val="4"/>
          <c:spPr>
            <a:noFill/>
          </c:spP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Forecast'!$C$27:$V$27</c:f>
              <c:numCache>
                <c:formatCode>0.0</c:formatCode>
                <c:ptCount val="20"/>
                <c:pt idx="0">
                  <c:v>24.244293214196226</c:v>
                </c:pt>
                <c:pt idx="1">
                  <c:v>23.583153577830117</c:v>
                </c:pt>
                <c:pt idx="2">
                  <c:v>20.986829258407834</c:v>
                </c:pt>
                <c:pt idx="3">
                  <c:v>20.412295637698541</c:v>
                </c:pt>
                <c:pt idx="4">
                  <c:v>20.064512305678239</c:v>
                </c:pt>
                <c:pt idx="5">
                  <c:v>19.597918919157117</c:v>
                </c:pt>
                <c:pt idx="6">
                  <c:v>19.11250239366419</c:v>
                </c:pt>
                <c:pt idx="7">
                  <c:v>18.62199761714075</c:v>
                </c:pt>
                <c:pt idx="8">
                  <c:v>18.143851731688432</c:v>
                </c:pt>
                <c:pt idx="9">
                  <c:v>17.685961735793178</c:v>
                </c:pt>
                <c:pt idx="10">
                  <c:v>17.253570834764613</c:v>
                </c:pt>
                <c:pt idx="11">
                  <c:v>16.845053667384935</c:v>
                </c:pt>
                <c:pt idx="12">
                  <c:v>16.460804871844566</c:v>
                </c:pt>
                <c:pt idx="13">
                  <c:v>16.043611744465991</c:v>
                </c:pt>
                <c:pt idx="14">
                  <c:v>15.69733321570698</c:v>
                </c:pt>
                <c:pt idx="15">
                  <c:v>15.164440911855829</c:v>
                </c:pt>
                <c:pt idx="16">
                  <c:v>14.852309622015408</c:v>
                </c:pt>
                <c:pt idx="17">
                  <c:v>14.385351604827783</c:v>
                </c:pt>
                <c:pt idx="18">
                  <c:v>14.04676941706448</c:v>
                </c:pt>
                <c:pt idx="19">
                  <c:v>13.663687318920029</c:v>
                </c:pt>
              </c:numCache>
            </c:numRef>
          </c:val>
          <c:extLst>
            <c:ext xmlns:c16="http://schemas.microsoft.com/office/drawing/2014/chart" uri="{C3380CC4-5D6E-409C-BE32-E72D297353CC}">
              <c16:uniqueId val="{00000002-0EEC-4A09-8D39-9527976E4E48}"/>
            </c:ext>
          </c:extLst>
        </c:ser>
        <c:ser>
          <c:idx val="5"/>
          <c:order val="5"/>
          <c:spPr>
            <a:solidFill>
              <a:schemeClr val="accent3">
                <a:alpha val="40000"/>
              </a:schemeClr>
            </a:solidFill>
          </c:spP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Forecast'!$C$30:$V$30</c:f>
              <c:numCache>
                <c:formatCode>0.0</c:formatCode>
                <c:ptCount val="20"/>
                <c:pt idx="0">
                  <c:v>24.189867249837832</c:v>
                </c:pt>
                <c:pt idx="1">
                  <c:v>21.400995408026347</c:v>
                </c:pt>
                <c:pt idx="2">
                  <c:v>23.394505320561958</c:v>
                </c:pt>
                <c:pt idx="3">
                  <c:v>23.650944363854769</c:v>
                </c:pt>
                <c:pt idx="4">
                  <c:v>23.962808117023545</c:v>
                </c:pt>
                <c:pt idx="5">
                  <c:v>24.266139311905675</c:v>
                </c:pt>
                <c:pt idx="6">
                  <c:v>24.521321685488783</c:v>
                </c:pt>
                <c:pt idx="7">
                  <c:v>24.743043891803516</c:v>
                </c:pt>
                <c:pt idx="8">
                  <c:v>24.953536669448621</c:v>
                </c:pt>
                <c:pt idx="9">
                  <c:v>24.867946492174838</c:v>
                </c:pt>
                <c:pt idx="10">
                  <c:v>24.495252396020089</c:v>
                </c:pt>
                <c:pt idx="11">
                  <c:v>23.915272099830634</c:v>
                </c:pt>
                <c:pt idx="12">
                  <c:v>23.369746114527757</c:v>
                </c:pt>
                <c:pt idx="13">
                  <c:v>22.701960432032003</c:v>
                </c:pt>
                <c:pt idx="14">
                  <c:v>22.211970921966671</c:v>
                </c:pt>
                <c:pt idx="15">
                  <c:v>22.004703050977071</c:v>
                </c:pt>
                <c:pt idx="16">
                  <c:v>21.693776585135634</c:v>
                </c:pt>
                <c:pt idx="17">
                  <c:v>21.903565378289471</c:v>
                </c:pt>
                <c:pt idx="18">
                  <c:v>21.600600963048002</c:v>
                </c:pt>
                <c:pt idx="19">
                  <c:v>19.336944979538043</c:v>
                </c:pt>
              </c:numCache>
            </c:numRef>
          </c:val>
          <c:extLst>
            <c:ext xmlns:c16="http://schemas.microsoft.com/office/drawing/2014/chart" uri="{C3380CC4-5D6E-409C-BE32-E72D297353CC}">
              <c16:uniqueId val="{00000003-0EEC-4A09-8D39-9527976E4E48}"/>
            </c:ext>
          </c:extLst>
        </c:ser>
        <c:dLbls>
          <c:showLegendKey val="0"/>
          <c:showVal val="0"/>
          <c:showCatName val="0"/>
          <c:showSerName val="0"/>
          <c:showPercent val="0"/>
          <c:showBubbleSize val="0"/>
        </c:dLbls>
        <c:axId val="1143086856"/>
        <c:axId val="1143087512"/>
      </c:areaChart>
      <c:lineChart>
        <c:grouping val="standard"/>
        <c:varyColors val="0"/>
        <c:ser>
          <c:idx val="2"/>
          <c:order val="2"/>
          <c:spPr>
            <a:ln w="38100">
              <a:solidFill>
                <a:schemeClr val="accent1">
                  <a:lumMod val="50000"/>
                </a:schemeClr>
              </a:solidFill>
            </a:ln>
          </c:spPr>
          <c:marker>
            <c:symbol val="none"/>
          </c:marke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Forecast'!$C$33:$V$33</c:f>
              <c:numCache>
                <c:formatCode>0.0</c:formatCode>
                <c:ptCount val="20"/>
                <c:pt idx="0">
                  <c:v>27.134310356860979</c:v>
                </c:pt>
                <c:pt idx="1">
                  <c:v>27.82874155818325</c:v>
                </c:pt>
                <c:pt idx="2">
                  <c:v>25.844578595405931</c:v>
                </c:pt>
                <c:pt idx="3">
                  <c:v>24.048824184208051</c:v>
                </c:pt>
                <c:pt idx="4">
                  <c:v>24.487188790712739</c:v>
                </c:pt>
                <c:pt idx="5">
                  <c:v>24.869221151093409</c:v>
                </c:pt>
                <c:pt idx="6">
                  <c:v>25.016243979225987</c:v>
                </c:pt>
                <c:pt idx="7">
                  <c:v>25.731552800502918</c:v>
                </c:pt>
                <c:pt idx="8">
                  <c:v>26.436621168810191</c:v>
                </c:pt>
                <c:pt idx="9">
                  <c:v>26.604822023414506</c:v>
                </c:pt>
                <c:pt idx="10">
                  <c:v>26.521566964140607</c:v>
                </c:pt>
                <c:pt idx="11">
                  <c:v>26.830428372002213</c:v>
                </c:pt>
                <c:pt idx="12">
                  <c:v>27.258081914430875</c:v>
                </c:pt>
                <c:pt idx="13">
                  <c:v>27.448241178216172</c:v>
                </c:pt>
                <c:pt idx="14">
                  <c:v>27.389605846644532</c:v>
                </c:pt>
                <c:pt idx="15">
                  <c:v>27.361111865217552</c:v>
                </c:pt>
                <c:pt idx="16">
                  <c:v>27.167534190447395</c:v>
                </c:pt>
                <c:pt idx="17">
                  <c:v>27.327541256002089</c:v>
                </c:pt>
                <c:pt idx="18">
                  <c:v>27.287903045014822</c:v>
                </c:pt>
                <c:pt idx="19">
                  <c:v>27.234865101594668</c:v>
                </c:pt>
              </c:numCache>
            </c:numRef>
          </c:val>
          <c:smooth val="0"/>
          <c:extLst>
            <c:ext xmlns:c16="http://schemas.microsoft.com/office/drawing/2014/chart" uri="{C3380CC4-5D6E-409C-BE32-E72D297353CC}">
              <c16:uniqueId val="{00000004-0EEC-4A09-8D39-9527976E4E48}"/>
            </c:ext>
          </c:extLst>
        </c:ser>
        <c:dLbls>
          <c:showLegendKey val="0"/>
          <c:showVal val="0"/>
          <c:showCatName val="0"/>
          <c:showSerName val="0"/>
          <c:showPercent val="0"/>
          <c:showBubbleSize val="0"/>
        </c:dLbls>
        <c:marker val="1"/>
        <c:smooth val="0"/>
        <c:axId val="368412160"/>
        <c:axId val="376358400"/>
      </c:lineChart>
      <c:lineChart>
        <c:grouping val="standard"/>
        <c:varyColors val="0"/>
        <c:ser>
          <c:idx val="4"/>
          <c:order val="3"/>
          <c:spPr>
            <a:ln w="38100">
              <a:solidFill>
                <a:schemeClr val="accent3">
                  <a:lumMod val="75000"/>
                </a:schemeClr>
              </a:solidFill>
            </a:ln>
          </c:spPr>
          <c:marker>
            <c:symbol val="none"/>
          </c:marker>
          <c:cat>
            <c:numRef>
              <c:f>'Recent PV PPAs vs. Gas Forecast'!$C$25:$V$25</c:f>
              <c:numCache>
                <c:formatCode>General</c:formatCode>
                <c:ptCount val="20"/>
                <c:pt idx="1">
                  <c:v>2022</c:v>
                </c:pt>
                <c:pt idx="3">
                  <c:v>2024</c:v>
                </c:pt>
                <c:pt idx="5">
                  <c:v>2026</c:v>
                </c:pt>
                <c:pt idx="7">
                  <c:v>2028</c:v>
                </c:pt>
                <c:pt idx="9">
                  <c:v>2030</c:v>
                </c:pt>
                <c:pt idx="11">
                  <c:v>2032</c:v>
                </c:pt>
                <c:pt idx="13">
                  <c:v>2034</c:v>
                </c:pt>
                <c:pt idx="15">
                  <c:v>2036</c:v>
                </c:pt>
                <c:pt idx="17">
                  <c:v>2038</c:v>
                </c:pt>
                <c:pt idx="19">
                  <c:v>2040</c:v>
                </c:pt>
              </c:numCache>
            </c:numRef>
          </c:cat>
          <c:val>
            <c:numRef>
              <c:f>'Recent PV PPAs vs. Gas Forecast'!$C$28:$V$28</c:f>
              <c:numCache>
                <c:formatCode>0.0</c:formatCode>
                <c:ptCount val="20"/>
                <c:pt idx="0">
                  <c:v>33.392803041349055</c:v>
                </c:pt>
                <c:pt idx="1">
                  <c:v>29.58775644848248</c:v>
                </c:pt>
                <c:pt idx="2">
                  <c:v>28.877637739463609</c:v>
                </c:pt>
                <c:pt idx="3">
                  <c:v>28.058839526155722</c:v>
                </c:pt>
                <c:pt idx="4">
                  <c:v>27.425776712886105</c:v>
                </c:pt>
                <c:pt idx="5">
                  <c:v>26.787999634655495</c:v>
                </c:pt>
                <c:pt idx="6">
                  <c:v>26.124493587855333</c:v>
                </c:pt>
                <c:pt idx="7">
                  <c:v>25.566202826238555</c:v>
                </c:pt>
                <c:pt idx="8">
                  <c:v>24.909754740521176</c:v>
                </c:pt>
                <c:pt idx="9">
                  <c:v>24.281116033340368</c:v>
                </c:pt>
                <c:pt idx="10">
                  <c:v>23.687485118806197</c:v>
                </c:pt>
                <c:pt idx="11">
                  <c:v>23.126630533065317</c:v>
                </c:pt>
                <c:pt idx="12">
                  <c:v>22.59909407620955</c:v>
                </c:pt>
                <c:pt idx="13">
                  <c:v>22.053625684635342</c:v>
                </c:pt>
                <c:pt idx="14">
                  <c:v>21.652437845312758</c:v>
                </c:pt>
                <c:pt idx="15">
                  <c:v>21.411396124013912</c:v>
                </c:pt>
                <c:pt idx="16">
                  <c:v>20.970683094874289</c:v>
                </c:pt>
                <c:pt idx="17">
                  <c:v>20.546586046342867</c:v>
                </c:pt>
                <c:pt idx="18">
                  <c:v>20.130121755429879</c:v>
                </c:pt>
                <c:pt idx="19">
                  <c:v>19.699907222081048</c:v>
                </c:pt>
              </c:numCache>
            </c:numRef>
          </c:val>
          <c:smooth val="0"/>
          <c:extLst>
            <c:ext xmlns:c16="http://schemas.microsoft.com/office/drawing/2014/chart" uri="{C3380CC4-5D6E-409C-BE32-E72D297353CC}">
              <c16:uniqueId val="{00000005-0EEC-4A09-8D39-9527976E4E48}"/>
            </c:ext>
          </c:extLst>
        </c:ser>
        <c:dLbls>
          <c:showLegendKey val="0"/>
          <c:showVal val="0"/>
          <c:showCatName val="0"/>
          <c:showSerName val="0"/>
          <c:showPercent val="0"/>
          <c:showBubbleSize val="0"/>
        </c:dLbls>
        <c:marker val="1"/>
        <c:smooth val="0"/>
        <c:axId val="1143086856"/>
        <c:axId val="1143087512"/>
      </c:lineChart>
      <c:catAx>
        <c:axId val="368412160"/>
        <c:scaling>
          <c:orientation val="minMax"/>
        </c:scaling>
        <c:delete val="0"/>
        <c:axPos val="b"/>
        <c:numFmt formatCode="General" sourceLinked="1"/>
        <c:majorTickMark val="out"/>
        <c:minorTickMark val="none"/>
        <c:tickLblPos val="nextTo"/>
        <c:spPr>
          <a:ln w="3175">
            <a:noFill/>
          </a:ln>
        </c:spPr>
        <c:txPr>
          <a:bodyPr rot="0" vert="horz"/>
          <a:lstStyle/>
          <a:p>
            <a:pPr>
              <a:defRPr b="1"/>
            </a:pPr>
            <a:endParaRPr lang="en-US"/>
          </a:p>
        </c:txPr>
        <c:crossAx val="376358400"/>
        <c:crosses val="autoZero"/>
        <c:auto val="1"/>
        <c:lblAlgn val="ctr"/>
        <c:lblOffset val="50"/>
        <c:tickLblSkip val="1"/>
        <c:noMultiLvlLbl val="0"/>
      </c:catAx>
      <c:valAx>
        <c:axId val="376358400"/>
        <c:scaling>
          <c:orientation val="minMax"/>
          <c:max val="5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b="1"/>
            </a:pPr>
            <a:endParaRPr lang="en-US"/>
          </a:p>
        </c:txPr>
        <c:crossAx val="368412160"/>
        <c:crosses val="autoZero"/>
        <c:crossBetween val="between"/>
        <c:majorUnit val="10"/>
      </c:valAx>
      <c:valAx>
        <c:axId val="1143087512"/>
        <c:scaling>
          <c:orientation val="minMax"/>
          <c:max val="50"/>
        </c:scaling>
        <c:delete val="0"/>
        <c:axPos val="r"/>
        <c:numFmt formatCode="0.0" sourceLinked="1"/>
        <c:majorTickMark val="none"/>
        <c:minorTickMark val="none"/>
        <c:tickLblPos val="none"/>
        <c:spPr>
          <a:ln>
            <a:noFill/>
          </a:ln>
        </c:spPr>
        <c:crossAx val="1143086856"/>
        <c:crosses val="max"/>
        <c:crossBetween val="between"/>
      </c:valAx>
      <c:catAx>
        <c:axId val="1143086856"/>
        <c:scaling>
          <c:orientation val="minMax"/>
        </c:scaling>
        <c:delete val="1"/>
        <c:axPos val="b"/>
        <c:numFmt formatCode="General" sourceLinked="1"/>
        <c:majorTickMark val="out"/>
        <c:minorTickMark val="none"/>
        <c:tickLblPos val="nextTo"/>
        <c:crossAx val="1143087512"/>
        <c:crosses val="autoZero"/>
        <c:auto val="1"/>
        <c:lblAlgn val="ctr"/>
        <c:lblOffset val="100"/>
        <c:noMultiLvlLbl val="0"/>
      </c:catAx>
    </c:plotArea>
    <c:plotVisOnly val="1"/>
    <c:dispBlanksAs val="zero"/>
    <c:showDLblsOverMax val="0"/>
  </c:chart>
  <c:spPr>
    <a:solidFill>
      <a:sysClr val="window" lastClr="FFFFFF"/>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789370078740158E-2"/>
          <c:y val="9.7222222222222224E-2"/>
          <c:w val="0.89765507436570424"/>
          <c:h val="0.76760061242344702"/>
        </c:manualLayout>
      </c:layout>
      <c:barChart>
        <c:barDir val="col"/>
        <c:grouping val="stacked"/>
        <c:varyColors val="0"/>
        <c:ser>
          <c:idx val="0"/>
          <c:order val="0"/>
          <c:spPr>
            <a:solidFill>
              <a:schemeClr val="tx2">
                <a:lumMod val="20000"/>
                <a:lumOff val="80000"/>
              </a:schemeClr>
            </a:solidFill>
            <a:ln>
              <a:noFill/>
            </a:ln>
            <a:effectLst/>
          </c:spPr>
          <c:invertIfNegative val="0"/>
          <c:dLbls>
            <c:delete val="1"/>
          </c:dLbls>
          <c:cat>
            <c:multiLvlStrRef>
              <c:f>'PV Curtailment'!$F$27:$G$39</c:f>
              <c:multiLvlStrCache>
                <c:ptCount val="13"/>
                <c:lvl>
                  <c:pt idx="0">
                    <c:v>2015</c:v>
                  </c:pt>
                  <c:pt idx="1">
                    <c:v>2016</c:v>
                  </c:pt>
                  <c:pt idx="2">
                    <c:v>2017</c:v>
                  </c:pt>
                  <c:pt idx="3">
                    <c:v>2018</c:v>
                  </c:pt>
                  <c:pt idx="4">
                    <c:v>2019</c:v>
                  </c:pt>
                  <c:pt idx="5">
                    <c:v>2020</c:v>
                  </c:pt>
                  <c:pt idx="7">
                    <c:v>2015</c:v>
                  </c:pt>
                  <c:pt idx="8">
                    <c:v>2016</c:v>
                  </c:pt>
                  <c:pt idx="9">
                    <c:v>2017</c:v>
                  </c:pt>
                  <c:pt idx="10">
                    <c:v>2018</c:v>
                  </c:pt>
                  <c:pt idx="11">
                    <c:v>2019</c:v>
                  </c:pt>
                  <c:pt idx="12">
                    <c:v>2020</c:v>
                  </c:pt>
                </c:lvl>
                <c:lvl>
                  <c:pt idx="0">
                    <c:v>CAISO</c:v>
                  </c:pt>
                  <c:pt idx="7">
                    <c:v>ERCOT</c:v>
                  </c:pt>
                </c:lvl>
              </c:multiLvlStrCache>
            </c:multiLvlStrRef>
          </c:cat>
          <c:val>
            <c:numRef>
              <c:f>'PV Curtailment'!$H$27:$H$39</c:f>
              <c:numCache>
                <c:formatCode>0.0%</c:formatCode>
                <c:ptCount val="13"/>
                <c:pt idx="0">
                  <c:v>1.4904534885924201E-3</c:v>
                </c:pt>
                <c:pt idx="1">
                  <c:v>2.18450612856567E-3</c:v>
                </c:pt>
                <c:pt idx="2">
                  <c:v>3.9212330368720598E-3</c:v>
                </c:pt>
                <c:pt idx="3">
                  <c:v>3.2851637208322401E-3</c:v>
                </c:pt>
                <c:pt idx="4">
                  <c:v>5.74429185769089E-3</c:v>
                </c:pt>
                <c:pt idx="5">
                  <c:v>9.7659987656804701E-3</c:v>
                </c:pt>
                <c:pt idx="7">
                  <c:v>5.0944257944856201E-5</c:v>
                </c:pt>
                <c:pt idx="8">
                  <c:v>2.40223775400139E-4</c:v>
                </c:pt>
                <c:pt idx="9">
                  <c:v>8.7666960394520001E-4</c:v>
                </c:pt>
                <c:pt idx="10">
                  <c:v>4.4850469895307702E-3</c:v>
                </c:pt>
                <c:pt idx="11">
                  <c:v>2.1154281987833E-2</c:v>
                </c:pt>
                <c:pt idx="12">
                  <c:v>7.3657021906414002E-3</c:v>
                </c:pt>
              </c:numCache>
            </c:numRef>
          </c:val>
          <c:extLst>
            <c:ext xmlns:c16="http://schemas.microsoft.com/office/drawing/2014/chart" uri="{C3380CC4-5D6E-409C-BE32-E72D297353CC}">
              <c16:uniqueId val="{00000000-8F49-4CEF-AB6B-B60D87B745CE}"/>
            </c:ext>
          </c:extLst>
        </c:ser>
        <c:ser>
          <c:idx val="1"/>
          <c:order val="1"/>
          <c:spPr>
            <a:solidFill>
              <a:schemeClr val="tx2">
                <a:lumMod val="40000"/>
                <a:lumOff val="60000"/>
              </a:schemeClr>
            </a:solidFill>
            <a:ln>
              <a:noFill/>
            </a:ln>
            <a:effectLst/>
          </c:spPr>
          <c:invertIfNegative val="0"/>
          <c:dLbls>
            <c:delete val="1"/>
          </c:dLbls>
          <c:cat>
            <c:multiLvlStrRef>
              <c:f>'PV Curtailment'!$F$27:$G$39</c:f>
              <c:multiLvlStrCache>
                <c:ptCount val="13"/>
                <c:lvl>
                  <c:pt idx="0">
                    <c:v>2015</c:v>
                  </c:pt>
                  <c:pt idx="1">
                    <c:v>2016</c:v>
                  </c:pt>
                  <c:pt idx="2">
                    <c:v>2017</c:v>
                  </c:pt>
                  <c:pt idx="3">
                    <c:v>2018</c:v>
                  </c:pt>
                  <c:pt idx="4">
                    <c:v>2019</c:v>
                  </c:pt>
                  <c:pt idx="5">
                    <c:v>2020</c:v>
                  </c:pt>
                  <c:pt idx="7">
                    <c:v>2015</c:v>
                  </c:pt>
                  <c:pt idx="8">
                    <c:v>2016</c:v>
                  </c:pt>
                  <c:pt idx="9">
                    <c:v>2017</c:v>
                  </c:pt>
                  <c:pt idx="10">
                    <c:v>2018</c:v>
                  </c:pt>
                  <c:pt idx="11">
                    <c:v>2019</c:v>
                  </c:pt>
                  <c:pt idx="12">
                    <c:v>2020</c:v>
                  </c:pt>
                </c:lvl>
                <c:lvl>
                  <c:pt idx="0">
                    <c:v>CAISO</c:v>
                  </c:pt>
                  <c:pt idx="7">
                    <c:v>ERCOT</c:v>
                  </c:pt>
                </c:lvl>
              </c:multiLvlStrCache>
            </c:multiLvlStrRef>
          </c:cat>
          <c:val>
            <c:numRef>
              <c:f>'PV Curtailment'!$I$27:$I$39</c:f>
              <c:numCache>
                <c:formatCode>0.0%</c:formatCode>
                <c:ptCount val="13"/>
                <c:pt idx="0">
                  <c:v>2.7635072693458101E-3</c:v>
                </c:pt>
                <c:pt idx="1">
                  <c:v>2.4258289928724502E-3</c:v>
                </c:pt>
                <c:pt idx="2">
                  <c:v>3.6151804376959701E-3</c:v>
                </c:pt>
                <c:pt idx="3">
                  <c:v>3.23566127280051E-3</c:v>
                </c:pt>
                <c:pt idx="4">
                  <c:v>1.02368790347254E-2</c:v>
                </c:pt>
                <c:pt idx="5">
                  <c:v>1.66594841693938E-2</c:v>
                </c:pt>
                <c:pt idx="7">
                  <c:v>4.6977560451728499E-4</c:v>
                </c:pt>
                <c:pt idx="8">
                  <c:v>3.0936173982466E-4</c:v>
                </c:pt>
                <c:pt idx="9">
                  <c:v>9.7402016871282193E-3</c:v>
                </c:pt>
                <c:pt idx="10">
                  <c:v>3.21545649504947E-2</c:v>
                </c:pt>
                <c:pt idx="11">
                  <c:v>1.5209890736071E-2</c:v>
                </c:pt>
                <c:pt idx="12">
                  <c:v>1.39308056278415E-2</c:v>
                </c:pt>
              </c:numCache>
            </c:numRef>
          </c:val>
          <c:extLst>
            <c:ext xmlns:c16="http://schemas.microsoft.com/office/drawing/2014/chart" uri="{C3380CC4-5D6E-409C-BE32-E72D297353CC}">
              <c16:uniqueId val="{00000001-8F49-4CEF-AB6B-B60D87B745CE}"/>
            </c:ext>
          </c:extLst>
        </c:ser>
        <c:ser>
          <c:idx val="2"/>
          <c:order val="2"/>
          <c:spPr>
            <a:solidFill>
              <a:schemeClr val="tx2">
                <a:lumMod val="60000"/>
                <a:lumOff val="40000"/>
              </a:schemeClr>
            </a:solidFill>
            <a:ln>
              <a:noFill/>
            </a:ln>
            <a:effectLst/>
          </c:spPr>
          <c:invertIfNegative val="0"/>
          <c:dLbls>
            <c:delete val="1"/>
          </c:dLbls>
          <c:cat>
            <c:multiLvlStrRef>
              <c:f>'PV Curtailment'!$F$27:$G$39</c:f>
              <c:multiLvlStrCache>
                <c:ptCount val="13"/>
                <c:lvl>
                  <c:pt idx="0">
                    <c:v>2015</c:v>
                  </c:pt>
                  <c:pt idx="1">
                    <c:v>2016</c:v>
                  </c:pt>
                  <c:pt idx="2">
                    <c:v>2017</c:v>
                  </c:pt>
                  <c:pt idx="3">
                    <c:v>2018</c:v>
                  </c:pt>
                  <c:pt idx="4">
                    <c:v>2019</c:v>
                  </c:pt>
                  <c:pt idx="5">
                    <c:v>2020</c:v>
                  </c:pt>
                  <c:pt idx="7">
                    <c:v>2015</c:v>
                  </c:pt>
                  <c:pt idx="8">
                    <c:v>2016</c:v>
                  </c:pt>
                  <c:pt idx="9">
                    <c:v>2017</c:v>
                  </c:pt>
                  <c:pt idx="10">
                    <c:v>2018</c:v>
                  </c:pt>
                  <c:pt idx="11">
                    <c:v>2019</c:v>
                  </c:pt>
                  <c:pt idx="12">
                    <c:v>2020</c:v>
                  </c:pt>
                </c:lvl>
                <c:lvl>
                  <c:pt idx="0">
                    <c:v>CAISO</c:v>
                  </c:pt>
                  <c:pt idx="7">
                    <c:v>ERCOT</c:v>
                  </c:pt>
                </c:lvl>
              </c:multiLvlStrCache>
            </c:multiLvlStrRef>
          </c:cat>
          <c:val>
            <c:numRef>
              <c:f>'PV Curtailment'!$J$27:$J$39</c:f>
              <c:numCache>
                <c:formatCode>0.0%</c:formatCode>
                <c:ptCount val="13"/>
                <c:pt idx="0">
                  <c:v>6.0240237458627198E-4</c:v>
                </c:pt>
                <c:pt idx="1">
                  <c:v>9.7230027942721601E-4</c:v>
                </c:pt>
                <c:pt idx="2">
                  <c:v>7.8257346593964305E-4</c:v>
                </c:pt>
                <c:pt idx="3">
                  <c:v>8.6320006313032297E-4</c:v>
                </c:pt>
                <c:pt idx="4">
                  <c:v>2.1955909521330702E-3</c:v>
                </c:pt>
                <c:pt idx="5">
                  <c:v>2.2792859165043501E-3</c:v>
                </c:pt>
                <c:pt idx="7">
                  <c:v>3.2993361255049202E-4</c:v>
                </c:pt>
                <c:pt idx="8">
                  <c:v>2.9466019986165899E-4</c:v>
                </c:pt>
                <c:pt idx="9">
                  <c:v>2.6172609729425201E-3</c:v>
                </c:pt>
                <c:pt idx="10">
                  <c:v>1.8877629223591201E-2</c:v>
                </c:pt>
                <c:pt idx="11">
                  <c:v>4.3039043943053799E-3</c:v>
                </c:pt>
                <c:pt idx="12">
                  <c:v>8.7300809468203403E-3</c:v>
                </c:pt>
              </c:numCache>
            </c:numRef>
          </c:val>
          <c:extLst>
            <c:ext xmlns:c16="http://schemas.microsoft.com/office/drawing/2014/chart" uri="{C3380CC4-5D6E-409C-BE32-E72D297353CC}">
              <c16:uniqueId val="{00000002-8F49-4CEF-AB6B-B60D87B745CE}"/>
            </c:ext>
          </c:extLst>
        </c:ser>
        <c:ser>
          <c:idx val="3"/>
          <c:order val="3"/>
          <c:spPr>
            <a:solidFill>
              <a:schemeClr val="tx2"/>
            </a:solidFill>
            <a:ln>
              <a:noFill/>
            </a:ln>
            <a:effectLst/>
          </c:spPr>
          <c:invertIfNegative val="0"/>
          <c:dLbls>
            <c:dLbl>
              <c:idx val="0"/>
              <c:layout>
                <c:manualLayout>
                  <c:x val="5.5555440865510302E-3"/>
                  <c:y val="-2.7052034591577574E-2"/>
                </c:manualLayout>
              </c:layout>
              <c:tx>
                <c:rich>
                  <a:bodyPr/>
                  <a:lstStyle/>
                  <a:p>
                    <a:fld id="{93C261F6-0865-4362-9128-4A05B8F5B11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8F49-4CEF-AB6B-B60D87B745CE}"/>
                </c:ext>
              </c:extLst>
            </c:dLbl>
            <c:dLbl>
              <c:idx val="1"/>
              <c:layout>
                <c:manualLayout>
                  <c:x val="5.5555440865510302E-3"/>
                  <c:y val="-4.3310844113862879E-2"/>
                </c:manualLayout>
              </c:layout>
              <c:tx>
                <c:rich>
                  <a:bodyPr/>
                  <a:lstStyle/>
                  <a:p>
                    <a:fld id="{E9E1560D-F162-4E3A-BE47-8CD3F71CF34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8F49-4CEF-AB6B-B60D87B745CE}"/>
                </c:ext>
              </c:extLst>
            </c:dLbl>
            <c:dLbl>
              <c:idx val="2"/>
              <c:layout>
                <c:manualLayout>
                  <c:x val="7.9390117542490497E-3"/>
                  <c:y val="-3.5181439352720147E-2"/>
                </c:manualLayout>
              </c:layout>
              <c:tx>
                <c:rich>
                  <a:bodyPr/>
                  <a:lstStyle/>
                  <a:p>
                    <a:fld id="{DA043554-C2B3-4DF3-9F64-52B09593B09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8F49-4CEF-AB6B-B60D87B745CE}"/>
                </c:ext>
              </c:extLst>
            </c:dLbl>
            <c:dLbl>
              <c:idx val="3"/>
              <c:layout>
                <c:manualLayout>
                  <c:x val="5.5555440865510302E-3"/>
                  <c:y val="-4.3310844113862879E-2"/>
                </c:manualLayout>
              </c:layout>
              <c:tx>
                <c:rich>
                  <a:bodyPr/>
                  <a:lstStyle/>
                  <a:p>
                    <a:fld id="{578E0DD8-8216-4620-8D35-4AB080A8CA3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6-8F49-4CEF-AB6B-B60D87B745CE}"/>
                </c:ext>
              </c:extLst>
            </c:dLbl>
            <c:dLbl>
              <c:idx val="4"/>
              <c:layout>
                <c:manualLayout>
                  <c:x val="5.5555053601195822E-3"/>
                  <c:y val="-6.3634303008133511E-2"/>
                </c:manualLayout>
              </c:layout>
              <c:tx>
                <c:rich>
                  <a:bodyPr/>
                  <a:lstStyle/>
                  <a:p>
                    <a:fld id="{1FA59E52-AF2C-432E-83C2-F6AD4BEE856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8F49-4CEF-AB6B-B60D87B745CE}"/>
                </c:ext>
              </c:extLst>
            </c:dLbl>
            <c:dLbl>
              <c:idx val="5"/>
              <c:layout>
                <c:manualLayout>
                  <c:x val="5.5555053601196256E-3"/>
                  <c:y val="-6.3634303008133511E-2"/>
                </c:manualLayout>
              </c:layout>
              <c:tx>
                <c:rich>
                  <a:bodyPr/>
                  <a:lstStyle/>
                  <a:p>
                    <a:fld id="{F5EEB17B-F537-498A-A0AA-77A7BED5F9A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8F49-4CEF-AB6B-B60D87B745CE}"/>
                </c:ext>
              </c:extLst>
            </c:dLbl>
            <c:dLbl>
              <c:idx val="6"/>
              <c:layout>
                <c:manualLayout>
                  <c:x val="0"/>
                  <c:y val="0"/>
                </c:manualLayout>
              </c:layout>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F49-4CEF-AB6B-B60D87B745CE}"/>
                </c:ext>
              </c:extLst>
            </c:dLbl>
            <c:dLbl>
              <c:idx val="7"/>
              <c:layout>
                <c:manualLayout>
                  <c:x val="5.5555440865509426E-3"/>
                  <c:y val="-3.5463728132221393E-2"/>
                </c:manualLayout>
              </c:layout>
              <c:tx>
                <c:rich>
                  <a:bodyPr/>
                  <a:lstStyle/>
                  <a:p>
                    <a:fld id="{B4555B26-2BCA-4D36-9A6B-FA8BF0EC287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A-8F49-4CEF-AB6B-B60D87B745CE}"/>
                </c:ext>
              </c:extLst>
            </c:dLbl>
            <c:dLbl>
              <c:idx val="8"/>
              <c:layout>
                <c:manualLayout>
                  <c:x val="5.555505360119538E-3"/>
                  <c:y val="-4.3781215853080903E-2"/>
                </c:manualLayout>
              </c:layout>
              <c:tx>
                <c:rich>
                  <a:bodyPr/>
                  <a:lstStyle/>
                  <a:p>
                    <a:fld id="{D2D9E3D7-6DE9-4FF1-BA8D-04C4D60D0F8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B-8F49-4CEF-AB6B-B60D87B745CE}"/>
                </c:ext>
              </c:extLst>
            </c:dLbl>
            <c:dLbl>
              <c:idx val="9"/>
              <c:layout>
                <c:manualLayout>
                  <c:x val="3.172076418853054E-3"/>
                  <c:y val="-3.5181439352720223E-2"/>
                </c:manualLayout>
              </c:layout>
              <c:tx>
                <c:rich>
                  <a:bodyPr/>
                  <a:lstStyle/>
                  <a:p>
                    <a:fld id="{F7DC19FD-A064-4198-8EF8-A641C6A8D8A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C-8F49-4CEF-AB6B-B60D87B745CE}"/>
                </c:ext>
              </c:extLst>
            </c:dLbl>
            <c:dLbl>
              <c:idx val="10"/>
              <c:layout>
                <c:manualLayout>
                  <c:x val="5.5555053601196256E-3"/>
                  <c:y val="-8.348739016318614E-2"/>
                </c:manualLayout>
              </c:layout>
              <c:tx>
                <c:rich>
                  <a:bodyPr/>
                  <a:lstStyle/>
                  <a:p>
                    <a:fld id="{C07A96DE-D943-4431-8FDC-5CE7ECA2573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D-8F49-4CEF-AB6B-B60D87B745CE}"/>
                </c:ext>
              </c:extLst>
            </c:dLbl>
            <c:dLbl>
              <c:idx val="11"/>
              <c:layout>
                <c:manualLayout>
                  <c:x val="5.5555440865510302E-3"/>
                  <c:y val="-7.516978933959792E-2"/>
                </c:manualLayout>
              </c:layout>
              <c:tx>
                <c:rich>
                  <a:bodyPr/>
                  <a:lstStyle/>
                  <a:p>
                    <a:fld id="{9E476AE1-0C7E-44C5-BC4D-51DCB8BBFEF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0-EB65-4F69-A082-993A8A431802}"/>
                </c:ext>
              </c:extLst>
            </c:dLbl>
            <c:dLbl>
              <c:idx val="12"/>
              <c:layout>
                <c:manualLayout>
                  <c:x val="3.1366059157667513E-3"/>
                  <c:y val="-0.20317046785684567"/>
                </c:manualLayout>
              </c:layout>
              <c:tx>
                <c:rich>
                  <a:bodyPr/>
                  <a:lstStyle/>
                  <a:p>
                    <a:fld id="{C4BC8834-5328-4A51-897B-F64EB81B2A0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EB65-4F69-A082-993A8A43180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layout>
                  <c:manualLayout>
                    <c:x val="5.5555555555555046E-3"/>
                    <c:y val="-6.3634441528142405E-2"/>
                  </c:manualLayout>
                </c15:layout>
                <c15:showDataLabelsRange val="1"/>
                <c15:showLeaderLines val="0"/>
              </c:ext>
            </c:extLst>
          </c:dLbls>
          <c:cat>
            <c:multiLvlStrRef>
              <c:f>'PV Curtailment'!$F$27:$G$39</c:f>
              <c:multiLvlStrCache>
                <c:ptCount val="13"/>
                <c:lvl>
                  <c:pt idx="0">
                    <c:v>2015</c:v>
                  </c:pt>
                  <c:pt idx="1">
                    <c:v>2016</c:v>
                  </c:pt>
                  <c:pt idx="2">
                    <c:v>2017</c:v>
                  </c:pt>
                  <c:pt idx="3">
                    <c:v>2018</c:v>
                  </c:pt>
                  <c:pt idx="4">
                    <c:v>2019</c:v>
                  </c:pt>
                  <c:pt idx="5">
                    <c:v>2020</c:v>
                  </c:pt>
                  <c:pt idx="7">
                    <c:v>2015</c:v>
                  </c:pt>
                  <c:pt idx="8">
                    <c:v>2016</c:v>
                  </c:pt>
                  <c:pt idx="9">
                    <c:v>2017</c:v>
                  </c:pt>
                  <c:pt idx="10">
                    <c:v>2018</c:v>
                  </c:pt>
                  <c:pt idx="11">
                    <c:v>2019</c:v>
                  </c:pt>
                  <c:pt idx="12">
                    <c:v>2020</c:v>
                  </c:pt>
                </c:lvl>
                <c:lvl>
                  <c:pt idx="0">
                    <c:v>CAISO</c:v>
                  </c:pt>
                  <c:pt idx="7">
                    <c:v>ERCOT</c:v>
                  </c:pt>
                </c:lvl>
              </c:multiLvlStrCache>
            </c:multiLvlStrRef>
          </c:cat>
          <c:val>
            <c:numRef>
              <c:f>'PV Curtailment'!$K$27:$K$39</c:f>
              <c:numCache>
                <c:formatCode>0.0%</c:formatCode>
                <c:ptCount val="13"/>
                <c:pt idx="0">
                  <c:v>8.8915218395238798E-4</c:v>
                </c:pt>
                <c:pt idx="1">
                  <c:v>2.2276403857294999E-3</c:v>
                </c:pt>
                <c:pt idx="2">
                  <c:v>1.00993209164056E-3</c:v>
                </c:pt>
                <c:pt idx="3">
                  <c:v>2.6753328868566002E-3</c:v>
                </c:pt>
                <c:pt idx="4">
                  <c:v>5.4464637514021899E-3</c:v>
                </c:pt>
                <c:pt idx="5">
                  <c:v>4.1673589708477602E-3</c:v>
                </c:pt>
                <c:pt idx="7">
                  <c:v>9.4221141640791304E-5</c:v>
                </c:pt>
                <c:pt idx="8">
                  <c:v>8.9164564434762402E-4</c:v>
                </c:pt>
                <c:pt idx="9">
                  <c:v>2.14640097822204E-3</c:v>
                </c:pt>
                <c:pt idx="10">
                  <c:v>1.18603090736555E-2</c:v>
                </c:pt>
                <c:pt idx="11">
                  <c:v>8.8912609896095104E-3</c:v>
                </c:pt>
                <c:pt idx="12">
                  <c:v>3.3128477967525598E-2</c:v>
                </c:pt>
              </c:numCache>
            </c:numRef>
          </c:val>
          <c:extLst>
            <c:ext xmlns:c15="http://schemas.microsoft.com/office/drawing/2012/chart" uri="{02D57815-91ED-43cb-92C2-25804820EDAC}">
              <c15:datalabelsRange>
                <c15:f>'PV Curtailment'!$L$27:$L$39</c15:f>
                <c15:dlblRangeCache>
                  <c:ptCount val="13"/>
                  <c:pt idx="0">
                    <c:v>0.6%</c:v>
                  </c:pt>
                  <c:pt idx="1">
                    <c:v>0.8%</c:v>
                  </c:pt>
                  <c:pt idx="2">
                    <c:v>0.9%</c:v>
                  </c:pt>
                  <c:pt idx="3">
                    <c:v>1.0%</c:v>
                  </c:pt>
                  <c:pt idx="4">
                    <c:v>2.4%</c:v>
                  </c:pt>
                  <c:pt idx="5">
                    <c:v>3.3%</c:v>
                  </c:pt>
                  <c:pt idx="7">
                    <c:v>0.1%</c:v>
                  </c:pt>
                  <c:pt idx="8">
                    <c:v>0.2%</c:v>
                  </c:pt>
                  <c:pt idx="9">
                    <c:v>1.5%</c:v>
                  </c:pt>
                  <c:pt idx="10">
                    <c:v>6.7%</c:v>
                  </c:pt>
                  <c:pt idx="11">
                    <c:v>5.0%</c:v>
                  </c:pt>
                  <c:pt idx="12">
                    <c:v>6.3%</c:v>
                  </c:pt>
                </c15:dlblRangeCache>
              </c15:datalabelsRange>
            </c:ext>
            <c:ext xmlns:c16="http://schemas.microsoft.com/office/drawing/2014/chart" uri="{C3380CC4-5D6E-409C-BE32-E72D297353CC}">
              <c16:uniqueId val="{0000000E-8F49-4CEF-AB6B-B60D87B745CE}"/>
            </c:ext>
          </c:extLst>
        </c:ser>
        <c:dLbls>
          <c:showLegendKey val="0"/>
          <c:showVal val="1"/>
          <c:showCatName val="0"/>
          <c:showSerName val="0"/>
          <c:showPercent val="0"/>
          <c:showBubbleSize val="0"/>
        </c:dLbls>
        <c:gapWidth val="50"/>
        <c:overlap val="100"/>
        <c:axId val="947003256"/>
        <c:axId val="947006864"/>
      </c:barChart>
      <c:catAx>
        <c:axId val="9470032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47006864"/>
        <c:crosses val="autoZero"/>
        <c:auto val="1"/>
        <c:lblAlgn val="ctr"/>
        <c:lblOffset val="0"/>
        <c:noMultiLvlLbl val="0"/>
      </c:catAx>
      <c:valAx>
        <c:axId val="947006864"/>
        <c:scaling>
          <c:orientation val="minMax"/>
          <c:max val="7.0000000000000007E-2"/>
        </c:scaling>
        <c:delete val="0"/>
        <c:axPos val="l"/>
        <c:majorGridlines>
          <c:spPr>
            <a:ln w="317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470032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385886423287996E-2"/>
          <c:y val="4.208754208754209E-2"/>
          <c:w val="0.88163226755746438"/>
          <c:h val="0.80262400912007215"/>
        </c:manualLayout>
      </c:layout>
      <c:barChart>
        <c:barDir val="col"/>
        <c:grouping val="clustered"/>
        <c:varyColors val="0"/>
        <c:ser>
          <c:idx val="0"/>
          <c:order val="0"/>
          <c:spPr>
            <a:solidFill>
              <a:schemeClr val="accent6"/>
            </a:solidFill>
            <a:ln>
              <a:noFill/>
            </a:ln>
            <a:effectLst/>
          </c:spPr>
          <c:invertIfNegative val="0"/>
          <c:cat>
            <c:multiLvlStrRef>
              <c:f>'PV Curtailment'!$A$27:$B$103</c:f>
              <c:multiLvlStrCache>
                <c:ptCount val="77"/>
                <c:lvl>
                  <c:pt idx="0">
                    <c:v> </c:v>
                  </c:pt>
                  <c:pt idx="11">
                    <c:v> </c:v>
                  </c:pt>
                  <c:pt idx="13">
                    <c:v> </c:v>
                  </c:pt>
                  <c:pt idx="24">
                    <c:v> </c:v>
                  </c:pt>
                  <c:pt idx="26">
                    <c:v> </c:v>
                  </c:pt>
                  <c:pt idx="37">
                    <c:v> </c:v>
                  </c:pt>
                  <c:pt idx="39">
                    <c:v> </c:v>
                  </c:pt>
                  <c:pt idx="50">
                    <c:v> </c:v>
                  </c:pt>
                  <c:pt idx="52">
                    <c:v> </c:v>
                  </c:pt>
                  <c:pt idx="65">
                    <c:v> </c:v>
                  </c:pt>
                  <c:pt idx="76">
                    <c:v> </c:v>
                  </c:pt>
                </c:lvl>
                <c:lvl>
                  <c:pt idx="0">
                    <c:v>Jan-Dec
2015</c:v>
                  </c:pt>
                  <c:pt idx="13">
                    <c:v>Jan-Dec
2016</c:v>
                  </c:pt>
                  <c:pt idx="25">
                    <c:v> </c:v>
                  </c:pt>
                  <c:pt idx="26">
                    <c:v>Jan-Dec
2017</c:v>
                  </c:pt>
                  <c:pt idx="38">
                    <c:v> </c:v>
                  </c:pt>
                  <c:pt idx="39">
                    <c:v>Jan-Dec
2018</c:v>
                  </c:pt>
                  <c:pt idx="51">
                    <c:v> </c:v>
                  </c:pt>
                  <c:pt idx="52">
                    <c:v>Jan-Dec
2019</c:v>
                  </c:pt>
                  <c:pt idx="65">
                    <c:v>Jan-Dec
2020</c:v>
                  </c:pt>
                </c:lvl>
              </c:multiLvlStrCache>
            </c:multiLvlStrRef>
          </c:cat>
          <c:val>
            <c:numRef>
              <c:f>'PV Curtailment'!$C$27:$C$103</c:f>
              <c:numCache>
                <c:formatCode>0.0%</c:formatCode>
                <c:ptCount val="77"/>
                <c:pt idx="0">
                  <c:v>5.1857817890660803E-3</c:v>
                </c:pt>
                <c:pt idx="1">
                  <c:v>6.7572449685750803E-3</c:v>
                </c:pt>
                <c:pt idx="2">
                  <c:v>9.5634530090942804E-3</c:v>
                </c:pt>
                <c:pt idx="3">
                  <c:v>9.0937035522548303E-3</c:v>
                </c:pt>
                <c:pt idx="4">
                  <c:v>1.5138565361052301E-2</c:v>
                </c:pt>
                <c:pt idx="5">
                  <c:v>3.9095731364427204E-3</c:v>
                </c:pt>
                <c:pt idx="6">
                  <c:v>2.18591070847916E-3</c:v>
                </c:pt>
                <c:pt idx="7">
                  <c:v>2.5032210485746499E-3</c:v>
                </c:pt>
                <c:pt idx="8">
                  <c:v>1.3287604917717299E-3</c:v>
                </c:pt>
                <c:pt idx="9">
                  <c:v>2.05603281738487E-3</c:v>
                </c:pt>
                <c:pt idx="10">
                  <c:v>5.4476478056129903E-3</c:v>
                </c:pt>
                <c:pt idx="11">
                  <c:v>5.3863792108916897E-3</c:v>
                </c:pt>
                <c:pt idx="13">
                  <c:v>5.1867664793925896E-3</c:v>
                </c:pt>
                <c:pt idx="14">
                  <c:v>8.0692778323703702E-3</c:v>
                </c:pt>
                <c:pt idx="15">
                  <c:v>1.9019377566299699E-2</c:v>
                </c:pt>
                <c:pt idx="16">
                  <c:v>1.23708842479173E-2</c:v>
                </c:pt>
                <c:pt idx="17">
                  <c:v>8.6321677132511002E-3</c:v>
                </c:pt>
                <c:pt idx="18">
                  <c:v>4.9490531611619502E-3</c:v>
                </c:pt>
                <c:pt idx="19">
                  <c:v>1.2413287954883201E-3</c:v>
                </c:pt>
                <c:pt idx="20">
                  <c:v>1.8005051077145801E-3</c:v>
                </c:pt>
                <c:pt idx="21">
                  <c:v>6.5722698215803597E-3</c:v>
                </c:pt>
                <c:pt idx="22">
                  <c:v>9.1514651962453005E-3</c:v>
                </c:pt>
                <c:pt idx="23">
                  <c:v>1.0965702831476401E-2</c:v>
                </c:pt>
                <c:pt idx="24">
                  <c:v>1.1252313681873899E-2</c:v>
                </c:pt>
                <c:pt idx="26">
                  <c:v>1.28620277982813E-2</c:v>
                </c:pt>
                <c:pt idx="27">
                  <c:v>2.7597137750791E-2</c:v>
                </c:pt>
                <c:pt idx="28">
                  <c:v>2.38406503761153E-2</c:v>
                </c:pt>
                <c:pt idx="29">
                  <c:v>2.43995328806943E-2</c:v>
                </c:pt>
                <c:pt idx="30">
                  <c:v>7.5085283818949597E-3</c:v>
                </c:pt>
                <c:pt idx="31">
                  <c:v>5.1551227213967304E-3</c:v>
                </c:pt>
                <c:pt idx="32">
                  <c:v>1.66701163944488E-3</c:v>
                </c:pt>
                <c:pt idx="33">
                  <c:v>1.29720305066927E-3</c:v>
                </c:pt>
                <c:pt idx="34">
                  <c:v>5.0818939155761796E-3</c:v>
                </c:pt>
                <c:pt idx="35">
                  <c:v>4.7031888785579396E-3</c:v>
                </c:pt>
                <c:pt idx="36">
                  <c:v>5.3743756788236499E-3</c:v>
                </c:pt>
                <c:pt idx="37">
                  <c:v>4.3494517904370802E-3</c:v>
                </c:pt>
                <c:pt idx="39">
                  <c:v>5.7451651228322296E-3</c:v>
                </c:pt>
                <c:pt idx="40">
                  <c:v>1.2295759237630001E-2</c:v>
                </c:pt>
                <c:pt idx="41">
                  <c:v>2.84364396945865E-2</c:v>
                </c:pt>
                <c:pt idx="42">
                  <c:v>1.47857875677642E-2</c:v>
                </c:pt>
                <c:pt idx="43">
                  <c:v>1.34240788292391E-2</c:v>
                </c:pt>
                <c:pt idx="44">
                  <c:v>3.70465981982426E-3</c:v>
                </c:pt>
                <c:pt idx="45">
                  <c:v>1.77937621365492E-3</c:v>
                </c:pt>
                <c:pt idx="46">
                  <c:v>3.2754302997725199E-3</c:v>
                </c:pt>
                <c:pt idx="47">
                  <c:v>3.59449820098864E-3</c:v>
                </c:pt>
                <c:pt idx="48">
                  <c:v>2.3781874162601201E-2</c:v>
                </c:pt>
                <c:pt idx="49">
                  <c:v>8.8274949055047094E-3</c:v>
                </c:pt>
                <c:pt idx="50">
                  <c:v>3.77621001785087E-3</c:v>
                </c:pt>
                <c:pt idx="52">
                  <c:v>8.06804258289354E-3</c:v>
                </c:pt>
                <c:pt idx="53">
                  <c:v>4.1758624304221101E-2</c:v>
                </c:pt>
                <c:pt idx="54">
                  <c:v>3.7938479719030402E-2</c:v>
                </c:pt>
                <c:pt idx="55">
                  <c:v>4.6523318988566001E-2</c:v>
                </c:pt>
                <c:pt idx="56">
                  <c:v>5.0210564620528399E-2</c:v>
                </c:pt>
                <c:pt idx="57">
                  <c:v>8.1755964824910092E-3</c:v>
                </c:pt>
                <c:pt idx="58">
                  <c:v>3.9477144776942901E-3</c:v>
                </c:pt>
                <c:pt idx="59">
                  <c:v>2.90931435416652E-3</c:v>
                </c:pt>
                <c:pt idx="60">
                  <c:v>1.50399944166245E-2</c:v>
                </c:pt>
                <c:pt idx="61">
                  <c:v>1.48868022078346E-2</c:v>
                </c:pt>
                <c:pt idx="62">
                  <c:v>3.3767686399145701E-2</c:v>
                </c:pt>
                <c:pt idx="63">
                  <c:v>4.60812765349458E-2</c:v>
                </c:pt>
                <c:pt idx="65">
                  <c:v>5.3296178327384501E-2</c:v>
                </c:pt>
                <c:pt idx="66">
                  <c:v>4.5666226368602E-2</c:v>
                </c:pt>
                <c:pt idx="67">
                  <c:v>5.1257040578761001E-2</c:v>
                </c:pt>
                <c:pt idx="68">
                  <c:v>7.6224919503825705E-2</c:v>
                </c:pt>
                <c:pt idx="69">
                  <c:v>4.9657825082281198E-2</c:v>
                </c:pt>
                <c:pt idx="70">
                  <c:v>4.0198889429770499E-2</c:v>
                </c:pt>
                <c:pt idx="71">
                  <c:v>5.5587567732707597E-3</c:v>
                </c:pt>
                <c:pt idx="72">
                  <c:v>4.8549379082540797E-3</c:v>
                </c:pt>
                <c:pt idx="73">
                  <c:v>1.3768671684465701E-2</c:v>
                </c:pt>
                <c:pt idx="74">
                  <c:v>2.4634720205891698E-2</c:v>
                </c:pt>
                <c:pt idx="75">
                  <c:v>1.83175316914626E-2</c:v>
                </c:pt>
                <c:pt idx="76">
                  <c:v>1.9509266277161801E-2</c:v>
                </c:pt>
              </c:numCache>
            </c:numRef>
          </c:val>
          <c:extLst>
            <c:ext xmlns:c16="http://schemas.microsoft.com/office/drawing/2014/chart" uri="{C3380CC4-5D6E-409C-BE32-E72D297353CC}">
              <c16:uniqueId val="{00000000-9281-407B-9ECE-7932EB4E8011}"/>
            </c:ext>
          </c:extLst>
        </c:ser>
        <c:dLbls>
          <c:showLegendKey val="0"/>
          <c:showVal val="0"/>
          <c:showCatName val="0"/>
          <c:showSerName val="0"/>
          <c:showPercent val="0"/>
          <c:showBubbleSize val="0"/>
        </c:dLbls>
        <c:gapWidth val="20"/>
        <c:overlap val="100"/>
        <c:axId val="262236592"/>
        <c:axId val="262237904"/>
      </c:barChart>
      <c:barChart>
        <c:barDir val="col"/>
        <c:grouping val="clustered"/>
        <c:varyColors val="0"/>
        <c:ser>
          <c:idx val="1"/>
          <c:order val="1"/>
          <c:spPr>
            <a:solidFill>
              <a:schemeClr val="tx2"/>
            </a:solidFill>
            <a:ln>
              <a:noFill/>
            </a:ln>
            <a:effectLst/>
          </c:spPr>
          <c:invertIfNegative val="0"/>
          <c:cat>
            <c:multiLvlStrRef>
              <c:f>'PV Curtailment'!$A$27:$B$103</c:f>
              <c:multiLvlStrCache>
                <c:ptCount val="77"/>
                <c:lvl>
                  <c:pt idx="0">
                    <c:v> </c:v>
                  </c:pt>
                  <c:pt idx="11">
                    <c:v> </c:v>
                  </c:pt>
                  <c:pt idx="13">
                    <c:v> </c:v>
                  </c:pt>
                  <c:pt idx="24">
                    <c:v> </c:v>
                  </c:pt>
                  <c:pt idx="26">
                    <c:v> </c:v>
                  </c:pt>
                  <c:pt idx="37">
                    <c:v> </c:v>
                  </c:pt>
                  <c:pt idx="39">
                    <c:v> </c:v>
                  </c:pt>
                  <c:pt idx="50">
                    <c:v> </c:v>
                  </c:pt>
                  <c:pt idx="52">
                    <c:v> </c:v>
                  </c:pt>
                  <c:pt idx="65">
                    <c:v> </c:v>
                  </c:pt>
                  <c:pt idx="76">
                    <c:v> </c:v>
                  </c:pt>
                </c:lvl>
                <c:lvl>
                  <c:pt idx="0">
                    <c:v>Jan-Dec
2015</c:v>
                  </c:pt>
                  <c:pt idx="13">
                    <c:v>Jan-Dec
2016</c:v>
                  </c:pt>
                  <c:pt idx="25">
                    <c:v> </c:v>
                  </c:pt>
                  <c:pt idx="26">
                    <c:v>Jan-Dec
2017</c:v>
                  </c:pt>
                  <c:pt idx="38">
                    <c:v> </c:v>
                  </c:pt>
                  <c:pt idx="39">
                    <c:v>Jan-Dec
2018</c:v>
                  </c:pt>
                  <c:pt idx="51">
                    <c:v> </c:v>
                  </c:pt>
                  <c:pt idx="52">
                    <c:v>Jan-Dec
2019</c:v>
                  </c:pt>
                  <c:pt idx="65">
                    <c:v>Jan-Dec
2020</c:v>
                  </c:pt>
                </c:lvl>
              </c:multiLvlStrCache>
            </c:multiLvlStrRef>
          </c:cat>
          <c:val>
            <c:numRef>
              <c:f>'PV Curtailment'!$D$27:$D$103</c:f>
              <c:numCache>
                <c:formatCode>0.0%</c:formatCode>
                <c:ptCount val="77"/>
                <c:pt idx="0">
                  <c:v>2.17757520893537E-4</c:v>
                </c:pt>
                <c:pt idx="1">
                  <c:v>7.66902565583593E-5</c:v>
                </c:pt>
                <c:pt idx="2">
                  <c:v>5.1578015196772201E-4</c:v>
                </c:pt>
                <c:pt idx="3">
                  <c:v>8.2827172325835002E-4</c:v>
                </c:pt>
                <c:pt idx="4">
                  <c:v>1.57967383726085E-3</c:v>
                </c:pt>
                <c:pt idx="5">
                  <c:v>2.9836248224633698E-3</c:v>
                </c:pt>
                <c:pt idx="6">
                  <c:v>5.4780043372590196E-4</c:v>
                </c:pt>
                <c:pt idx="7">
                  <c:v>5.3876871275294198E-5</c:v>
                </c:pt>
                <c:pt idx="8">
                  <c:v>2.4387811580936498E-3</c:v>
                </c:pt>
                <c:pt idx="9">
                  <c:v>4.3312481924137901E-4</c:v>
                </c:pt>
                <c:pt idx="10">
                  <c:v>1.7482385271916099E-4</c:v>
                </c:pt>
                <c:pt idx="11">
                  <c:v>5.6118209952390097E-4</c:v>
                </c:pt>
                <c:pt idx="13">
                  <c:v>1.53249390149699E-4</c:v>
                </c:pt>
                <c:pt idx="14">
                  <c:v>2.1753416230115099E-3</c:v>
                </c:pt>
                <c:pt idx="15">
                  <c:v>9.2705845225430304E-4</c:v>
                </c:pt>
                <c:pt idx="16">
                  <c:v>1.7129230559285199E-3</c:v>
                </c:pt>
                <c:pt idx="17">
                  <c:v>1.5011309050979699E-3</c:v>
                </c:pt>
                <c:pt idx="18">
                  <c:v>7.1569427484634903E-4</c:v>
                </c:pt>
                <c:pt idx="19">
                  <c:v>1.3030388993985501E-3</c:v>
                </c:pt>
                <c:pt idx="20">
                  <c:v>2.54918765445873E-4</c:v>
                </c:pt>
                <c:pt idx="21">
                  <c:v>1.3865953070735201E-3</c:v>
                </c:pt>
                <c:pt idx="22">
                  <c:v>4.00516904446435E-3</c:v>
                </c:pt>
                <c:pt idx="23">
                  <c:v>3.4879589072367499E-3</c:v>
                </c:pt>
                <c:pt idx="24">
                  <c:v>2.61760692512302E-3</c:v>
                </c:pt>
                <c:pt idx="26">
                  <c:v>4.0821037075888496E-3</c:v>
                </c:pt>
                <c:pt idx="27">
                  <c:v>2.3201622283238799E-3</c:v>
                </c:pt>
                <c:pt idx="28">
                  <c:v>9.8589619010641897E-3</c:v>
                </c:pt>
                <c:pt idx="29">
                  <c:v>3.5370806725881901E-2</c:v>
                </c:pt>
                <c:pt idx="30">
                  <c:v>4.6515723931279798E-2</c:v>
                </c:pt>
                <c:pt idx="31">
                  <c:v>1.98609238594313E-2</c:v>
                </c:pt>
                <c:pt idx="32">
                  <c:v>1.05968484825542E-2</c:v>
                </c:pt>
                <c:pt idx="33">
                  <c:v>8.8384594620325701E-3</c:v>
                </c:pt>
                <c:pt idx="34">
                  <c:v>5.3848762475808597E-3</c:v>
                </c:pt>
                <c:pt idx="35">
                  <c:v>8.1988542228242194E-3</c:v>
                </c:pt>
                <c:pt idx="36">
                  <c:v>1.12462185077711E-2</c:v>
                </c:pt>
                <c:pt idx="37">
                  <c:v>5.6583111755407296E-3</c:v>
                </c:pt>
                <c:pt idx="39">
                  <c:v>1.15213805401866E-2</c:v>
                </c:pt>
                <c:pt idx="40">
                  <c:v>1.0839713267418101E-2</c:v>
                </c:pt>
                <c:pt idx="41">
                  <c:v>4.1801382193277697E-2</c:v>
                </c:pt>
                <c:pt idx="42">
                  <c:v>0.115125424466464</c:v>
                </c:pt>
                <c:pt idx="43">
                  <c:v>0.142863223852185</c:v>
                </c:pt>
                <c:pt idx="44">
                  <c:v>7.27465871229412E-2</c:v>
                </c:pt>
                <c:pt idx="45">
                  <c:v>4.5014137950683299E-2</c:v>
                </c:pt>
                <c:pt idx="46">
                  <c:v>7.6269435494168897E-2</c:v>
                </c:pt>
                <c:pt idx="47">
                  <c:v>6.0343320722381501E-2</c:v>
                </c:pt>
                <c:pt idx="48">
                  <c:v>4.9446987001277601E-2</c:v>
                </c:pt>
                <c:pt idx="49">
                  <c:v>6.7453431211745601E-2</c:v>
                </c:pt>
                <c:pt idx="50">
                  <c:v>5.9875989735666699E-2</c:v>
                </c:pt>
                <c:pt idx="52">
                  <c:v>8.7728769472561002E-2</c:v>
                </c:pt>
                <c:pt idx="53">
                  <c:v>0.120646495549284</c:v>
                </c:pt>
                <c:pt idx="54">
                  <c:v>0.119544759929961</c:v>
                </c:pt>
                <c:pt idx="55">
                  <c:v>6.02619256155029E-2</c:v>
                </c:pt>
                <c:pt idx="56">
                  <c:v>6.8097470664260695E-2</c:v>
                </c:pt>
                <c:pt idx="57">
                  <c:v>3.0042378449675299E-2</c:v>
                </c:pt>
                <c:pt idx="58">
                  <c:v>9.1736601220011402E-3</c:v>
                </c:pt>
                <c:pt idx="59">
                  <c:v>1.5709575598515501E-3</c:v>
                </c:pt>
                <c:pt idx="60">
                  <c:v>3.6341854519098701E-2</c:v>
                </c:pt>
                <c:pt idx="61">
                  <c:v>8.8166775063166294E-2</c:v>
                </c:pt>
                <c:pt idx="62">
                  <c:v>2.2268243792703101E-2</c:v>
                </c:pt>
                <c:pt idx="63">
                  <c:v>5.3441943587431298E-3</c:v>
                </c:pt>
                <c:pt idx="65">
                  <c:v>4.3911660652165202E-2</c:v>
                </c:pt>
                <c:pt idx="66">
                  <c:v>5.8034097126734699E-2</c:v>
                </c:pt>
                <c:pt idx="67">
                  <c:v>5.2891533449158902E-2</c:v>
                </c:pt>
                <c:pt idx="68">
                  <c:v>8.3258394448089093E-2</c:v>
                </c:pt>
                <c:pt idx="69">
                  <c:v>5.5125449429741E-2</c:v>
                </c:pt>
                <c:pt idx="70">
                  <c:v>3.1508348853889798E-2</c:v>
                </c:pt>
                <c:pt idx="71">
                  <c:v>1.32468383176287E-2</c:v>
                </c:pt>
                <c:pt idx="72">
                  <c:v>3.3207265797191E-2</c:v>
                </c:pt>
                <c:pt idx="73">
                  <c:v>3.4539218523576699E-2</c:v>
                </c:pt>
                <c:pt idx="74">
                  <c:v>0.126647664049129</c:v>
                </c:pt>
                <c:pt idx="75">
                  <c:v>0.13297003788258799</c:v>
                </c:pt>
                <c:pt idx="76">
                  <c:v>9.9202829488981306E-2</c:v>
                </c:pt>
              </c:numCache>
            </c:numRef>
          </c:val>
          <c:extLst>
            <c:ext xmlns:c16="http://schemas.microsoft.com/office/drawing/2014/chart" uri="{C3380CC4-5D6E-409C-BE32-E72D297353CC}">
              <c16:uniqueId val="{00000001-9281-407B-9ECE-7932EB4E8011}"/>
            </c:ext>
          </c:extLst>
        </c:ser>
        <c:dLbls>
          <c:showLegendKey val="0"/>
          <c:showVal val="0"/>
          <c:showCatName val="0"/>
          <c:showSerName val="0"/>
          <c:showPercent val="0"/>
          <c:showBubbleSize val="0"/>
        </c:dLbls>
        <c:gapWidth val="180"/>
        <c:overlap val="100"/>
        <c:axId val="893960336"/>
        <c:axId val="893962960"/>
      </c:barChart>
      <c:catAx>
        <c:axId val="262236592"/>
        <c:scaling>
          <c:orientation val="minMax"/>
        </c:scaling>
        <c:delete val="0"/>
        <c:axPos val="b"/>
        <c:numFmt formatCode="General" sourceLinked="1"/>
        <c:majorTickMark val="none"/>
        <c:minorTickMark val="none"/>
        <c:tickLblPos val="nextTo"/>
        <c:spPr>
          <a:noFill/>
          <a:ln w="3175" cap="flat" cmpd="sng" algn="ctr">
            <a:no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2237904"/>
        <c:crosses val="autoZero"/>
        <c:auto val="1"/>
        <c:lblAlgn val="ctr"/>
        <c:lblOffset val="0"/>
        <c:noMultiLvlLbl val="0"/>
      </c:catAx>
      <c:valAx>
        <c:axId val="262237904"/>
        <c:scaling>
          <c:orientation val="minMax"/>
          <c:max val="8.500000000000002E-2"/>
          <c:min val="0"/>
        </c:scaling>
        <c:delete val="0"/>
        <c:axPos val="l"/>
        <c:majorGridlines>
          <c:spPr>
            <a:ln w="317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accent6">
                    <a:lumMod val="75000"/>
                  </a:schemeClr>
                </a:solidFill>
                <a:latin typeface="Arial" panose="020B0604020202020204" pitchFamily="34" charset="0"/>
                <a:ea typeface="+mn-ea"/>
                <a:cs typeface="Arial" panose="020B0604020202020204" pitchFamily="34" charset="0"/>
              </a:defRPr>
            </a:pPr>
            <a:endParaRPr lang="en-US"/>
          </a:p>
        </c:txPr>
        <c:crossAx val="262236592"/>
        <c:crosses val="autoZero"/>
        <c:crossBetween val="between"/>
      </c:valAx>
      <c:valAx>
        <c:axId val="893962960"/>
        <c:scaling>
          <c:orientation val="minMax"/>
          <c:max val="0.17"/>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solidFill>
                <a:latin typeface="Arial" panose="020B0604020202020204" pitchFamily="34" charset="0"/>
                <a:ea typeface="+mn-ea"/>
                <a:cs typeface="Arial" panose="020B0604020202020204" pitchFamily="34" charset="0"/>
              </a:defRPr>
            </a:pPr>
            <a:endParaRPr lang="en-US"/>
          </a:p>
        </c:txPr>
        <c:crossAx val="893960336"/>
        <c:crosses val="max"/>
        <c:crossBetween val="between"/>
        <c:majorUnit val="2.0000000000000004E-2"/>
      </c:valAx>
      <c:catAx>
        <c:axId val="893960336"/>
        <c:scaling>
          <c:orientation val="minMax"/>
        </c:scaling>
        <c:delete val="1"/>
        <c:axPos val="b"/>
        <c:numFmt formatCode="General" sourceLinked="1"/>
        <c:majorTickMark val="out"/>
        <c:minorTickMark val="none"/>
        <c:tickLblPos val="nextTo"/>
        <c:crossAx val="89396296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0.10204676563867017"/>
          <c:w val="0.91681906486427855"/>
          <c:h val="0.7314881094408654"/>
        </c:manualLayout>
      </c:layout>
      <c:barChart>
        <c:barDir val="col"/>
        <c:grouping val="stacked"/>
        <c:varyColors val="0"/>
        <c:ser>
          <c:idx val="0"/>
          <c:order val="0"/>
          <c:spPr>
            <a:solidFill>
              <a:schemeClr val="tx2">
                <a:lumMod val="40000"/>
                <a:lumOff val="60000"/>
              </a:schemeClr>
            </a:solidFill>
            <a:ln>
              <a:noFill/>
            </a:ln>
          </c:spPr>
          <c:invertIfNegative val="0"/>
          <c:cat>
            <c:multiLvlStrRef>
              <c:f>'Energy and Capacity Value'!$A$29:$B$97</c:f>
              <c:multiLvlStrCache>
                <c:ptCount val="6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lvl>
                <c:lvl>
                  <c:pt idx="0">
                    <c:v>CAISO</c:v>
                  </c:pt>
                  <c:pt idx="9">
                    <c:v> </c:v>
                  </c:pt>
                  <c:pt idx="10">
                    <c:v>ISO-NE</c:v>
                  </c:pt>
                  <c:pt idx="19">
                    <c:v> </c:v>
                  </c:pt>
                  <c:pt idx="20">
                    <c:v>ERCOT</c:v>
                  </c:pt>
                  <c:pt idx="29">
                    <c:v> </c:v>
                  </c:pt>
                  <c:pt idx="30">
                    <c:v>NYISO</c:v>
                  </c:pt>
                  <c:pt idx="39">
                    <c:v> </c:v>
                  </c:pt>
                  <c:pt idx="40">
                    <c:v>PJM</c:v>
                  </c:pt>
                  <c:pt idx="49">
                    <c:v> </c:v>
                  </c:pt>
                  <c:pt idx="50">
                    <c:v>MISO</c:v>
                  </c:pt>
                  <c:pt idx="59">
                    <c:v> </c:v>
                  </c:pt>
                  <c:pt idx="60">
                    <c:v>SPP</c:v>
                  </c:pt>
                </c:lvl>
              </c:multiLvlStrCache>
            </c:multiLvlStrRef>
          </c:cat>
          <c:val>
            <c:numRef>
              <c:f>'Energy and Capacity Value'!$C$29:$C$97</c:f>
              <c:numCache>
                <c:formatCode>0.00</c:formatCode>
                <c:ptCount val="69"/>
                <c:pt idx="0">
                  <c:v>38.453740640266233</c:v>
                </c:pt>
                <c:pt idx="1">
                  <c:v>44.465704799315745</c:v>
                </c:pt>
                <c:pt idx="2">
                  <c:v>44.795619495015792</c:v>
                </c:pt>
                <c:pt idx="3">
                  <c:v>28.287568464694957</c:v>
                </c:pt>
                <c:pt idx="4">
                  <c:v>24.673946201421703</c:v>
                </c:pt>
                <c:pt idx="5">
                  <c:v>25.549772818617669</c:v>
                </c:pt>
                <c:pt idx="6">
                  <c:v>26.306399059712124</c:v>
                </c:pt>
                <c:pt idx="7">
                  <c:v>23.806532713142683</c:v>
                </c:pt>
                <c:pt idx="8">
                  <c:v>20.921325793679991</c:v>
                </c:pt>
                <c:pt idx="10">
                  <c:v>48.765073228800269</c:v>
                </c:pt>
                <c:pt idx="11">
                  <c:v>66.422438416069099</c:v>
                </c:pt>
                <c:pt idx="12">
                  <c:v>65.697379965086938</c:v>
                </c:pt>
                <c:pt idx="13">
                  <c:v>45.011762005820486</c:v>
                </c:pt>
                <c:pt idx="14">
                  <c:v>33.622982656379683</c:v>
                </c:pt>
                <c:pt idx="15">
                  <c:v>34.5699619157893</c:v>
                </c:pt>
                <c:pt idx="16">
                  <c:v>42.605402362010153</c:v>
                </c:pt>
                <c:pt idx="17">
                  <c:v>28.447499520941182</c:v>
                </c:pt>
                <c:pt idx="18">
                  <c:v>21.452558547161352</c:v>
                </c:pt>
                <c:pt idx="20">
                  <c:v>38.037769043394086</c:v>
                </c:pt>
                <c:pt idx="21">
                  <c:v>43.811546715854739</c:v>
                </c:pt>
                <c:pt idx="22">
                  <c:v>44.570605310096795</c:v>
                </c:pt>
                <c:pt idx="23">
                  <c:v>33.598725766494105</c:v>
                </c:pt>
                <c:pt idx="24">
                  <c:v>31.777184381674239</c:v>
                </c:pt>
                <c:pt idx="25">
                  <c:v>27.32214187485107</c:v>
                </c:pt>
                <c:pt idx="26">
                  <c:v>41.160572236494936</c:v>
                </c:pt>
                <c:pt idx="27">
                  <c:v>61.01321120589904</c:v>
                </c:pt>
                <c:pt idx="28">
                  <c:v>23.646191542358945</c:v>
                </c:pt>
                <c:pt idx="30">
                  <c:v>57.61181557231918</c:v>
                </c:pt>
                <c:pt idx="31">
                  <c:v>71.189725248213009</c:v>
                </c:pt>
                <c:pt idx="32">
                  <c:v>65.72544461057268</c:v>
                </c:pt>
                <c:pt idx="33">
                  <c:v>46.079869566825508</c:v>
                </c:pt>
                <c:pt idx="34">
                  <c:v>36.976018086242433</c:v>
                </c:pt>
                <c:pt idx="35">
                  <c:v>35.087356571211821</c:v>
                </c:pt>
                <c:pt idx="36">
                  <c:v>42.513552137021115</c:v>
                </c:pt>
                <c:pt idx="37">
                  <c:v>29.513778862874979</c:v>
                </c:pt>
                <c:pt idx="38">
                  <c:v>22.607800121057419</c:v>
                </c:pt>
                <c:pt idx="40">
                  <c:v>45.632018020726321</c:v>
                </c:pt>
                <c:pt idx="41">
                  <c:v>50.054242846228256</c:v>
                </c:pt>
                <c:pt idx="42">
                  <c:v>60.293371697771342</c:v>
                </c:pt>
                <c:pt idx="43">
                  <c:v>39.867679703101295</c:v>
                </c:pt>
                <c:pt idx="44">
                  <c:v>32.447964254537744</c:v>
                </c:pt>
                <c:pt idx="45">
                  <c:v>34.179315804346139</c:v>
                </c:pt>
                <c:pt idx="46">
                  <c:v>39.794534291076104</c:v>
                </c:pt>
                <c:pt idx="47">
                  <c:v>27.983338651412044</c:v>
                </c:pt>
                <c:pt idx="48">
                  <c:v>21.731240338782566</c:v>
                </c:pt>
                <c:pt idx="50">
                  <c:v>36.111357165887803</c:v>
                </c:pt>
                <c:pt idx="51">
                  <c:v>39.079338614319127</c:v>
                </c:pt>
                <c:pt idx="52">
                  <c:v>46.388035615092086</c:v>
                </c:pt>
                <c:pt idx="53">
                  <c:v>35.127035887195738</c:v>
                </c:pt>
                <c:pt idx="54">
                  <c:v>34.659374260701235</c:v>
                </c:pt>
                <c:pt idx="55">
                  <c:v>34.673384971828376</c:v>
                </c:pt>
                <c:pt idx="56">
                  <c:v>35.367286389455792</c:v>
                </c:pt>
                <c:pt idx="57">
                  <c:v>26.76929988787311</c:v>
                </c:pt>
                <c:pt idx="58">
                  <c:v>22.332620091209019</c:v>
                </c:pt>
                <c:pt idx="60">
                  <c:v>31.459355468477636</c:v>
                </c:pt>
                <c:pt idx="61">
                  <c:v>37.530552163440483</c:v>
                </c:pt>
                <c:pt idx="62">
                  <c:v>46.991812720198105</c:v>
                </c:pt>
                <c:pt idx="63">
                  <c:v>29.949685319038004</c:v>
                </c:pt>
                <c:pt idx="64">
                  <c:v>29.842540840627393</c:v>
                </c:pt>
                <c:pt idx="65">
                  <c:v>30.191332477524551</c:v>
                </c:pt>
                <c:pt idx="66">
                  <c:v>30.026677127301728</c:v>
                </c:pt>
                <c:pt idx="67">
                  <c:v>28.175832184300511</c:v>
                </c:pt>
                <c:pt idx="68">
                  <c:v>24.486855781994262</c:v>
                </c:pt>
              </c:numCache>
            </c:numRef>
          </c:val>
          <c:extLst>
            <c:ext xmlns:c16="http://schemas.microsoft.com/office/drawing/2014/chart" uri="{C3380CC4-5D6E-409C-BE32-E72D297353CC}">
              <c16:uniqueId val="{00000000-524B-4BCD-B288-145AD0E05E87}"/>
            </c:ext>
          </c:extLst>
        </c:ser>
        <c:ser>
          <c:idx val="1"/>
          <c:order val="1"/>
          <c:spPr>
            <a:solidFill>
              <a:schemeClr val="accent2">
                <a:lumMod val="60000"/>
                <a:lumOff val="40000"/>
              </a:schemeClr>
            </a:solidFill>
            <a:ln w="19050">
              <a:noFill/>
              <a:prstDash val="solid"/>
            </a:ln>
          </c:spPr>
          <c:invertIfNegative val="0"/>
          <c:dPt>
            <c:idx val="10"/>
            <c:invertIfNegative val="0"/>
            <c:bubble3D val="0"/>
            <c:extLst>
              <c:ext xmlns:c16="http://schemas.microsoft.com/office/drawing/2014/chart" uri="{C3380CC4-5D6E-409C-BE32-E72D297353CC}">
                <c16:uniqueId val="{00000001-524B-4BCD-B288-145AD0E05E87}"/>
              </c:ext>
            </c:extLst>
          </c:dPt>
          <c:dPt>
            <c:idx val="11"/>
            <c:invertIfNegative val="0"/>
            <c:bubble3D val="0"/>
            <c:extLst>
              <c:ext xmlns:c16="http://schemas.microsoft.com/office/drawing/2014/chart" uri="{C3380CC4-5D6E-409C-BE32-E72D297353CC}">
                <c16:uniqueId val="{00000002-524B-4BCD-B288-145AD0E05E87}"/>
              </c:ext>
            </c:extLst>
          </c:dPt>
          <c:dPt>
            <c:idx val="20"/>
            <c:invertIfNegative val="0"/>
            <c:bubble3D val="0"/>
            <c:extLst>
              <c:ext xmlns:c16="http://schemas.microsoft.com/office/drawing/2014/chart" uri="{C3380CC4-5D6E-409C-BE32-E72D297353CC}">
                <c16:uniqueId val="{00000003-524B-4BCD-B288-145AD0E05E87}"/>
              </c:ext>
            </c:extLst>
          </c:dPt>
          <c:dPt>
            <c:idx val="30"/>
            <c:invertIfNegative val="0"/>
            <c:bubble3D val="0"/>
            <c:extLst>
              <c:ext xmlns:c16="http://schemas.microsoft.com/office/drawing/2014/chart" uri="{C3380CC4-5D6E-409C-BE32-E72D297353CC}">
                <c16:uniqueId val="{00000004-524B-4BCD-B288-145AD0E05E87}"/>
              </c:ext>
            </c:extLst>
          </c:dPt>
          <c:dPt>
            <c:idx val="40"/>
            <c:invertIfNegative val="0"/>
            <c:bubble3D val="0"/>
            <c:extLst>
              <c:ext xmlns:c16="http://schemas.microsoft.com/office/drawing/2014/chart" uri="{C3380CC4-5D6E-409C-BE32-E72D297353CC}">
                <c16:uniqueId val="{00000005-524B-4BCD-B288-145AD0E05E87}"/>
              </c:ext>
            </c:extLst>
          </c:dPt>
          <c:dPt>
            <c:idx val="50"/>
            <c:invertIfNegative val="0"/>
            <c:bubble3D val="0"/>
            <c:extLst>
              <c:ext xmlns:c16="http://schemas.microsoft.com/office/drawing/2014/chart" uri="{C3380CC4-5D6E-409C-BE32-E72D297353CC}">
                <c16:uniqueId val="{00000006-524B-4BCD-B288-145AD0E05E87}"/>
              </c:ext>
            </c:extLst>
          </c:dPt>
          <c:dPt>
            <c:idx val="51"/>
            <c:invertIfNegative val="0"/>
            <c:bubble3D val="0"/>
            <c:extLst>
              <c:ext xmlns:c16="http://schemas.microsoft.com/office/drawing/2014/chart" uri="{C3380CC4-5D6E-409C-BE32-E72D297353CC}">
                <c16:uniqueId val="{00000007-524B-4BCD-B288-145AD0E05E87}"/>
              </c:ext>
            </c:extLst>
          </c:dPt>
          <c:dPt>
            <c:idx val="60"/>
            <c:invertIfNegative val="0"/>
            <c:bubble3D val="0"/>
            <c:extLst>
              <c:ext xmlns:c16="http://schemas.microsoft.com/office/drawing/2014/chart" uri="{C3380CC4-5D6E-409C-BE32-E72D297353CC}">
                <c16:uniqueId val="{00000008-524B-4BCD-B288-145AD0E05E87}"/>
              </c:ext>
            </c:extLst>
          </c:dPt>
          <c:dPt>
            <c:idx val="70"/>
            <c:invertIfNegative val="0"/>
            <c:bubble3D val="0"/>
            <c:extLst>
              <c:ext xmlns:c16="http://schemas.microsoft.com/office/drawing/2014/chart" uri="{C3380CC4-5D6E-409C-BE32-E72D297353CC}">
                <c16:uniqueId val="{00000009-524B-4BCD-B288-145AD0E05E87}"/>
              </c:ext>
            </c:extLst>
          </c:dPt>
          <c:cat>
            <c:multiLvlStrRef>
              <c:f>'Energy and Capacity Value'!$A$29:$B$97</c:f>
              <c:multiLvlStrCache>
                <c:ptCount val="6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lvl>
                <c:lvl>
                  <c:pt idx="0">
                    <c:v>CAISO</c:v>
                  </c:pt>
                  <c:pt idx="9">
                    <c:v> </c:v>
                  </c:pt>
                  <c:pt idx="10">
                    <c:v>ISO-NE</c:v>
                  </c:pt>
                  <c:pt idx="19">
                    <c:v> </c:v>
                  </c:pt>
                  <c:pt idx="20">
                    <c:v>ERCOT</c:v>
                  </c:pt>
                  <c:pt idx="29">
                    <c:v> </c:v>
                  </c:pt>
                  <c:pt idx="30">
                    <c:v>NYISO</c:v>
                  </c:pt>
                  <c:pt idx="39">
                    <c:v> </c:v>
                  </c:pt>
                  <c:pt idx="40">
                    <c:v>PJM</c:v>
                  </c:pt>
                  <c:pt idx="49">
                    <c:v> </c:v>
                  </c:pt>
                  <c:pt idx="50">
                    <c:v>MISO</c:v>
                  </c:pt>
                  <c:pt idx="59">
                    <c:v> </c:v>
                  </c:pt>
                  <c:pt idx="60">
                    <c:v>SPP</c:v>
                  </c:pt>
                </c:lvl>
              </c:multiLvlStrCache>
            </c:multiLvlStrRef>
          </c:cat>
          <c:val>
            <c:numRef>
              <c:f>'Energy and Capacity Value'!$D$29:$D$97</c:f>
              <c:numCache>
                <c:formatCode>0.00</c:formatCode>
                <c:ptCount val="69"/>
                <c:pt idx="0">
                  <c:v>18.347765243792381</c:v>
                </c:pt>
                <c:pt idx="1">
                  <c:v>17.985142844583791</c:v>
                </c:pt>
                <c:pt idx="2">
                  <c:v>18.303693387894047</c:v>
                </c:pt>
                <c:pt idx="3">
                  <c:v>12.433451418565024</c:v>
                </c:pt>
                <c:pt idx="4">
                  <c:v>9.7269418500372318</c:v>
                </c:pt>
                <c:pt idx="5">
                  <c:v>9.5414238027251699</c:v>
                </c:pt>
                <c:pt idx="6">
                  <c:v>5.3628262955066921</c:v>
                </c:pt>
                <c:pt idx="7">
                  <c:v>6.5695156217589759</c:v>
                </c:pt>
                <c:pt idx="8">
                  <c:v>3.9756318443030203</c:v>
                </c:pt>
                <c:pt idx="10">
                  <c:v>4.6951666954707489</c:v>
                </c:pt>
                <c:pt idx="11">
                  <c:v>4.0852219310394959</c:v>
                </c:pt>
                <c:pt idx="12">
                  <c:v>4.4130512985625279</c:v>
                </c:pt>
                <c:pt idx="13">
                  <c:v>4.4554412375027423</c:v>
                </c:pt>
                <c:pt idx="14">
                  <c:v>5.8585683977146541</c:v>
                </c:pt>
                <c:pt idx="15">
                  <c:v>9.9823205908704704</c:v>
                </c:pt>
                <c:pt idx="16">
                  <c:v>15.105698603126836</c:v>
                </c:pt>
                <c:pt idx="17">
                  <c:v>12.124561423553725</c:v>
                </c:pt>
                <c:pt idx="18">
                  <c:v>7.9081984926853766</c:v>
                </c:pt>
                <c:pt idx="20">
                  <c:v>0</c:v>
                </c:pt>
                <c:pt idx="21">
                  <c:v>0</c:v>
                </c:pt>
                <c:pt idx="22">
                  <c:v>0</c:v>
                </c:pt>
                <c:pt idx="23">
                  <c:v>0</c:v>
                </c:pt>
                <c:pt idx="24">
                  <c:v>0</c:v>
                </c:pt>
                <c:pt idx="25">
                  <c:v>0</c:v>
                </c:pt>
                <c:pt idx="26">
                  <c:v>0</c:v>
                </c:pt>
                <c:pt idx="27">
                  <c:v>0</c:v>
                </c:pt>
                <c:pt idx="28">
                  <c:v>0</c:v>
                </c:pt>
                <c:pt idx="30">
                  <c:v>4.8260041677467846</c:v>
                </c:pt>
                <c:pt idx="31">
                  <c:v>14.281287392387199</c:v>
                </c:pt>
                <c:pt idx="32">
                  <c:v>15.852902202847561</c:v>
                </c:pt>
                <c:pt idx="33">
                  <c:v>13.555132152090954</c:v>
                </c:pt>
                <c:pt idx="34">
                  <c:v>11.347597332887641</c:v>
                </c:pt>
                <c:pt idx="35">
                  <c:v>13.685415655637437</c:v>
                </c:pt>
                <c:pt idx="36">
                  <c:v>12.238369052081223</c:v>
                </c:pt>
                <c:pt idx="37">
                  <c:v>8.5020951929420612</c:v>
                </c:pt>
                <c:pt idx="38">
                  <c:v>9.5839229984716887</c:v>
                </c:pt>
                <c:pt idx="40">
                  <c:v>15.841503596820134</c:v>
                </c:pt>
                <c:pt idx="41">
                  <c:v>21.767450420655329</c:v>
                </c:pt>
                <c:pt idx="42">
                  <c:v>20.956976290433271</c:v>
                </c:pt>
                <c:pt idx="43">
                  <c:v>18.678161204039718</c:v>
                </c:pt>
                <c:pt idx="44">
                  <c:v>16.872603477360236</c:v>
                </c:pt>
                <c:pt idx="45">
                  <c:v>16.5556539983227</c:v>
                </c:pt>
                <c:pt idx="46">
                  <c:v>21.86957287800902</c:v>
                </c:pt>
                <c:pt idx="47">
                  <c:v>16.674370820300705</c:v>
                </c:pt>
                <c:pt idx="48">
                  <c:v>14.44660582532042</c:v>
                </c:pt>
                <c:pt idx="50">
                  <c:v>2.4405094498856264E-2</c:v>
                </c:pt>
                <c:pt idx="51">
                  <c:v>0.12457273253687938</c:v>
                </c:pt>
                <c:pt idx="52">
                  <c:v>1.2944313646124237</c:v>
                </c:pt>
                <c:pt idx="53">
                  <c:v>1.2711633630491397</c:v>
                </c:pt>
                <c:pt idx="54">
                  <c:v>3.8492822071854049</c:v>
                </c:pt>
                <c:pt idx="55">
                  <c:v>2.2847331724555473</c:v>
                </c:pt>
                <c:pt idx="56">
                  <c:v>0.56821292937752987</c:v>
                </c:pt>
                <c:pt idx="57">
                  <c:v>0.71708358676360329</c:v>
                </c:pt>
                <c:pt idx="58">
                  <c:v>1.9802320479069329</c:v>
                </c:pt>
                <c:pt idx="60">
                  <c:v>21.944049134026329</c:v>
                </c:pt>
                <c:pt idx="61">
                  <c:v>36.475866783201013</c:v>
                </c:pt>
                <c:pt idx="62">
                  <c:v>32.023986027530974</c:v>
                </c:pt>
                <c:pt idx="63">
                  <c:v>28.785316786610153</c:v>
                </c:pt>
                <c:pt idx="64">
                  <c:v>36.825780649563839</c:v>
                </c:pt>
                <c:pt idx="65">
                  <c:v>30.621545674636884</c:v>
                </c:pt>
                <c:pt idx="66">
                  <c:v>29.177306520242414</c:v>
                </c:pt>
                <c:pt idx="67">
                  <c:v>27.260055060579827</c:v>
                </c:pt>
                <c:pt idx="68">
                  <c:v>26.309450119139658</c:v>
                </c:pt>
              </c:numCache>
            </c:numRef>
          </c:val>
          <c:extLst>
            <c:ext xmlns:c16="http://schemas.microsoft.com/office/drawing/2014/chart" uri="{C3380CC4-5D6E-409C-BE32-E72D297353CC}">
              <c16:uniqueId val="{0000000A-524B-4BCD-B288-145AD0E05E87}"/>
            </c:ext>
          </c:extLst>
        </c:ser>
        <c:dLbls>
          <c:showLegendKey val="0"/>
          <c:showVal val="0"/>
          <c:showCatName val="0"/>
          <c:showSerName val="0"/>
          <c:showPercent val="0"/>
          <c:showBubbleSize val="0"/>
        </c:dLbls>
        <c:gapWidth val="30"/>
        <c:overlap val="100"/>
        <c:axId val="433359488"/>
        <c:axId val="433377664"/>
      </c:barChart>
      <c:barChart>
        <c:barDir val="col"/>
        <c:grouping val="stacked"/>
        <c:varyColors val="0"/>
        <c:ser>
          <c:idx val="2"/>
          <c:order val="2"/>
          <c:spPr>
            <a:noFill/>
          </c:spPr>
          <c:invertIfNegative val="0"/>
          <c:errBars>
            <c:errBarType val="both"/>
            <c:errValType val="cust"/>
            <c:noEndCap val="0"/>
            <c:plus>
              <c:numRef>
                <c:f>'Energy and Capacity Value'!$I$29:$I$97</c:f>
                <c:numCache>
                  <c:formatCode>General</c:formatCode>
                  <c:ptCount val="69"/>
                  <c:pt idx="0">
                    <c:v>12.97482673155001</c:v>
                  </c:pt>
                  <c:pt idx="1">
                    <c:v>9.6865308216145678</c:v>
                  </c:pt>
                  <c:pt idx="2">
                    <c:v>17.024589481565911</c:v>
                  </c:pt>
                  <c:pt idx="3">
                    <c:v>14.734090359154443</c:v>
                  </c:pt>
                  <c:pt idx="4">
                    <c:v>8.3334492697461826</c:v>
                  </c:pt>
                  <c:pt idx="5">
                    <c:v>7.8547647849061946</c:v>
                  </c:pt>
                  <c:pt idx="6">
                    <c:v>8.9700542410880857</c:v>
                  </c:pt>
                  <c:pt idx="7">
                    <c:v>8.0913501398091832</c:v>
                  </c:pt>
                  <c:pt idx="8">
                    <c:v>7.239885019924408</c:v>
                  </c:pt>
                  <c:pt idx="10">
                    <c:v>1.5850670032011038</c:v>
                  </c:pt>
                  <c:pt idx="11">
                    <c:v>27.156115628711262</c:v>
                  </c:pt>
                  <c:pt idx="12">
                    <c:v>4.9728925169794564</c:v>
                  </c:pt>
                  <c:pt idx="13">
                    <c:v>2.3704402287192607</c:v>
                  </c:pt>
                  <c:pt idx="14">
                    <c:v>1.1794694501139062</c:v>
                  </c:pt>
                  <c:pt idx="15">
                    <c:v>3.978527087571436</c:v>
                  </c:pt>
                  <c:pt idx="16">
                    <c:v>5.0540829568628922</c:v>
                  </c:pt>
                  <c:pt idx="17">
                    <c:v>3.7634173315192285</c:v>
                  </c:pt>
                  <c:pt idx="18">
                    <c:v>0.93199044805005471</c:v>
                  </c:pt>
                  <c:pt idx="20">
                    <c:v>5.2252793679914902</c:v>
                  </c:pt>
                  <c:pt idx="21">
                    <c:v>6.3343230193092737</c:v>
                  </c:pt>
                  <c:pt idx="22">
                    <c:v>3.1952385560174434</c:v>
                  </c:pt>
                  <c:pt idx="23">
                    <c:v>2.533964968502211</c:v>
                  </c:pt>
                  <c:pt idx="24">
                    <c:v>3.6695568537265686</c:v>
                  </c:pt>
                  <c:pt idx="25">
                    <c:v>7.6867276603173949</c:v>
                  </c:pt>
                  <c:pt idx="26">
                    <c:v>4.8078612556647258</c:v>
                  </c:pt>
                  <c:pt idx="27">
                    <c:v>13.871908219368805</c:v>
                  </c:pt>
                  <c:pt idx="28">
                    <c:v>5.6319623254071551</c:v>
                  </c:pt>
                  <c:pt idx="30">
                    <c:v>23.986700080374298</c:v>
                  </c:pt>
                  <c:pt idx="31">
                    <c:v>13.851469530266201</c:v>
                  </c:pt>
                  <c:pt idx="32">
                    <c:v>4.8880983896433321</c:v>
                  </c:pt>
                  <c:pt idx="33">
                    <c:v>4.219466431149975</c:v>
                  </c:pt>
                  <c:pt idx="34">
                    <c:v>6.7370581565337204</c:v>
                  </c:pt>
                  <c:pt idx="35">
                    <c:v>6.4721801979932962</c:v>
                  </c:pt>
                  <c:pt idx="36">
                    <c:v>7.1226660085501408</c:v>
                  </c:pt>
                  <c:pt idx="37">
                    <c:v>7.6553707367949144</c:v>
                  </c:pt>
                  <c:pt idx="38">
                    <c:v>4.9260222733850512</c:v>
                  </c:pt>
                  <c:pt idx="40">
                    <c:v>3.4756806560344486</c:v>
                  </c:pt>
                  <c:pt idx="41">
                    <c:v>6.7018961770179573</c:v>
                  </c:pt>
                  <c:pt idx="42">
                    <c:v>4.3905214252452822</c:v>
                  </c:pt>
                  <c:pt idx="43">
                    <c:v>8.8099665764864525</c:v>
                  </c:pt>
                  <c:pt idx="44">
                    <c:v>8.3238988489419583</c:v>
                  </c:pt>
                  <c:pt idx="45">
                    <c:v>5.7134743205499063</c:v>
                  </c:pt>
                  <c:pt idx="46">
                    <c:v>6.1869925791518625</c:v>
                  </c:pt>
                  <c:pt idx="47">
                    <c:v>5.3851368876204972</c:v>
                  </c:pt>
                  <c:pt idx="48">
                    <c:v>5.5624525657349153</c:v>
                  </c:pt>
                  <c:pt idx="50">
                    <c:v>6.1532173674405115</c:v>
                  </c:pt>
                  <c:pt idx="51">
                    <c:v>4.7842978804495502</c:v>
                  </c:pt>
                  <c:pt idx="52">
                    <c:v>3.3223671006797062</c:v>
                  </c:pt>
                  <c:pt idx="53">
                    <c:v>4.3461352261112083</c:v>
                  </c:pt>
                  <c:pt idx="54">
                    <c:v>5.5801295588318709</c:v>
                  </c:pt>
                  <c:pt idx="55">
                    <c:v>5.9460097081041141</c:v>
                  </c:pt>
                  <c:pt idx="56">
                    <c:v>5.0302405419094995</c:v>
                  </c:pt>
                  <c:pt idx="57">
                    <c:v>4.3229471594801154</c:v>
                  </c:pt>
                  <c:pt idx="58">
                    <c:v>4.3296366246653939</c:v>
                  </c:pt>
                  <c:pt idx="60">
                    <c:v>3.3952038745728288</c:v>
                  </c:pt>
                  <c:pt idx="61">
                    <c:v>4.36583947594481</c:v>
                  </c:pt>
                  <c:pt idx="62">
                    <c:v>5.3483428917119369</c:v>
                  </c:pt>
                  <c:pt idx="63">
                    <c:v>3.4215983138325896</c:v>
                  </c:pt>
                  <c:pt idx="64">
                    <c:v>7.2996780916399757</c:v>
                  </c:pt>
                  <c:pt idx="65">
                    <c:v>15.181369123473061</c:v>
                  </c:pt>
                  <c:pt idx="66">
                    <c:v>13.191531450466563</c:v>
                  </c:pt>
                  <c:pt idx="67">
                    <c:v>9.4035690863189032</c:v>
                  </c:pt>
                  <c:pt idx="68">
                    <c:v>9.1628264613954471</c:v>
                  </c:pt>
                </c:numCache>
              </c:numRef>
            </c:plus>
            <c:minus>
              <c:numRef>
                <c:f>'Energy and Capacity Value'!$H$29:$H$97</c:f>
                <c:numCache>
                  <c:formatCode>General</c:formatCode>
                  <c:ptCount val="69"/>
                  <c:pt idx="0">
                    <c:v>5.3582406221425742</c:v>
                  </c:pt>
                  <c:pt idx="1">
                    <c:v>4.3197826486350408</c:v>
                  </c:pt>
                  <c:pt idx="2">
                    <c:v>2.6396024817434807</c:v>
                  </c:pt>
                  <c:pt idx="3">
                    <c:v>2.1732634489066456</c:v>
                  </c:pt>
                  <c:pt idx="4">
                    <c:v>1.802418496578909</c:v>
                  </c:pt>
                  <c:pt idx="5">
                    <c:v>1.7289808960233159</c:v>
                  </c:pt>
                  <c:pt idx="6">
                    <c:v>3.2444657675608326</c:v>
                  </c:pt>
                  <c:pt idx="7">
                    <c:v>3.8577708639903499</c:v>
                  </c:pt>
                  <c:pt idx="8">
                    <c:v>2.4765583805124187</c:v>
                  </c:pt>
                  <c:pt idx="10">
                    <c:v>3.3211053021304906</c:v>
                  </c:pt>
                  <c:pt idx="11">
                    <c:v>7.7161689773391799</c:v>
                  </c:pt>
                  <c:pt idx="12">
                    <c:v>8.2898971060856113</c:v>
                  </c:pt>
                  <c:pt idx="13">
                    <c:v>4.2722091279965184</c:v>
                  </c:pt>
                  <c:pt idx="14">
                    <c:v>4.304967876427547</c:v>
                  </c:pt>
                  <c:pt idx="15">
                    <c:v>5.8250907878124352</c:v>
                  </c:pt>
                  <c:pt idx="16">
                    <c:v>8.6408068079124192</c:v>
                  </c:pt>
                  <c:pt idx="17">
                    <c:v>3.302201156209172</c:v>
                  </c:pt>
                  <c:pt idx="18">
                    <c:v>1.1087931727337903</c:v>
                  </c:pt>
                  <c:pt idx="20">
                    <c:v>2.6771353758047525</c:v>
                  </c:pt>
                  <c:pt idx="21">
                    <c:v>5.1675054774111047</c:v>
                  </c:pt>
                  <c:pt idx="22">
                    <c:v>1.8071677324809343</c:v>
                  </c:pt>
                  <c:pt idx="23">
                    <c:v>5.286894607589236</c:v>
                  </c:pt>
                  <c:pt idx="24">
                    <c:v>3.4466800206969737</c:v>
                  </c:pt>
                  <c:pt idx="25">
                    <c:v>5.0251650644847139</c:v>
                  </c:pt>
                  <c:pt idx="26">
                    <c:v>16.729133430346739</c:v>
                  </c:pt>
                  <c:pt idx="27">
                    <c:v>30.908538685296271</c:v>
                  </c:pt>
                  <c:pt idx="28">
                    <c:v>5.1481787358853417</c:v>
                  </c:pt>
                  <c:pt idx="30">
                    <c:v>10.26064644141649</c:v>
                  </c:pt>
                  <c:pt idx="31">
                    <c:v>25.698434668817704</c:v>
                  </c:pt>
                  <c:pt idx="32">
                    <c:v>23.63173743373499</c:v>
                  </c:pt>
                  <c:pt idx="33">
                    <c:v>23.66823589298523</c:v>
                  </c:pt>
                  <c:pt idx="34">
                    <c:v>18.454032260099215</c:v>
                  </c:pt>
                  <c:pt idx="35">
                    <c:v>17.993376022526714</c:v>
                  </c:pt>
                  <c:pt idx="36">
                    <c:v>21.664263341626047</c:v>
                  </c:pt>
                  <c:pt idx="37">
                    <c:v>15.327224052500103</c:v>
                  </c:pt>
                  <c:pt idx="38">
                    <c:v>11.178324047618613</c:v>
                  </c:pt>
                  <c:pt idx="40">
                    <c:v>11.172832949184603</c:v>
                  </c:pt>
                  <c:pt idx="41">
                    <c:v>20.43027003562635</c:v>
                  </c:pt>
                  <c:pt idx="42">
                    <c:v>16.996392708757099</c:v>
                  </c:pt>
                  <c:pt idx="43">
                    <c:v>5.5162282153743618</c:v>
                  </c:pt>
                  <c:pt idx="44">
                    <c:v>4.9521771781503219</c:v>
                  </c:pt>
                  <c:pt idx="45">
                    <c:v>4.807072371863768</c:v>
                  </c:pt>
                  <c:pt idx="46">
                    <c:v>4.3380122634648686</c:v>
                  </c:pt>
                  <c:pt idx="47">
                    <c:v>2.887264592286229</c:v>
                  </c:pt>
                  <c:pt idx="48">
                    <c:v>3.91992914101548</c:v>
                  </c:pt>
                  <c:pt idx="50">
                    <c:v>4.7983265246926656</c:v>
                  </c:pt>
                  <c:pt idx="51">
                    <c:v>4.9392431971827122</c:v>
                  </c:pt>
                  <c:pt idx="52">
                    <c:v>10.821798074400945</c:v>
                  </c:pt>
                  <c:pt idx="53">
                    <c:v>8.9622335553024328</c:v>
                  </c:pt>
                  <c:pt idx="54">
                    <c:v>7.7936724002899496</c:v>
                  </c:pt>
                  <c:pt idx="55">
                    <c:v>6.6279450673506659</c:v>
                  </c:pt>
                  <c:pt idx="56">
                    <c:v>6.2476893360668697</c:v>
                  </c:pt>
                  <c:pt idx="57">
                    <c:v>3.8520092345925505</c:v>
                  </c:pt>
                  <c:pt idx="58">
                    <c:v>5.6009848340604371</c:v>
                  </c:pt>
                  <c:pt idx="60">
                    <c:v>1.3668445725023872</c:v>
                  </c:pt>
                  <c:pt idx="61">
                    <c:v>1.8049277511508706</c:v>
                  </c:pt>
                  <c:pt idx="62">
                    <c:v>3.9289641554947252</c:v>
                  </c:pt>
                  <c:pt idx="63">
                    <c:v>4.4123401728118736</c:v>
                  </c:pt>
                  <c:pt idx="64">
                    <c:v>9.2821638111624409</c:v>
                  </c:pt>
                  <c:pt idx="65">
                    <c:v>3.715688822471904</c:v>
                  </c:pt>
                  <c:pt idx="66">
                    <c:v>3.5136846830295525</c:v>
                  </c:pt>
                  <c:pt idx="67">
                    <c:v>4.1081722702022248</c:v>
                  </c:pt>
                  <c:pt idx="68">
                    <c:v>4.5867796615664176</c:v>
                  </c:pt>
                </c:numCache>
              </c:numRef>
            </c:minus>
            <c:spPr>
              <a:ln w="6350">
                <a:solidFill>
                  <a:schemeClr val="tx1">
                    <a:lumMod val="50000"/>
                    <a:lumOff val="50000"/>
                  </a:schemeClr>
                </a:solidFill>
              </a:ln>
            </c:spPr>
          </c:errBars>
          <c:cat>
            <c:multiLvlStrRef>
              <c:f>'Energy and Capacity Value'!$A$29:$B$97</c:f>
              <c:multiLvlStrCache>
                <c:ptCount val="6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lvl>
                <c:lvl>
                  <c:pt idx="0">
                    <c:v>CAISO</c:v>
                  </c:pt>
                  <c:pt idx="9">
                    <c:v> </c:v>
                  </c:pt>
                  <c:pt idx="10">
                    <c:v>ISO-NE</c:v>
                  </c:pt>
                  <c:pt idx="19">
                    <c:v> </c:v>
                  </c:pt>
                  <c:pt idx="20">
                    <c:v>ERCOT</c:v>
                  </c:pt>
                  <c:pt idx="29">
                    <c:v> </c:v>
                  </c:pt>
                  <c:pt idx="30">
                    <c:v>NYISO</c:v>
                  </c:pt>
                  <c:pt idx="39">
                    <c:v> </c:v>
                  </c:pt>
                  <c:pt idx="40">
                    <c:v>PJM</c:v>
                  </c:pt>
                  <c:pt idx="49">
                    <c:v> </c:v>
                  </c:pt>
                  <c:pt idx="50">
                    <c:v>MISO</c:v>
                  </c:pt>
                  <c:pt idx="59">
                    <c:v> </c:v>
                  </c:pt>
                  <c:pt idx="60">
                    <c:v>SPP</c:v>
                  </c:pt>
                </c:lvl>
              </c:multiLvlStrCache>
            </c:multiLvlStrRef>
          </c:cat>
          <c:val>
            <c:numRef>
              <c:f>'Energy and Capacity Value'!$E$29:$E$97</c:f>
              <c:numCache>
                <c:formatCode>0.00</c:formatCode>
                <c:ptCount val="69"/>
                <c:pt idx="0">
                  <c:v>56.801505884058614</c:v>
                </c:pt>
                <c:pt idx="1">
                  <c:v>62.450847643899536</c:v>
                </c:pt>
                <c:pt idx="2">
                  <c:v>63.099312882909842</c:v>
                </c:pt>
                <c:pt idx="3">
                  <c:v>40.721019883259984</c:v>
                </c:pt>
                <c:pt idx="4">
                  <c:v>34.400888051458935</c:v>
                </c:pt>
                <c:pt idx="5">
                  <c:v>35.091196621342831</c:v>
                </c:pt>
                <c:pt idx="6">
                  <c:v>31.669225355218813</c:v>
                </c:pt>
                <c:pt idx="7">
                  <c:v>30.376048334901665</c:v>
                </c:pt>
                <c:pt idx="8">
                  <c:v>24.896957637983007</c:v>
                </c:pt>
                <c:pt idx="10">
                  <c:v>53.460239924271008</c:v>
                </c:pt>
                <c:pt idx="11">
                  <c:v>70.507660347108597</c:v>
                </c:pt>
                <c:pt idx="12">
                  <c:v>70.110431263649474</c:v>
                </c:pt>
                <c:pt idx="13">
                  <c:v>49.467203243323233</c:v>
                </c:pt>
                <c:pt idx="14">
                  <c:v>39.481551054094325</c:v>
                </c:pt>
                <c:pt idx="15">
                  <c:v>44.552282506659772</c:v>
                </c:pt>
                <c:pt idx="16">
                  <c:v>57.711100965136993</c:v>
                </c:pt>
                <c:pt idx="17">
                  <c:v>40.572060944494901</c:v>
                </c:pt>
                <c:pt idx="18">
                  <c:v>29.360757039846728</c:v>
                </c:pt>
                <c:pt idx="20">
                  <c:v>38.037769043394086</c:v>
                </c:pt>
                <c:pt idx="21">
                  <c:v>43.811546715854739</c:v>
                </c:pt>
                <c:pt idx="22">
                  <c:v>44.570605310096795</c:v>
                </c:pt>
                <c:pt idx="23">
                  <c:v>33.598725766494105</c:v>
                </c:pt>
                <c:pt idx="24">
                  <c:v>31.777184381674239</c:v>
                </c:pt>
                <c:pt idx="25">
                  <c:v>27.32214187485107</c:v>
                </c:pt>
                <c:pt idx="26">
                  <c:v>41.160572236494936</c:v>
                </c:pt>
                <c:pt idx="27">
                  <c:v>61.01321120589904</c:v>
                </c:pt>
                <c:pt idx="28">
                  <c:v>23.646191542358945</c:v>
                </c:pt>
                <c:pt idx="30">
                  <c:v>62.437819740065983</c:v>
                </c:pt>
                <c:pt idx="31">
                  <c:v>85.471012640600193</c:v>
                </c:pt>
                <c:pt idx="32">
                  <c:v>81.578346813420239</c:v>
                </c:pt>
                <c:pt idx="33">
                  <c:v>59.635001718916492</c:v>
                </c:pt>
                <c:pt idx="34">
                  <c:v>48.323615419130078</c:v>
                </c:pt>
                <c:pt idx="35">
                  <c:v>48.77277222684927</c:v>
                </c:pt>
                <c:pt idx="36">
                  <c:v>54.751921189102347</c:v>
                </c:pt>
                <c:pt idx="37">
                  <c:v>38.015874055817044</c:v>
                </c:pt>
                <c:pt idx="38">
                  <c:v>32.191723119529101</c:v>
                </c:pt>
                <c:pt idx="40">
                  <c:v>61.47352161754646</c:v>
                </c:pt>
                <c:pt idx="41">
                  <c:v>71.821693266883585</c:v>
                </c:pt>
                <c:pt idx="42">
                  <c:v>81.250347988204609</c:v>
                </c:pt>
                <c:pt idx="43">
                  <c:v>58.545840907141006</c:v>
                </c:pt>
                <c:pt idx="44">
                  <c:v>49.320567731897981</c:v>
                </c:pt>
                <c:pt idx="45">
                  <c:v>50.734969802668836</c:v>
                </c:pt>
                <c:pt idx="46">
                  <c:v>61.664107169085128</c:v>
                </c:pt>
                <c:pt idx="47">
                  <c:v>44.657709471712742</c:v>
                </c:pt>
                <c:pt idx="48">
                  <c:v>36.177846164102988</c:v>
                </c:pt>
                <c:pt idx="50">
                  <c:v>36.135762260386663</c:v>
                </c:pt>
                <c:pt idx="51">
                  <c:v>39.20391134685601</c:v>
                </c:pt>
                <c:pt idx="52">
                  <c:v>47.682466979704508</c:v>
                </c:pt>
                <c:pt idx="53">
                  <c:v>36.398199250244872</c:v>
                </c:pt>
                <c:pt idx="54">
                  <c:v>38.508656467886638</c:v>
                </c:pt>
                <c:pt idx="55">
                  <c:v>36.958118144283929</c:v>
                </c:pt>
                <c:pt idx="56">
                  <c:v>35.935499318833322</c:v>
                </c:pt>
                <c:pt idx="57">
                  <c:v>27.486383474636707</c:v>
                </c:pt>
                <c:pt idx="58">
                  <c:v>24.312852139115961</c:v>
                </c:pt>
                <c:pt idx="60">
                  <c:v>53.403404602503976</c:v>
                </c:pt>
                <c:pt idx="61">
                  <c:v>74.006418946641517</c:v>
                </c:pt>
                <c:pt idx="62">
                  <c:v>79.015798747729093</c:v>
                </c:pt>
                <c:pt idx="63">
                  <c:v>58.735002105648157</c:v>
                </c:pt>
                <c:pt idx="64">
                  <c:v>66.668321490191246</c:v>
                </c:pt>
                <c:pt idx="65">
                  <c:v>60.812878152161446</c:v>
                </c:pt>
                <c:pt idx="66">
                  <c:v>59.203983647544156</c:v>
                </c:pt>
                <c:pt idx="67">
                  <c:v>55.435887244880341</c:v>
                </c:pt>
                <c:pt idx="68">
                  <c:v>50.796305901133898</c:v>
                </c:pt>
              </c:numCache>
            </c:numRef>
          </c:val>
          <c:extLst>
            <c:ext xmlns:c16="http://schemas.microsoft.com/office/drawing/2014/chart" uri="{C3380CC4-5D6E-409C-BE32-E72D297353CC}">
              <c16:uniqueId val="{0000000B-524B-4BCD-B288-145AD0E05E87}"/>
            </c:ext>
          </c:extLst>
        </c:ser>
        <c:dLbls>
          <c:showLegendKey val="0"/>
          <c:showVal val="0"/>
          <c:showCatName val="0"/>
          <c:showSerName val="0"/>
          <c:showPercent val="0"/>
          <c:showBubbleSize val="0"/>
        </c:dLbls>
        <c:gapWidth val="30"/>
        <c:overlap val="100"/>
        <c:axId val="829052680"/>
        <c:axId val="829057272"/>
      </c:barChart>
      <c:catAx>
        <c:axId val="433359488"/>
        <c:scaling>
          <c:orientation val="minMax"/>
        </c:scaling>
        <c:delete val="0"/>
        <c:axPos val="b"/>
        <c:numFmt formatCode="General" sourceLinked="1"/>
        <c:majorTickMark val="out"/>
        <c:minorTickMark val="none"/>
        <c:tickLblPos val="nextTo"/>
        <c:spPr>
          <a:ln w="3175">
            <a:noFill/>
          </a:ln>
        </c:spPr>
        <c:txPr>
          <a:bodyPr rot="-5400000" vert="horz" anchor="ctr" anchorCtr="1"/>
          <a:lstStyle/>
          <a:p>
            <a:pPr>
              <a:defRPr/>
            </a:pPr>
            <a:endParaRPr lang="en-US"/>
          </a:p>
        </c:txPr>
        <c:crossAx val="433377664"/>
        <c:crosses val="autoZero"/>
        <c:auto val="1"/>
        <c:lblAlgn val="ctr"/>
        <c:lblOffset val="0"/>
        <c:tickLblSkip val="1"/>
        <c:tickMarkSkip val="1"/>
        <c:noMultiLvlLbl val="0"/>
      </c:catAx>
      <c:valAx>
        <c:axId val="433377664"/>
        <c:scaling>
          <c:orientation val="minMax"/>
          <c:max val="10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tx1"/>
                </a:solidFill>
              </a:defRPr>
            </a:pPr>
            <a:endParaRPr lang="en-US"/>
          </a:p>
        </c:txPr>
        <c:crossAx val="433359488"/>
        <c:crosses val="autoZero"/>
        <c:crossBetween val="between"/>
        <c:majorUnit val="20"/>
      </c:valAx>
      <c:valAx>
        <c:axId val="829057272"/>
        <c:scaling>
          <c:orientation val="minMax"/>
          <c:max val="100"/>
          <c:min val="0"/>
        </c:scaling>
        <c:delete val="0"/>
        <c:axPos val="r"/>
        <c:numFmt formatCode="0" sourceLinked="0"/>
        <c:majorTickMark val="out"/>
        <c:minorTickMark val="none"/>
        <c:tickLblPos val="none"/>
        <c:spPr>
          <a:ln>
            <a:noFill/>
          </a:ln>
        </c:spPr>
        <c:crossAx val="829052680"/>
        <c:crosses val="max"/>
        <c:crossBetween val="between"/>
      </c:valAx>
      <c:catAx>
        <c:axId val="829052680"/>
        <c:scaling>
          <c:orientation val="minMax"/>
        </c:scaling>
        <c:delete val="1"/>
        <c:axPos val="b"/>
        <c:numFmt formatCode="General" sourceLinked="1"/>
        <c:majorTickMark val="out"/>
        <c:minorTickMark val="none"/>
        <c:tickLblPos val="nextTo"/>
        <c:crossAx val="829057272"/>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0.10204676563867017"/>
          <c:w val="0.91681906486427855"/>
          <c:h val="0.74125043081736008"/>
        </c:manualLayout>
      </c:layout>
      <c:barChart>
        <c:barDir val="col"/>
        <c:grouping val="stacked"/>
        <c:varyColors val="0"/>
        <c:ser>
          <c:idx val="0"/>
          <c:order val="0"/>
          <c:spPr>
            <a:solidFill>
              <a:schemeClr val="tx2">
                <a:lumMod val="40000"/>
                <a:lumOff val="60000"/>
              </a:schemeClr>
            </a:solidFill>
            <a:ln>
              <a:noFill/>
            </a:ln>
          </c:spPr>
          <c:invertIfNegative val="0"/>
          <c:cat>
            <c:multiLvlStrRef>
              <c:f>'Energy and Capacity Value'!$L$29:$M$127</c:f>
              <c:multiLvlStrCache>
                <c:ptCount val="9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pt idx="70">
                    <c:v> </c:v>
                  </c:pt>
                  <c:pt idx="71">
                    <c:v> </c:v>
                  </c:pt>
                  <c:pt idx="72">
                    <c:v> </c:v>
                  </c:pt>
                  <c:pt idx="73">
                    <c:v> </c:v>
                  </c:pt>
                  <c:pt idx="74">
                    <c:v> </c:v>
                  </c:pt>
                  <c:pt idx="75">
                    <c:v> </c:v>
                  </c:pt>
                  <c:pt idx="76">
                    <c:v> </c:v>
                  </c:pt>
                  <c:pt idx="77">
                    <c:v> </c:v>
                  </c:pt>
                  <c:pt idx="78">
                    <c:v> </c:v>
                  </c:pt>
                  <c:pt idx="80">
                    <c:v> </c:v>
                  </c:pt>
                  <c:pt idx="81">
                    <c:v> </c:v>
                  </c:pt>
                  <c:pt idx="82">
                    <c:v> </c:v>
                  </c:pt>
                  <c:pt idx="83">
                    <c:v> </c:v>
                  </c:pt>
                  <c:pt idx="84">
                    <c:v> </c:v>
                  </c:pt>
                  <c:pt idx="85">
                    <c:v> </c:v>
                  </c:pt>
                  <c:pt idx="86">
                    <c:v> </c:v>
                  </c:pt>
                  <c:pt idx="87">
                    <c:v> </c:v>
                  </c:pt>
                  <c:pt idx="88">
                    <c:v> </c:v>
                  </c:pt>
                  <c:pt idx="90">
                    <c:v> </c:v>
                  </c:pt>
                  <c:pt idx="91">
                    <c:v> </c:v>
                  </c:pt>
                  <c:pt idx="92">
                    <c:v> </c:v>
                  </c:pt>
                  <c:pt idx="93">
                    <c:v> </c:v>
                  </c:pt>
                  <c:pt idx="94">
                    <c:v> </c:v>
                  </c:pt>
                  <c:pt idx="95">
                    <c:v> </c:v>
                  </c:pt>
                  <c:pt idx="96">
                    <c:v> </c:v>
                  </c:pt>
                  <c:pt idx="97">
                    <c:v> </c:v>
                  </c:pt>
                  <c:pt idx="98">
                    <c:v> </c:v>
                  </c:pt>
                </c:lvl>
                <c:lvl>
                  <c:pt idx="0">
                    <c:v>AZPS</c:v>
                  </c:pt>
                  <c:pt idx="9">
                    <c:v> </c:v>
                  </c:pt>
                  <c:pt idx="10">
                    <c:v>PNM</c:v>
                  </c:pt>
                  <c:pt idx="19">
                    <c:v> </c:v>
                  </c:pt>
                  <c:pt idx="20">
                    <c:v>NEVP</c:v>
                  </c:pt>
                  <c:pt idx="29">
                    <c:v> </c:v>
                  </c:pt>
                  <c:pt idx="30">
                    <c:v>PACE</c:v>
                  </c:pt>
                  <c:pt idx="39">
                    <c:v> </c:v>
                  </c:pt>
                  <c:pt idx="40">
                    <c:v>CPLE</c:v>
                  </c:pt>
                  <c:pt idx="49">
                    <c:v> </c:v>
                  </c:pt>
                  <c:pt idx="50">
                    <c:v>DUK</c:v>
                  </c:pt>
                  <c:pt idx="59">
                    <c:v> </c:v>
                  </c:pt>
                  <c:pt idx="60">
                    <c:v>PSCO</c:v>
                  </c:pt>
                  <c:pt idx="69">
                    <c:v> </c:v>
                  </c:pt>
                  <c:pt idx="70">
                    <c:v>FPL</c:v>
                  </c:pt>
                  <c:pt idx="79">
                    <c:v> </c:v>
                  </c:pt>
                  <c:pt idx="80">
                    <c:v>SOCO</c:v>
                  </c:pt>
                  <c:pt idx="89">
                    <c:v> </c:v>
                  </c:pt>
                  <c:pt idx="90">
                    <c:v>TVA</c:v>
                  </c:pt>
                </c:lvl>
              </c:multiLvlStrCache>
            </c:multiLvlStrRef>
          </c:cat>
          <c:val>
            <c:numRef>
              <c:f>'Energy and Capacity Value'!$N$29:$N$127</c:f>
              <c:numCache>
                <c:formatCode>0.00</c:formatCode>
                <c:ptCount val="99"/>
                <c:pt idx="0">
                  <c:v>20.700041258468548</c:v>
                </c:pt>
                <c:pt idx="1">
                  <c:v>37.649112529989125</c:v>
                </c:pt>
                <c:pt idx="2">
                  <c:v>37.622932970899988</c:v>
                </c:pt>
                <c:pt idx="3">
                  <c:v>25.670040439695104</c:v>
                </c:pt>
                <c:pt idx="4">
                  <c:v>20.318374009775262</c:v>
                </c:pt>
                <c:pt idx="5">
                  <c:v>20.28096937706135</c:v>
                </c:pt>
                <c:pt idx="6">
                  <c:v>26.531973936974868</c:v>
                </c:pt>
                <c:pt idx="7">
                  <c:v>22.418790351044013</c:v>
                </c:pt>
                <c:pt idx="8">
                  <c:v>19.895601177595651</c:v>
                </c:pt>
                <c:pt idx="10">
                  <c:v>20.967924707293111</c:v>
                </c:pt>
                <c:pt idx="11">
                  <c:v>42.48643371216351</c:v>
                </c:pt>
                <c:pt idx="12">
                  <c:v>46.399971046775022</c:v>
                </c:pt>
                <c:pt idx="13">
                  <c:v>27.03545911350847</c:v>
                </c:pt>
                <c:pt idx="14">
                  <c:v>23.571614288808721</c:v>
                </c:pt>
                <c:pt idx="15">
                  <c:v>20.42521483532003</c:v>
                </c:pt>
                <c:pt idx="16">
                  <c:v>28.234127061439732</c:v>
                </c:pt>
                <c:pt idx="17">
                  <c:v>26.635087810998591</c:v>
                </c:pt>
                <c:pt idx="18">
                  <c:v>22.868699314512028</c:v>
                </c:pt>
                <c:pt idx="20">
                  <c:v>23.163070918543649</c:v>
                </c:pt>
                <c:pt idx="21">
                  <c:v>40.203050389949404</c:v>
                </c:pt>
                <c:pt idx="22">
                  <c:v>41.892827357674015</c:v>
                </c:pt>
                <c:pt idx="23">
                  <c:v>27.882449471562342</c:v>
                </c:pt>
                <c:pt idx="24">
                  <c:v>23.421227873845073</c:v>
                </c:pt>
                <c:pt idx="25">
                  <c:v>30.515913240463643</c:v>
                </c:pt>
                <c:pt idx="26">
                  <c:v>27.881343339901957</c:v>
                </c:pt>
                <c:pt idx="27">
                  <c:v>26.180380407469201</c:v>
                </c:pt>
                <c:pt idx="28">
                  <c:v>26.584597576963699</c:v>
                </c:pt>
                <c:pt idx="30">
                  <c:v>10.150235041728182</c:v>
                </c:pt>
                <c:pt idx="31">
                  <c:v>35.541369922447338</c:v>
                </c:pt>
                <c:pt idx="32">
                  <c:v>38.759346676202412</c:v>
                </c:pt>
                <c:pt idx="33">
                  <c:v>24.195972557728556</c:v>
                </c:pt>
                <c:pt idx="34">
                  <c:v>23.544918426432559</c:v>
                </c:pt>
                <c:pt idx="35">
                  <c:v>21.90307308604164</c:v>
                </c:pt>
                <c:pt idx="36">
                  <c:v>26.661568732862786</c:v>
                </c:pt>
                <c:pt idx="37">
                  <c:v>24.82796293757637</c:v>
                </c:pt>
                <c:pt idx="38">
                  <c:v>21.678752199364336</c:v>
                </c:pt>
                <c:pt idx="40">
                  <c:v>40.733661629080601</c:v>
                </c:pt>
                <c:pt idx="41">
                  <c:v>42.294932717706303</c:v>
                </c:pt>
                <c:pt idx="42">
                  <c:v>51.0552591847065</c:v>
                </c:pt>
                <c:pt idx="43">
                  <c:v>36.043916510544193</c:v>
                </c:pt>
                <c:pt idx="44">
                  <c:v>34.224149655526887</c:v>
                </c:pt>
                <c:pt idx="45">
                  <c:v>33.50733056438564</c:v>
                </c:pt>
                <c:pt idx="46">
                  <c:v>37.722533114491426</c:v>
                </c:pt>
                <c:pt idx="47">
                  <c:v>30.280691852327248</c:v>
                </c:pt>
                <c:pt idx="48">
                  <c:v>23.179853891050996</c:v>
                </c:pt>
                <c:pt idx="50">
                  <c:v>40.659541447987451</c:v>
                </c:pt>
                <c:pt idx="51">
                  <c:v>42.443391436123648</c:v>
                </c:pt>
                <c:pt idx="52">
                  <c:v>49.722989683082048</c:v>
                </c:pt>
                <c:pt idx="53">
                  <c:v>35.820244209353007</c:v>
                </c:pt>
                <c:pt idx="54">
                  <c:v>34.145254184651996</c:v>
                </c:pt>
                <c:pt idx="55">
                  <c:v>33.648904500904145</c:v>
                </c:pt>
                <c:pt idx="56">
                  <c:v>37.73715918973064</c:v>
                </c:pt>
                <c:pt idx="57">
                  <c:v>30.264393710947033</c:v>
                </c:pt>
                <c:pt idx="58">
                  <c:v>23.165685748294919</c:v>
                </c:pt>
                <c:pt idx="60">
                  <c:v>28.78090657338808</c:v>
                </c:pt>
                <c:pt idx="61">
                  <c:v>30.089518016160948</c:v>
                </c:pt>
                <c:pt idx="62">
                  <c:v>34.289336983728546</c:v>
                </c:pt>
                <c:pt idx="63">
                  <c:v>25.01232306990433</c:v>
                </c:pt>
                <c:pt idx="64">
                  <c:v>21.304537685124068</c:v>
                </c:pt>
                <c:pt idx="65">
                  <c:v>21.894692616974201</c:v>
                </c:pt>
                <c:pt idx="66">
                  <c:v>25.616781015950277</c:v>
                </c:pt>
                <c:pt idx="67">
                  <c:v>23.272626482184723</c:v>
                </c:pt>
                <c:pt idx="68">
                  <c:v>18.569099391680073</c:v>
                </c:pt>
                <c:pt idx="70">
                  <c:v>37.88664224775868</c:v>
                </c:pt>
                <c:pt idx="71">
                  <c:v>38.608790944283413</c:v>
                </c:pt>
                <c:pt idx="72">
                  <c:v>44.140880086772526</c:v>
                </c:pt>
                <c:pt idx="73">
                  <c:v>31.326047649857504</c:v>
                </c:pt>
                <c:pt idx="74">
                  <c:v>27.20685890700959</c:v>
                </c:pt>
                <c:pt idx="75">
                  <c:v>29.578183916103065</c:v>
                </c:pt>
                <c:pt idx="76">
                  <c:v>29.245927514701574</c:v>
                </c:pt>
                <c:pt idx="77">
                  <c:v>27.078520484343517</c:v>
                </c:pt>
                <c:pt idx="78">
                  <c:v>20.752377968298653</c:v>
                </c:pt>
                <c:pt idx="80">
                  <c:v>34.667565672459681</c:v>
                </c:pt>
                <c:pt idx="81">
                  <c:v>37.694746174420807</c:v>
                </c:pt>
                <c:pt idx="82">
                  <c:v>43.100665337996148</c:v>
                </c:pt>
                <c:pt idx="83">
                  <c:v>31.318116352612716</c:v>
                </c:pt>
                <c:pt idx="84">
                  <c:v>31.719017999500672</c:v>
                </c:pt>
                <c:pt idx="85">
                  <c:v>33.27624700801298</c:v>
                </c:pt>
                <c:pt idx="86">
                  <c:v>35.632180060221209</c:v>
                </c:pt>
                <c:pt idx="87">
                  <c:v>27.195773918561006</c:v>
                </c:pt>
                <c:pt idx="88">
                  <c:v>22.435104782209766</c:v>
                </c:pt>
                <c:pt idx="90">
                  <c:v>37.079010584936071</c:v>
                </c:pt>
                <c:pt idx="91">
                  <c:v>37.487640169743855</c:v>
                </c:pt>
                <c:pt idx="92">
                  <c:v>42.072408823363858</c:v>
                </c:pt>
                <c:pt idx="93">
                  <c:v>31.212788641814434</c:v>
                </c:pt>
                <c:pt idx="94">
                  <c:v>31.87644814372198</c:v>
                </c:pt>
                <c:pt idx="95">
                  <c:v>33.047200438833748</c:v>
                </c:pt>
                <c:pt idx="96">
                  <c:v>34.706044813303258</c:v>
                </c:pt>
                <c:pt idx="97">
                  <c:v>27.791175634198019</c:v>
                </c:pt>
                <c:pt idx="98">
                  <c:v>23.321986491779342</c:v>
                </c:pt>
              </c:numCache>
            </c:numRef>
          </c:val>
          <c:extLst>
            <c:ext xmlns:c16="http://schemas.microsoft.com/office/drawing/2014/chart" uri="{C3380CC4-5D6E-409C-BE32-E72D297353CC}">
              <c16:uniqueId val="{00000000-64FF-48F9-84D1-2B58587D8522}"/>
            </c:ext>
          </c:extLst>
        </c:ser>
        <c:ser>
          <c:idx val="1"/>
          <c:order val="1"/>
          <c:spPr>
            <a:solidFill>
              <a:schemeClr val="accent2">
                <a:lumMod val="60000"/>
                <a:lumOff val="40000"/>
              </a:schemeClr>
            </a:solidFill>
            <a:ln w="19050">
              <a:noFill/>
              <a:prstDash val="solid"/>
            </a:ln>
          </c:spPr>
          <c:invertIfNegative val="0"/>
          <c:dPt>
            <c:idx val="10"/>
            <c:invertIfNegative val="0"/>
            <c:bubble3D val="0"/>
            <c:extLst>
              <c:ext xmlns:c16="http://schemas.microsoft.com/office/drawing/2014/chart" uri="{C3380CC4-5D6E-409C-BE32-E72D297353CC}">
                <c16:uniqueId val="{00000001-64FF-48F9-84D1-2B58587D8522}"/>
              </c:ext>
            </c:extLst>
          </c:dPt>
          <c:dPt>
            <c:idx val="11"/>
            <c:invertIfNegative val="0"/>
            <c:bubble3D val="0"/>
            <c:extLst>
              <c:ext xmlns:c16="http://schemas.microsoft.com/office/drawing/2014/chart" uri="{C3380CC4-5D6E-409C-BE32-E72D297353CC}">
                <c16:uniqueId val="{00000002-64FF-48F9-84D1-2B58587D8522}"/>
              </c:ext>
            </c:extLst>
          </c:dPt>
          <c:dPt>
            <c:idx val="20"/>
            <c:invertIfNegative val="0"/>
            <c:bubble3D val="0"/>
            <c:extLst>
              <c:ext xmlns:c16="http://schemas.microsoft.com/office/drawing/2014/chart" uri="{C3380CC4-5D6E-409C-BE32-E72D297353CC}">
                <c16:uniqueId val="{00000003-64FF-48F9-84D1-2B58587D8522}"/>
              </c:ext>
            </c:extLst>
          </c:dPt>
          <c:dPt>
            <c:idx val="30"/>
            <c:invertIfNegative val="0"/>
            <c:bubble3D val="0"/>
            <c:extLst>
              <c:ext xmlns:c16="http://schemas.microsoft.com/office/drawing/2014/chart" uri="{C3380CC4-5D6E-409C-BE32-E72D297353CC}">
                <c16:uniqueId val="{00000004-64FF-48F9-84D1-2B58587D8522}"/>
              </c:ext>
            </c:extLst>
          </c:dPt>
          <c:dPt>
            <c:idx val="40"/>
            <c:invertIfNegative val="0"/>
            <c:bubble3D val="0"/>
            <c:extLst>
              <c:ext xmlns:c16="http://schemas.microsoft.com/office/drawing/2014/chart" uri="{C3380CC4-5D6E-409C-BE32-E72D297353CC}">
                <c16:uniqueId val="{00000005-64FF-48F9-84D1-2B58587D8522}"/>
              </c:ext>
            </c:extLst>
          </c:dPt>
          <c:dPt>
            <c:idx val="50"/>
            <c:invertIfNegative val="0"/>
            <c:bubble3D val="0"/>
            <c:extLst>
              <c:ext xmlns:c16="http://schemas.microsoft.com/office/drawing/2014/chart" uri="{C3380CC4-5D6E-409C-BE32-E72D297353CC}">
                <c16:uniqueId val="{00000006-64FF-48F9-84D1-2B58587D8522}"/>
              </c:ext>
            </c:extLst>
          </c:dPt>
          <c:dPt>
            <c:idx val="51"/>
            <c:invertIfNegative val="0"/>
            <c:bubble3D val="0"/>
            <c:extLst>
              <c:ext xmlns:c16="http://schemas.microsoft.com/office/drawing/2014/chart" uri="{C3380CC4-5D6E-409C-BE32-E72D297353CC}">
                <c16:uniqueId val="{00000007-64FF-48F9-84D1-2B58587D8522}"/>
              </c:ext>
            </c:extLst>
          </c:dPt>
          <c:dPt>
            <c:idx val="60"/>
            <c:invertIfNegative val="0"/>
            <c:bubble3D val="0"/>
            <c:extLst>
              <c:ext xmlns:c16="http://schemas.microsoft.com/office/drawing/2014/chart" uri="{C3380CC4-5D6E-409C-BE32-E72D297353CC}">
                <c16:uniqueId val="{00000008-64FF-48F9-84D1-2B58587D8522}"/>
              </c:ext>
            </c:extLst>
          </c:dPt>
          <c:dPt>
            <c:idx val="70"/>
            <c:invertIfNegative val="0"/>
            <c:bubble3D val="0"/>
            <c:extLst>
              <c:ext xmlns:c16="http://schemas.microsoft.com/office/drawing/2014/chart" uri="{C3380CC4-5D6E-409C-BE32-E72D297353CC}">
                <c16:uniqueId val="{00000009-64FF-48F9-84D1-2B58587D8522}"/>
              </c:ext>
            </c:extLst>
          </c:dPt>
          <c:cat>
            <c:multiLvlStrRef>
              <c:f>'Energy and Capacity Value'!$L$29:$M$127</c:f>
              <c:multiLvlStrCache>
                <c:ptCount val="9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pt idx="70">
                    <c:v> </c:v>
                  </c:pt>
                  <c:pt idx="71">
                    <c:v> </c:v>
                  </c:pt>
                  <c:pt idx="72">
                    <c:v> </c:v>
                  </c:pt>
                  <c:pt idx="73">
                    <c:v> </c:v>
                  </c:pt>
                  <c:pt idx="74">
                    <c:v> </c:v>
                  </c:pt>
                  <c:pt idx="75">
                    <c:v> </c:v>
                  </c:pt>
                  <c:pt idx="76">
                    <c:v> </c:v>
                  </c:pt>
                  <c:pt idx="77">
                    <c:v> </c:v>
                  </c:pt>
                  <c:pt idx="78">
                    <c:v> </c:v>
                  </c:pt>
                  <c:pt idx="80">
                    <c:v> </c:v>
                  </c:pt>
                  <c:pt idx="81">
                    <c:v> </c:v>
                  </c:pt>
                  <c:pt idx="82">
                    <c:v> </c:v>
                  </c:pt>
                  <c:pt idx="83">
                    <c:v> </c:v>
                  </c:pt>
                  <c:pt idx="84">
                    <c:v> </c:v>
                  </c:pt>
                  <c:pt idx="85">
                    <c:v> </c:v>
                  </c:pt>
                  <c:pt idx="86">
                    <c:v> </c:v>
                  </c:pt>
                  <c:pt idx="87">
                    <c:v> </c:v>
                  </c:pt>
                  <c:pt idx="88">
                    <c:v> </c:v>
                  </c:pt>
                  <c:pt idx="90">
                    <c:v> </c:v>
                  </c:pt>
                  <c:pt idx="91">
                    <c:v> </c:v>
                  </c:pt>
                  <c:pt idx="92">
                    <c:v> </c:v>
                  </c:pt>
                  <c:pt idx="93">
                    <c:v> </c:v>
                  </c:pt>
                  <c:pt idx="94">
                    <c:v> </c:v>
                  </c:pt>
                  <c:pt idx="95">
                    <c:v> </c:v>
                  </c:pt>
                  <c:pt idx="96">
                    <c:v> </c:v>
                  </c:pt>
                  <c:pt idx="97">
                    <c:v> </c:v>
                  </c:pt>
                  <c:pt idx="98">
                    <c:v> </c:v>
                  </c:pt>
                </c:lvl>
                <c:lvl>
                  <c:pt idx="0">
                    <c:v>AZPS</c:v>
                  </c:pt>
                  <c:pt idx="9">
                    <c:v> </c:v>
                  </c:pt>
                  <c:pt idx="10">
                    <c:v>PNM</c:v>
                  </c:pt>
                  <c:pt idx="19">
                    <c:v> </c:v>
                  </c:pt>
                  <c:pt idx="20">
                    <c:v>NEVP</c:v>
                  </c:pt>
                  <c:pt idx="29">
                    <c:v> </c:v>
                  </c:pt>
                  <c:pt idx="30">
                    <c:v>PACE</c:v>
                  </c:pt>
                  <c:pt idx="39">
                    <c:v> </c:v>
                  </c:pt>
                  <c:pt idx="40">
                    <c:v>CPLE</c:v>
                  </c:pt>
                  <c:pt idx="49">
                    <c:v> </c:v>
                  </c:pt>
                  <c:pt idx="50">
                    <c:v>DUK</c:v>
                  </c:pt>
                  <c:pt idx="59">
                    <c:v> </c:v>
                  </c:pt>
                  <c:pt idx="60">
                    <c:v>PSCO</c:v>
                  </c:pt>
                  <c:pt idx="69">
                    <c:v> </c:v>
                  </c:pt>
                  <c:pt idx="70">
                    <c:v>FPL</c:v>
                  </c:pt>
                  <c:pt idx="79">
                    <c:v> </c:v>
                  </c:pt>
                  <c:pt idx="80">
                    <c:v>SOCO</c:v>
                  </c:pt>
                  <c:pt idx="89">
                    <c:v> </c:v>
                  </c:pt>
                  <c:pt idx="90">
                    <c:v>TVA</c:v>
                  </c:pt>
                </c:lvl>
              </c:multiLvlStrCache>
            </c:multiLvlStrRef>
          </c:cat>
          <c:val>
            <c:numRef>
              <c:f>'Energy and Capacity Value'!$O$29:$O$127</c:f>
              <c:numCache>
                <c:formatCode>0.00</c:formatCode>
                <c:ptCount val="99"/>
                <c:pt idx="0">
                  <c:v>17.918982387984272</c:v>
                </c:pt>
                <c:pt idx="1">
                  <c:v>13.388168972433078</c:v>
                </c:pt>
                <c:pt idx="2">
                  <c:v>8.4030321278591327</c:v>
                </c:pt>
                <c:pt idx="3">
                  <c:v>9.1821815732161944</c:v>
                </c:pt>
                <c:pt idx="4">
                  <c:v>2.4581984393138669</c:v>
                </c:pt>
                <c:pt idx="5">
                  <c:v>2.4750491477966579</c:v>
                </c:pt>
                <c:pt idx="6">
                  <c:v>3.6308481374069563</c:v>
                </c:pt>
                <c:pt idx="7">
                  <c:v>6.3284845682355435</c:v>
                </c:pt>
                <c:pt idx="8">
                  <c:v>9.7813232146722147</c:v>
                </c:pt>
                <c:pt idx="10">
                  <c:v>23.362210620818985</c:v>
                </c:pt>
                <c:pt idx="11">
                  <c:v>18.298266920884167</c:v>
                </c:pt>
                <c:pt idx="12">
                  <c:v>10.304115378638807</c:v>
                </c:pt>
                <c:pt idx="13">
                  <c:v>13.151559469511074</c:v>
                </c:pt>
                <c:pt idx="14">
                  <c:v>3.4446207853590995</c:v>
                </c:pt>
                <c:pt idx="15">
                  <c:v>3.5381796606170086</c:v>
                </c:pt>
                <c:pt idx="16">
                  <c:v>5.572772628697086</c:v>
                </c:pt>
                <c:pt idx="17">
                  <c:v>10.320480825333565</c:v>
                </c:pt>
                <c:pt idx="18">
                  <c:v>17.183111703809271</c:v>
                </c:pt>
                <c:pt idx="20">
                  <c:v>16.154322916047388</c:v>
                </c:pt>
                <c:pt idx="21">
                  <c:v>13.641721441700094</c:v>
                </c:pt>
                <c:pt idx="22">
                  <c:v>9.7935601836966288</c:v>
                </c:pt>
                <c:pt idx="23">
                  <c:v>9.7026343854235098</c:v>
                </c:pt>
                <c:pt idx="24">
                  <c:v>2.7979020162484689</c:v>
                </c:pt>
                <c:pt idx="25">
                  <c:v>2.1478079291409147</c:v>
                </c:pt>
                <c:pt idx="26">
                  <c:v>2.8667051273626392</c:v>
                </c:pt>
                <c:pt idx="27">
                  <c:v>4.5736102417769526</c:v>
                </c:pt>
                <c:pt idx="28">
                  <c:v>8.026844989892691</c:v>
                </c:pt>
                <c:pt idx="30">
                  <c:v>25.257396410829884</c:v>
                </c:pt>
                <c:pt idx="31">
                  <c:v>20.098322796852173</c:v>
                </c:pt>
                <c:pt idx="32">
                  <c:v>14.902550320566593</c:v>
                </c:pt>
                <c:pt idx="33">
                  <c:v>15.83619641301223</c:v>
                </c:pt>
                <c:pt idx="34">
                  <c:v>4.1519215758168686</c:v>
                </c:pt>
                <c:pt idx="35">
                  <c:v>3.0328724422052171</c:v>
                </c:pt>
                <c:pt idx="36">
                  <c:v>4.449029317901946</c:v>
                </c:pt>
                <c:pt idx="37">
                  <c:v>8.8612879488169085</c:v>
                </c:pt>
                <c:pt idx="38">
                  <c:v>14.753902391490032</c:v>
                </c:pt>
                <c:pt idx="40">
                  <c:v>26.505642582492001</c:v>
                </c:pt>
                <c:pt idx="41">
                  <c:v>13.98088261807264</c:v>
                </c:pt>
                <c:pt idx="42">
                  <c:v>9.1041115236171581</c:v>
                </c:pt>
                <c:pt idx="43">
                  <c:v>8.4954774662242336</c:v>
                </c:pt>
                <c:pt idx="44">
                  <c:v>9.9082096832351905</c:v>
                </c:pt>
                <c:pt idx="45">
                  <c:v>11.266136754620577</c:v>
                </c:pt>
                <c:pt idx="46">
                  <c:v>5.1498687066797029</c:v>
                </c:pt>
                <c:pt idx="47">
                  <c:v>4.8801403587068455</c:v>
                </c:pt>
                <c:pt idx="48">
                  <c:v>1.9707860576282266</c:v>
                </c:pt>
                <c:pt idx="50">
                  <c:v>29.696440009288541</c:v>
                </c:pt>
                <c:pt idx="51">
                  <c:v>18.062806220973918</c:v>
                </c:pt>
                <c:pt idx="52">
                  <c:v>15.391542509098763</c:v>
                </c:pt>
                <c:pt idx="53">
                  <c:v>20.820101923876855</c:v>
                </c:pt>
                <c:pt idx="54">
                  <c:v>17.956397832686314</c:v>
                </c:pt>
                <c:pt idx="55">
                  <c:v>19.080977004240633</c:v>
                </c:pt>
                <c:pt idx="56">
                  <c:v>9.1690468993791043</c:v>
                </c:pt>
                <c:pt idx="57">
                  <c:v>9.4825595540202912</c:v>
                </c:pt>
                <c:pt idx="58">
                  <c:v>3.6288996298696454</c:v>
                </c:pt>
                <c:pt idx="60">
                  <c:v>24.556758049161846</c:v>
                </c:pt>
                <c:pt idx="61">
                  <c:v>16.614228077792529</c:v>
                </c:pt>
                <c:pt idx="62">
                  <c:v>12.126149647755197</c:v>
                </c:pt>
                <c:pt idx="63">
                  <c:v>13.735402730939652</c:v>
                </c:pt>
                <c:pt idx="64">
                  <c:v>3.4255057002941052</c:v>
                </c:pt>
                <c:pt idx="65">
                  <c:v>3.5986044769546592</c:v>
                </c:pt>
                <c:pt idx="66">
                  <c:v>5.3371013692653166</c:v>
                </c:pt>
                <c:pt idx="67">
                  <c:v>10.440442666717061</c:v>
                </c:pt>
                <c:pt idx="68">
                  <c:v>18.610886750491069</c:v>
                </c:pt>
                <c:pt idx="70">
                  <c:v>6.1981527890720693</c:v>
                </c:pt>
                <c:pt idx="71">
                  <c:v>36.907151010165784</c:v>
                </c:pt>
                <c:pt idx="72">
                  <c:v>48.899636247960885</c:v>
                </c:pt>
                <c:pt idx="73">
                  <c:v>46.848165393359501</c:v>
                </c:pt>
                <c:pt idx="74">
                  <c:v>39.61698417820719</c:v>
                </c:pt>
                <c:pt idx="75">
                  <c:v>26.215023602163352</c:v>
                </c:pt>
                <c:pt idx="76">
                  <c:v>36.052369140158525</c:v>
                </c:pt>
                <c:pt idx="77">
                  <c:v>30.66044759370066</c:v>
                </c:pt>
                <c:pt idx="78">
                  <c:v>29.419509803723212</c:v>
                </c:pt>
                <c:pt idx="80">
                  <c:v>23.862637222783505</c:v>
                </c:pt>
                <c:pt idx="81">
                  <c:v>13.513138225323633</c:v>
                </c:pt>
                <c:pt idx="82">
                  <c:v>5.962945894317504</c:v>
                </c:pt>
                <c:pt idx="83">
                  <c:v>13.715201684007647</c:v>
                </c:pt>
                <c:pt idx="84">
                  <c:v>15.902618849340305</c:v>
                </c:pt>
                <c:pt idx="85">
                  <c:v>20.128685861133906</c:v>
                </c:pt>
                <c:pt idx="86">
                  <c:v>10.471739803223819</c:v>
                </c:pt>
                <c:pt idx="87">
                  <c:v>11.693629350011964</c:v>
                </c:pt>
                <c:pt idx="88">
                  <c:v>4.6363182470350459</c:v>
                </c:pt>
                <c:pt idx="90">
                  <c:v>0</c:v>
                </c:pt>
                <c:pt idx="91">
                  <c:v>15.734556805909891</c:v>
                </c:pt>
                <c:pt idx="92">
                  <c:v>15.049513748006165</c:v>
                </c:pt>
                <c:pt idx="93">
                  <c:v>4.5188546680811363</c:v>
                </c:pt>
                <c:pt idx="94">
                  <c:v>9.1951342238152929</c:v>
                </c:pt>
                <c:pt idx="95">
                  <c:v>22.169215616335531</c:v>
                </c:pt>
                <c:pt idx="96">
                  <c:v>10.008081371838985</c:v>
                </c:pt>
                <c:pt idx="97">
                  <c:v>11.992908929483114</c:v>
                </c:pt>
                <c:pt idx="98">
                  <c:v>4.6775857527038873</c:v>
                </c:pt>
              </c:numCache>
            </c:numRef>
          </c:val>
          <c:extLst>
            <c:ext xmlns:c16="http://schemas.microsoft.com/office/drawing/2014/chart" uri="{C3380CC4-5D6E-409C-BE32-E72D297353CC}">
              <c16:uniqueId val="{0000000A-64FF-48F9-84D1-2B58587D8522}"/>
            </c:ext>
          </c:extLst>
        </c:ser>
        <c:dLbls>
          <c:showLegendKey val="0"/>
          <c:showVal val="0"/>
          <c:showCatName val="0"/>
          <c:showSerName val="0"/>
          <c:showPercent val="0"/>
          <c:showBubbleSize val="0"/>
        </c:dLbls>
        <c:gapWidth val="30"/>
        <c:overlap val="100"/>
        <c:axId val="433359488"/>
        <c:axId val="433377664"/>
      </c:barChart>
      <c:barChart>
        <c:barDir val="col"/>
        <c:grouping val="stacked"/>
        <c:varyColors val="0"/>
        <c:ser>
          <c:idx val="2"/>
          <c:order val="2"/>
          <c:spPr>
            <a:noFill/>
          </c:spPr>
          <c:invertIfNegative val="0"/>
          <c:errBars>
            <c:errBarType val="both"/>
            <c:errValType val="cust"/>
            <c:noEndCap val="0"/>
            <c:plus>
              <c:numRef>
                <c:f>'Energy and Capacity Value'!$T$29:$T$127</c:f>
                <c:numCache>
                  <c:formatCode>General</c:formatCode>
                  <c:ptCount val="99"/>
                  <c:pt idx="0">
                    <c:v>2.0374494020854783</c:v>
                  </c:pt>
                  <c:pt idx="1">
                    <c:v>2.8441318350767304</c:v>
                  </c:pt>
                  <c:pt idx="2">
                    <c:v>3.5246292793703944</c:v>
                  </c:pt>
                  <c:pt idx="3">
                    <c:v>5.1760324676580254</c:v>
                  </c:pt>
                  <c:pt idx="4">
                    <c:v>0.67704801861752628</c:v>
                  </c:pt>
                  <c:pt idx="5">
                    <c:v>4.1431609956535702</c:v>
                  </c:pt>
                  <c:pt idx="6">
                    <c:v>1.4994925754662276</c:v>
                  </c:pt>
                  <c:pt idx="7">
                    <c:v>3.2553675082053282</c:v>
                  </c:pt>
                  <c:pt idx="8">
                    <c:v>3.4191092171534372</c:v>
                  </c:pt>
                  <c:pt idx="10">
                    <c:v>1.6441619905298239</c:v>
                  </c:pt>
                  <c:pt idx="11">
                    <c:v>2.4838605131476967</c:v>
                  </c:pt>
                  <c:pt idx="12">
                    <c:v>4.6841092799503272</c:v>
                  </c:pt>
                  <c:pt idx="13">
                    <c:v>3.5729743855572664</c:v>
                  </c:pt>
                  <c:pt idx="14">
                    <c:v>0.64763196879107099</c:v>
                  </c:pt>
                  <c:pt idx="15">
                    <c:v>0.62982907320559534</c:v>
                  </c:pt>
                  <c:pt idx="16">
                    <c:v>2.7690180152557886</c:v>
                  </c:pt>
                  <c:pt idx="17">
                    <c:v>1.6612822248022638</c:v>
                  </c:pt>
                  <c:pt idx="18">
                    <c:v>2.7068240784511772</c:v>
                  </c:pt>
                  <c:pt idx="20">
                    <c:v>1.5781738355760595</c:v>
                  </c:pt>
                  <c:pt idx="21">
                    <c:v>3.7208267076017094</c:v>
                  </c:pt>
                  <c:pt idx="22">
                    <c:v>3.6333518523045925</c:v>
                  </c:pt>
                  <c:pt idx="23">
                    <c:v>4.4562836180412901</c:v>
                  </c:pt>
                  <c:pt idx="24">
                    <c:v>3.8596358406471118</c:v>
                  </c:pt>
                  <c:pt idx="25">
                    <c:v>4.0351283650894061</c:v>
                  </c:pt>
                  <c:pt idx="26">
                    <c:v>3.3164651372888656</c:v>
                  </c:pt>
                  <c:pt idx="27">
                    <c:v>4.320913888051706</c:v>
                  </c:pt>
                  <c:pt idx="28">
                    <c:v>3.664002320051253</c:v>
                  </c:pt>
                  <c:pt idx="30">
                    <c:v>4.9807751316269915</c:v>
                  </c:pt>
                  <c:pt idx="31">
                    <c:v>4.9609101586349311</c:v>
                  </c:pt>
                  <c:pt idx="32">
                    <c:v>3.8350327462162994</c:v>
                  </c:pt>
                  <c:pt idx="33">
                    <c:v>3.1347826756381565</c:v>
                  </c:pt>
                  <c:pt idx="34">
                    <c:v>2.8487751413820419</c:v>
                  </c:pt>
                  <c:pt idx="35">
                    <c:v>1.342480299382423</c:v>
                  </c:pt>
                  <c:pt idx="36">
                    <c:v>1.5442814344786591</c:v>
                  </c:pt>
                  <c:pt idx="37">
                    <c:v>2.0588088289858675</c:v>
                  </c:pt>
                  <c:pt idx="38">
                    <c:v>2.8384423978103257</c:v>
                  </c:pt>
                  <c:pt idx="40">
                    <c:v>1.637467466088566</c:v>
                  </c:pt>
                  <c:pt idx="41">
                    <c:v>2.1073995028275476</c:v>
                  </c:pt>
                  <c:pt idx="42">
                    <c:v>5.1655230802592982</c:v>
                  </c:pt>
                  <c:pt idx="43">
                    <c:v>7.2283893206356851</c:v>
                  </c:pt>
                  <c:pt idx="44">
                    <c:v>3.5194497649427845</c:v>
                  </c:pt>
                  <c:pt idx="45">
                    <c:v>3.9534819149564058</c:v>
                  </c:pt>
                  <c:pt idx="46">
                    <c:v>2.0028358791989547</c:v>
                  </c:pt>
                  <c:pt idx="47">
                    <c:v>2.8649308230871</c:v>
                  </c:pt>
                  <c:pt idx="48">
                    <c:v>0.93380894941223147</c:v>
                  </c:pt>
                  <c:pt idx="50">
                    <c:v>0.79389620530680816</c:v>
                  </c:pt>
                  <c:pt idx="51">
                    <c:v>2.0264313648999348</c:v>
                  </c:pt>
                  <c:pt idx="52">
                    <c:v>4.2002313938664741</c:v>
                  </c:pt>
                  <c:pt idx="53">
                    <c:v>2.6615581751494588</c:v>
                  </c:pt>
                  <c:pt idx="54">
                    <c:v>2.3856232638112402</c:v>
                  </c:pt>
                  <c:pt idx="55">
                    <c:v>3.4518984429485684</c:v>
                  </c:pt>
                  <c:pt idx="56">
                    <c:v>2.5781812386455485</c:v>
                  </c:pt>
                  <c:pt idx="57">
                    <c:v>2.6323262068315856</c:v>
                  </c:pt>
                  <c:pt idx="58">
                    <c:v>0.72416450107647634</c:v>
                  </c:pt>
                  <c:pt idx="60">
                    <c:v>2.169044474045478</c:v>
                  </c:pt>
                  <c:pt idx="61">
                    <c:v>6.4690978473951048</c:v>
                  </c:pt>
                  <c:pt idx="62">
                    <c:v>3.6527214292925692</c:v>
                  </c:pt>
                  <c:pt idx="63">
                    <c:v>2.2303260651633039</c:v>
                  </c:pt>
                  <c:pt idx="64">
                    <c:v>1.2755437395164257</c:v>
                  </c:pt>
                  <c:pt idx="65">
                    <c:v>0.73422676305576573</c:v>
                  </c:pt>
                  <c:pt idx="66">
                    <c:v>1.1086444331036063</c:v>
                  </c:pt>
                  <c:pt idx="67">
                    <c:v>1.8976897371940851</c:v>
                  </c:pt>
                  <c:pt idx="68">
                    <c:v>3.9024080369803045</c:v>
                  </c:pt>
                  <c:pt idx="70">
                    <c:v>0.76459488444837831</c:v>
                  </c:pt>
                  <c:pt idx="71">
                    <c:v>1.1402246398202607</c:v>
                  </c:pt>
                  <c:pt idx="72">
                    <c:v>1.5351416433033478</c:v>
                  </c:pt>
                  <c:pt idx="73">
                    <c:v>2.0351090703745598</c:v>
                  </c:pt>
                  <c:pt idx="74">
                    <c:v>6.0207767052878722</c:v>
                  </c:pt>
                  <c:pt idx="75">
                    <c:v>10.140517851304594</c:v>
                  </c:pt>
                  <c:pt idx="76">
                    <c:v>5.6197192066653514</c:v>
                  </c:pt>
                  <c:pt idx="77">
                    <c:v>6.2856079669770466</c:v>
                  </c:pt>
                  <c:pt idx="78">
                    <c:v>4.9145407038152271</c:v>
                  </c:pt>
                  <c:pt idx="80">
                    <c:v>2.5150283931915993</c:v>
                  </c:pt>
                  <c:pt idx="81">
                    <c:v>2.5604105530290937</c:v>
                  </c:pt>
                  <c:pt idx="82">
                    <c:v>10.378655581870639</c:v>
                  </c:pt>
                  <c:pt idx="83">
                    <c:v>10.39751741740023</c:v>
                  </c:pt>
                  <c:pt idx="84">
                    <c:v>2.8117011067566793</c:v>
                  </c:pt>
                  <c:pt idx="85">
                    <c:v>2.2311623750749234</c:v>
                  </c:pt>
                  <c:pt idx="86">
                    <c:v>1.7610564872101619</c:v>
                  </c:pt>
                  <c:pt idx="87">
                    <c:v>1.7565300250263718</c:v>
                  </c:pt>
                  <c:pt idx="88">
                    <c:v>1.7578294961451597</c:v>
                  </c:pt>
                  <c:pt idx="90">
                    <c:v>0.15657806758115811</c:v>
                  </c:pt>
                  <c:pt idx="91">
                    <c:v>2.1799251863164031</c:v>
                  </c:pt>
                  <c:pt idx="92">
                    <c:v>1.0384680750398232</c:v>
                  </c:pt>
                  <c:pt idx="93">
                    <c:v>10.737789576769259</c:v>
                  </c:pt>
                  <c:pt idx="94">
                    <c:v>2.8127606431381906</c:v>
                  </c:pt>
                  <c:pt idx="95">
                    <c:v>4.4491669073669797</c:v>
                  </c:pt>
                  <c:pt idx="96">
                    <c:v>4.4405507891668279</c:v>
                  </c:pt>
                  <c:pt idx="97">
                    <c:v>3.6835427043238909</c:v>
                  </c:pt>
                  <c:pt idx="98">
                    <c:v>0.53956346193410099</c:v>
                  </c:pt>
                </c:numCache>
              </c:numRef>
            </c:plus>
            <c:minus>
              <c:numRef>
                <c:f>'Energy and Capacity Value'!$S$29:$S$127</c:f>
                <c:numCache>
                  <c:formatCode>General</c:formatCode>
                  <c:ptCount val="99"/>
                  <c:pt idx="0">
                    <c:v>1.9402824856660033</c:v>
                  </c:pt>
                  <c:pt idx="1">
                    <c:v>6.4218983179894522</c:v>
                  </c:pt>
                  <c:pt idx="2">
                    <c:v>2.8893258253538292</c:v>
                  </c:pt>
                  <c:pt idx="3">
                    <c:v>2.4168103467549926</c:v>
                  </c:pt>
                  <c:pt idx="4">
                    <c:v>0.78862124059716621</c:v>
                  </c:pt>
                  <c:pt idx="5">
                    <c:v>2.0935070363567583</c:v>
                  </c:pt>
                  <c:pt idx="6">
                    <c:v>2.1689901953132846</c:v>
                  </c:pt>
                  <c:pt idx="7">
                    <c:v>2.5462017300190034</c:v>
                  </c:pt>
                  <c:pt idx="8">
                    <c:v>3.443441197283061</c:v>
                  </c:pt>
                  <c:pt idx="10">
                    <c:v>5.6892077775830714</c:v>
                  </c:pt>
                  <c:pt idx="11">
                    <c:v>5.5888986142540276</c:v>
                  </c:pt>
                  <c:pt idx="12">
                    <c:v>5.3399579258091521</c:v>
                  </c:pt>
                  <c:pt idx="13">
                    <c:v>5.7522757272081648</c:v>
                  </c:pt>
                  <c:pt idx="14">
                    <c:v>1.9811430887384525</c:v>
                  </c:pt>
                  <c:pt idx="15">
                    <c:v>1.6425647102627394</c:v>
                  </c:pt>
                  <c:pt idx="16">
                    <c:v>3.4640581050534145</c:v>
                  </c:pt>
                  <c:pt idx="17">
                    <c:v>5.2270839162689349</c:v>
                  </c:pt>
                  <c:pt idx="18">
                    <c:v>3.7713309644031838</c:v>
                  </c:pt>
                  <c:pt idx="20">
                    <c:v>3.1870653353329459</c:v>
                  </c:pt>
                  <c:pt idx="21">
                    <c:v>1.0818952855656505</c:v>
                  </c:pt>
                  <c:pt idx="22">
                    <c:v>2.6438738622468207</c:v>
                  </c:pt>
                  <c:pt idx="23">
                    <c:v>5.9871765230856653</c:v>
                  </c:pt>
                  <c:pt idx="24">
                    <c:v>1.989290442562158</c:v>
                  </c:pt>
                  <c:pt idx="25">
                    <c:v>1.6706708188829786</c:v>
                  </c:pt>
                  <c:pt idx="26">
                    <c:v>2.1470184535675294</c:v>
                  </c:pt>
                  <c:pt idx="27">
                    <c:v>2.2290993924935059</c:v>
                  </c:pt>
                  <c:pt idx="28">
                    <c:v>5.494405090052453</c:v>
                  </c:pt>
                  <c:pt idx="30">
                    <c:v>6.6201306572046441</c:v>
                  </c:pt>
                  <c:pt idx="31">
                    <c:v>5.6158732725017728</c:v>
                  </c:pt>
                  <c:pt idx="32">
                    <c:v>4.6444933974577296</c:v>
                  </c:pt>
                  <c:pt idx="33">
                    <c:v>5.434692031030707</c:v>
                  </c:pt>
                  <c:pt idx="34">
                    <c:v>2.4870557888203528</c:v>
                  </c:pt>
                  <c:pt idx="35">
                    <c:v>1.2357258480583972</c:v>
                  </c:pt>
                  <c:pt idx="36">
                    <c:v>2.1163846599939475</c:v>
                  </c:pt>
                  <c:pt idx="37">
                    <c:v>2.460966131693457</c:v>
                  </c:pt>
                  <c:pt idx="38">
                    <c:v>4.7624858487860386</c:v>
                  </c:pt>
                  <c:pt idx="40">
                    <c:v>6.3786476434417381</c:v>
                  </c:pt>
                  <c:pt idx="41">
                    <c:v>5.5285831083266714</c:v>
                  </c:pt>
                  <c:pt idx="42">
                    <c:v>3.4196070045216231</c:v>
                  </c:pt>
                  <c:pt idx="43">
                    <c:v>8.8207770785807114</c:v>
                  </c:pt>
                  <c:pt idx="44">
                    <c:v>5.2147727553566199</c:v>
                  </c:pt>
                  <c:pt idx="45">
                    <c:v>3.2226020842938823</c:v>
                  </c:pt>
                  <c:pt idx="46">
                    <c:v>4.1468893191188201</c:v>
                  </c:pt>
                  <c:pt idx="47">
                    <c:v>3.5563009232411993</c:v>
                  </c:pt>
                  <c:pt idx="48">
                    <c:v>0.39921960735917139</c:v>
                  </c:pt>
                  <c:pt idx="50">
                    <c:v>3.7772546994735592</c:v>
                  </c:pt>
                  <c:pt idx="51">
                    <c:v>6.7623909533651201</c:v>
                  </c:pt>
                  <c:pt idx="52">
                    <c:v>18.375032047936287</c:v>
                  </c:pt>
                  <c:pt idx="53">
                    <c:v>11.200088845517513</c:v>
                  </c:pt>
                  <c:pt idx="54">
                    <c:v>4.4115751841749642</c:v>
                  </c:pt>
                  <c:pt idx="55">
                    <c:v>2.2009762653813283</c:v>
                  </c:pt>
                  <c:pt idx="56">
                    <c:v>3.8825638016326423</c:v>
                  </c:pt>
                  <c:pt idx="57">
                    <c:v>2.8221087715643378</c:v>
                  </c:pt>
                  <c:pt idx="58">
                    <c:v>0.50984469953789713</c:v>
                  </c:pt>
                  <c:pt idx="60">
                    <c:v>3.0330655002607187</c:v>
                  </c:pt>
                  <c:pt idx="61">
                    <c:v>1.6175516491677087</c:v>
                  </c:pt>
                  <c:pt idx="62">
                    <c:v>3.0795595655355683</c:v>
                  </c:pt>
                  <c:pt idx="63">
                    <c:v>5.3262256879683392</c:v>
                  </c:pt>
                  <c:pt idx="64">
                    <c:v>1.2421263601587498</c:v>
                  </c:pt>
                  <c:pt idx="65">
                    <c:v>3.858545361997983</c:v>
                  </c:pt>
                  <c:pt idx="66">
                    <c:v>1.3869309369114546</c:v>
                  </c:pt>
                  <c:pt idx="67">
                    <c:v>3.5232798125216149</c:v>
                  </c:pt>
                  <c:pt idx="68">
                    <c:v>3.5138111573713573</c:v>
                  </c:pt>
                  <c:pt idx="70">
                    <c:v>1.1548811972153459</c:v>
                  </c:pt>
                  <c:pt idx="71">
                    <c:v>2.2222443551107744</c:v>
                  </c:pt>
                  <c:pt idx="72">
                    <c:v>2.4982933486853796</c:v>
                  </c:pt>
                  <c:pt idx="73">
                    <c:v>3.1382826277432656</c:v>
                  </c:pt>
                  <c:pt idx="74">
                    <c:v>1.9757844813602645</c:v>
                  </c:pt>
                  <c:pt idx="75">
                    <c:v>2.0910802957044012</c:v>
                  </c:pt>
                  <c:pt idx="76">
                    <c:v>4.9464687031259018</c:v>
                  </c:pt>
                  <c:pt idx="77">
                    <c:v>4.8935587277958277</c:v>
                  </c:pt>
                  <c:pt idx="78">
                    <c:v>3.5640834692969676</c:v>
                  </c:pt>
                  <c:pt idx="80">
                    <c:v>1.4593132584709778</c:v>
                  </c:pt>
                  <c:pt idx="81">
                    <c:v>2.155867438220973</c:v>
                  </c:pt>
                  <c:pt idx="82">
                    <c:v>1.4369218051998303</c:v>
                  </c:pt>
                  <c:pt idx="83">
                    <c:v>3.5133655695841028</c:v>
                  </c:pt>
                  <c:pt idx="84">
                    <c:v>4.7092293410892552</c:v>
                  </c:pt>
                  <c:pt idx="85">
                    <c:v>6.7634305158585377</c:v>
                  </c:pt>
                  <c:pt idx="86">
                    <c:v>1.5871934739558995</c:v>
                  </c:pt>
                  <c:pt idx="87">
                    <c:v>4.5611915309135398</c:v>
                  </c:pt>
                  <c:pt idx="88">
                    <c:v>0.8975659857491749</c:v>
                  </c:pt>
                  <c:pt idx="90">
                    <c:v>7.0509941800106084</c:v>
                  </c:pt>
                  <c:pt idx="91">
                    <c:v>0.61910004615267411</c:v>
                  </c:pt>
                  <c:pt idx="92">
                    <c:v>0.35230936656334677</c:v>
                  </c:pt>
                  <c:pt idx="93">
                    <c:v>3.8634305175256678</c:v>
                  </c:pt>
                  <c:pt idx="94">
                    <c:v>1.9518381963000309</c:v>
                  </c:pt>
                  <c:pt idx="95">
                    <c:v>7.7145656815197583</c:v>
                  </c:pt>
                  <c:pt idx="96">
                    <c:v>5.1932611079545836</c:v>
                  </c:pt>
                  <c:pt idx="97">
                    <c:v>5.0484196734231261</c:v>
                  </c:pt>
                  <c:pt idx="98">
                    <c:v>1.3054943354586115</c:v>
                  </c:pt>
                </c:numCache>
              </c:numRef>
            </c:minus>
            <c:spPr>
              <a:ln w="6350">
                <a:solidFill>
                  <a:schemeClr val="tx1">
                    <a:lumMod val="50000"/>
                    <a:lumOff val="50000"/>
                  </a:schemeClr>
                </a:solidFill>
              </a:ln>
            </c:spPr>
          </c:errBars>
          <c:cat>
            <c:multiLvlStrRef>
              <c:f>'Energy and Capacity Value'!$L$29:$M$127</c:f>
              <c:multiLvlStrCache>
                <c:ptCount val="99"/>
                <c:lvl>
                  <c:pt idx="0">
                    <c:v> </c:v>
                  </c:pt>
                  <c:pt idx="1">
                    <c:v> </c:v>
                  </c:pt>
                  <c:pt idx="2">
                    <c:v> </c:v>
                  </c:pt>
                  <c:pt idx="3">
                    <c:v> </c:v>
                  </c:pt>
                  <c:pt idx="4">
                    <c:v> </c:v>
                  </c:pt>
                  <c:pt idx="5">
                    <c:v> </c:v>
                  </c:pt>
                  <c:pt idx="6">
                    <c:v> </c:v>
                  </c:pt>
                  <c:pt idx="7">
                    <c:v> </c:v>
                  </c:pt>
                  <c:pt idx="8">
                    <c:v> </c:v>
                  </c:pt>
                  <c:pt idx="10">
                    <c:v> </c:v>
                  </c:pt>
                  <c:pt idx="11">
                    <c:v> </c:v>
                  </c:pt>
                  <c:pt idx="12">
                    <c:v> </c:v>
                  </c:pt>
                  <c:pt idx="13">
                    <c:v> </c:v>
                  </c:pt>
                  <c:pt idx="14">
                    <c:v> </c:v>
                  </c:pt>
                  <c:pt idx="15">
                    <c:v> </c:v>
                  </c:pt>
                  <c:pt idx="16">
                    <c:v> </c:v>
                  </c:pt>
                  <c:pt idx="17">
                    <c:v> </c:v>
                  </c:pt>
                  <c:pt idx="18">
                    <c:v> </c:v>
                  </c:pt>
                  <c:pt idx="20">
                    <c:v> </c:v>
                  </c:pt>
                  <c:pt idx="21">
                    <c:v> </c:v>
                  </c:pt>
                  <c:pt idx="22">
                    <c:v> </c:v>
                  </c:pt>
                  <c:pt idx="23">
                    <c:v> </c:v>
                  </c:pt>
                  <c:pt idx="24">
                    <c:v> </c:v>
                  </c:pt>
                  <c:pt idx="25">
                    <c:v> </c:v>
                  </c:pt>
                  <c:pt idx="26">
                    <c:v> </c:v>
                  </c:pt>
                  <c:pt idx="27">
                    <c:v> </c:v>
                  </c:pt>
                  <c:pt idx="28">
                    <c:v> </c:v>
                  </c:pt>
                  <c:pt idx="30">
                    <c:v> </c:v>
                  </c:pt>
                  <c:pt idx="31">
                    <c:v> </c:v>
                  </c:pt>
                  <c:pt idx="32">
                    <c:v> </c:v>
                  </c:pt>
                  <c:pt idx="33">
                    <c:v> </c:v>
                  </c:pt>
                  <c:pt idx="34">
                    <c:v> </c:v>
                  </c:pt>
                  <c:pt idx="35">
                    <c:v> </c:v>
                  </c:pt>
                  <c:pt idx="36">
                    <c:v> </c:v>
                  </c:pt>
                  <c:pt idx="37">
                    <c:v> </c:v>
                  </c:pt>
                  <c:pt idx="38">
                    <c:v> </c:v>
                  </c:pt>
                  <c:pt idx="40">
                    <c:v> </c:v>
                  </c:pt>
                  <c:pt idx="41">
                    <c:v> </c:v>
                  </c:pt>
                  <c:pt idx="42">
                    <c:v> </c:v>
                  </c:pt>
                  <c:pt idx="43">
                    <c:v> </c:v>
                  </c:pt>
                  <c:pt idx="44">
                    <c:v> </c:v>
                  </c:pt>
                  <c:pt idx="45">
                    <c:v> </c:v>
                  </c:pt>
                  <c:pt idx="46">
                    <c:v> </c:v>
                  </c:pt>
                  <c:pt idx="47">
                    <c:v> </c:v>
                  </c:pt>
                  <c:pt idx="48">
                    <c:v> </c:v>
                  </c:pt>
                  <c:pt idx="50">
                    <c:v> </c:v>
                  </c:pt>
                  <c:pt idx="51">
                    <c:v> </c:v>
                  </c:pt>
                  <c:pt idx="52">
                    <c:v> </c:v>
                  </c:pt>
                  <c:pt idx="53">
                    <c:v> </c:v>
                  </c:pt>
                  <c:pt idx="54">
                    <c:v> </c:v>
                  </c:pt>
                  <c:pt idx="55">
                    <c:v> </c:v>
                  </c:pt>
                  <c:pt idx="56">
                    <c:v> </c:v>
                  </c:pt>
                  <c:pt idx="57">
                    <c:v> </c:v>
                  </c:pt>
                  <c:pt idx="58">
                    <c:v> </c:v>
                  </c:pt>
                  <c:pt idx="60">
                    <c:v> </c:v>
                  </c:pt>
                  <c:pt idx="61">
                    <c:v> </c:v>
                  </c:pt>
                  <c:pt idx="62">
                    <c:v> </c:v>
                  </c:pt>
                  <c:pt idx="63">
                    <c:v> </c:v>
                  </c:pt>
                  <c:pt idx="64">
                    <c:v> </c:v>
                  </c:pt>
                  <c:pt idx="65">
                    <c:v> </c:v>
                  </c:pt>
                  <c:pt idx="66">
                    <c:v> </c:v>
                  </c:pt>
                  <c:pt idx="67">
                    <c:v> </c:v>
                  </c:pt>
                  <c:pt idx="68">
                    <c:v> </c:v>
                  </c:pt>
                  <c:pt idx="70">
                    <c:v> </c:v>
                  </c:pt>
                  <c:pt idx="71">
                    <c:v> </c:v>
                  </c:pt>
                  <c:pt idx="72">
                    <c:v> </c:v>
                  </c:pt>
                  <c:pt idx="73">
                    <c:v> </c:v>
                  </c:pt>
                  <c:pt idx="74">
                    <c:v> </c:v>
                  </c:pt>
                  <c:pt idx="75">
                    <c:v> </c:v>
                  </c:pt>
                  <c:pt idx="76">
                    <c:v> </c:v>
                  </c:pt>
                  <c:pt idx="77">
                    <c:v> </c:v>
                  </c:pt>
                  <c:pt idx="78">
                    <c:v> </c:v>
                  </c:pt>
                  <c:pt idx="80">
                    <c:v> </c:v>
                  </c:pt>
                  <c:pt idx="81">
                    <c:v> </c:v>
                  </c:pt>
                  <c:pt idx="82">
                    <c:v> </c:v>
                  </c:pt>
                  <c:pt idx="83">
                    <c:v> </c:v>
                  </c:pt>
                  <c:pt idx="84">
                    <c:v> </c:v>
                  </c:pt>
                  <c:pt idx="85">
                    <c:v> </c:v>
                  </c:pt>
                  <c:pt idx="86">
                    <c:v> </c:v>
                  </c:pt>
                  <c:pt idx="87">
                    <c:v> </c:v>
                  </c:pt>
                  <c:pt idx="88">
                    <c:v> </c:v>
                  </c:pt>
                  <c:pt idx="90">
                    <c:v> </c:v>
                  </c:pt>
                  <c:pt idx="91">
                    <c:v> </c:v>
                  </c:pt>
                  <c:pt idx="92">
                    <c:v> </c:v>
                  </c:pt>
                  <c:pt idx="93">
                    <c:v> </c:v>
                  </c:pt>
                  <c:pt idx="94">
                    <c:v> </c:v>
                  </c:pt>
                  <c:pt idx="95">
                    <c:v> </c:v>
                  </c:pt>
                  <c:pt idx="96">
                    <c:v> </c:v>
                  </c:pt>
                  <c:pt idx="97">
                    <c:v> </c:v>
                  </c:pt>
                  <c:pt idx="98">
                    <c:v> </c:v>
                  </c:pt>
                </c:lvl>
                <c:lvl>
                  <c:pt idx="0">
                    <c:v>AZPS</c:v>
                  </c:pt>
                  <c:pt idx="9">
                    <c:v> </c:v>
                  </c:pt>
                  <c:pt idx="10">
                    <c:v>PNM</c:v>
                  </c:pt>
                  <c:pt idx="19">
                    <c:v> </c:v>
                  </c:pt>
                  <c:pt idx="20">
                    <c:v>NEVP</c:v>
                  </c:pt>
                  <c:pt idx="29">
                    <c:v> </c:v>
                  </c:pt>
                  <c:pt idx="30">
                    <c:v>PACE</c:v>
                  </c:pt>
                  <c:pt idx="39">
                    <c:v> </c:v>
                  </c:pt>
                  <c:pt idx="40">
                    <c:v>CPLE</c:v>
                  </c:pt>
                  <c:pt idx="49">
                    <c:v> </c:v>
                  </c:pt>
                  <c:pt idx="50">
                    <c:v>DUK</c:v>
                  </c:pt>
                  <c:pt idx="59">
                    <c:v> </c:v>
                  </c:pt>
                  <c:pt idx="60">
                    <c:v>PSCO</c:v>
                  </c:pt>
                  <c:pt idx="69">
                    <c:v> </c:v>
                  </c:pt>
                  <c:pt idx="70">
                    <c:v>FPL</c:v>
                  </c:pt>
                  <c:pt idx="79">
                    <c:v> </c:v>
                  </c:pt>
                  <c:pt idx="80">
                    <c:v>SOCO</c:v>
                  </c:pt>
                  <c:pt idx="89">
                    <c:v> </c:v>
                  </c:pt>
                  <c:pt idx="90">
                    <c:v>TVA</c:v>
                  </c:pt>
                </c:lvl>
              </c:multiLvlStrCache>
            </c:multiLvlStrRef>
          </c:cat>
          <c:val>
            <c:numRef>
              <c:f>'Energy and Capacity Value'!$P$29:$P$127</c:f>
              <c:numCache>
                <c:formatCode>0.00</c:formatCode>
                <c:ptCount val="99"/>
                <c:pt idx="0">
                  <c:v>38.619023646452831</c:v>
                </c:pt>
                <c:pt idx="1">
                  <c:v>51.037281502422189</c:v>
                </c:pt>
                <c:pt idx="2">
                  <c:v>46.025965098759123</c:v>
                </c:pt>
                <c:pt idx="3">
                  <c:v>34.852222012911298</c:v>
                </c:pt>
                <c:pt idx="4">
                  <c:v>22.776572449089134</c:v>
                </c:pt>
                <c:pt idx="5">
                  <c:v>22.756018524858003</c:v>
                </c:pt>
                <c:pt idx="6">
                  <c:v>30.162822074381815</c:v>
                </c:pt>
                <c:pt idx="7">
                  <c:v>28.747274919279551</c:v>
                </c:pt>
                <c:pt idx="8">
                  <c:v>29.676924392267868</c:v>
                </c:pt>
                <c:pt idx="10">
                  <c:v>44.330135328112107</c:v>
                </c:pt>
                <c:pt idx="11">
                  <c:v>60.784700633047684</c:v>
                </c:pt>
                <c:pt idx="12">
                  <c:v>56.704086425413827</c:v>
                </c:pt>
                <c:pt idx="13">
                  <c:v>40.187018583019544</c:v>
                </c:pt>
                <c:pt idx="14">
                  <c:v>27.016235074167824</c:v>
                </c:pt>
                <c:pt idx="15">
                  <c:v>23.963394495937042</c:v>
                </c:pt>
                <c:pt idx="16">
                  <c:v>33.806899690136817</c:v>
                </c:pt>
                <c:pt idx="17">
                  <c:v>36.955568636332153</c:v>
                </c:pt>
                <c:pt idx="18">
                  <c:v>40.051811018321303</c:v>
                </c:pt>
                <c:pt idx="20">
                  <c:v>39.31739383459103</c:v>
                </c:pt>
                <c:pt idx="21">
                  <c:v>53.844771831649489</c:v>
                </c:pt>
                <c:pt idx="22">
                  <c:v>51.686387541370642</c:v>
                </c:pt>
                <c:pt idx="23">
                  <c:v>37.585083856985847</c:v>
                </c:pt>
                <c:pt idx="24">
                  <c:v>26.219129890093544</c:v>
                </c:pt>
                <c:pt idx="25">
                  <c:v>32.663721169604557</c:v>
                </c:pt>
                <c:pt idx="26">
                  <c:v>30.748048467264603</c:v>
                </c:pt>
                <c:pt idx="27">
                  <c:v>30.753990649246155</c:v>
                </c:pt>
                <c:pt idx="28">
                  <c:v>34.611442566856397</c:v>
                </c:pt>
                <c:pt idx="30">
                  <c:v>35.407631452558071</c:v>
                </c:pt>
                <c:pt idx="31">
                  <c:v>55.639692719299518</c:v>
                </c:pt>
                <c:pt idx="32">
                  <c:v>53.661896996769016</c:v>
                </c:pt>
                <c:pt idx="33">
                  <c:v>40.03216897074077</c:v>
                </c:pt>
                <c:pt idx="34">
                  <c:v>27.696840002249431</c:v>
                </c:pt>
                <c:pt idx="35">
                  <c:v>24.935945528246862</c:v>
                </c:pt>
                <c:pt idx="36">
                  <c:v>31.110598050764739</c:v>
                </c:pt>
                <c:pt idx="37">
                  <c:v>33.689250886393275</c:v>
                </c:pt>
                <c:pt idx="38">
                  <c:v>36.432654590854369</c:v>
                </c:pt>
                <c:pt idx="40">
                  <c:v>67.239304211572602</c:v>
                </c:pt>
                <c:pt idx="41">
                  <c:v>56.275815335778944</c:v>
                </c:pt>
                <c:pt idx="42">
                  <c:v>60.159370708323657</c:v>
                </c:pt>
                <c:pt idx="43">
                  <c:v>44.53939397676843</c:v>
                </c:pt>
                <c:pt idx="44">
                  <c:v>44.132359338762072</c:v>
                </c:pt>
                <c:pt idx="45">
                  <c:v>44.773467319006215</c:v>
                </c:pt>
                <c:pt idx="46">
                  <c:v>42.872401821171117</c:v>
                </c:pt>
                <c:pt idx="47">
                  <c:v>35.160832211034091</c:v>
                </c:pt>
                <c:pt idx="48">
                  <c:v>25.15063994867922</c:v>
                </c:pt>
                <c:pt idx="50">
                  <c:v>70.355981457275988</c:v>
                </c:pt>
                <c:pt idx="51">
                  <c:v>60.506197657097573</c:v>
                </c:pt>
                <c:pt idx="52">
                  <c:v>65.114532192180818</c:v>
                </c:pt>
                <c:pt idx="53">
                  <c:v>56.640346133229862</c:v>
                </c:pt>
                <c:pt idx="54">
                  <c:v>52.101652017338324</c:v>
                </c:pt>
                <c:pt idx="55">
                  <c:v>52.729881505144775</c:v>
                </c:pt>
                <c:pt idx="56">
                  <c:v>46.906206089109737</c:v>
                </c:pt>
                <c:pt idx="57">
                  <c:v>39.746953264967331</c:v>
                </c:pt>
                <c:pt idx="58">
                  <c:v>26.79458537816457</c:v>
                </c:pt>
                <c:pt idx="60">
                  <c:v>53.337664622549937</c:v>
                </c:pt>
                <c:pt idx="61">
                  <c:v>46.70374609395347</c:v>
                </c:pt>
                <c:pt idx="62">
                  <c:v>46.415486631483738</c:v>
                </c:pt>
                <c:pt idx="63">
                  <c:v>38.747725800843973</c:v>
                </c:pt>
                <c:pt idx="64">
                  <c:v>24.730043385418174</c:v>
                </c:pt>
                <c:pt idx="65">
                  <c:v>25.493297093928863</c:v>
                </c:pt>
                <c:pt idx="66">
                  <c:v>30.953882385215593</c:v>
                </c:pt>
                <c:pt idx="67">
                  <c:v>33.713069148901781</c:v>
                </c:pt>
                <c:pt idx="68">
                  <c:v>37.179986142171146</c:v>
                </c:pt>
                <c:pt idx="70">
                  <c:v>44.084795036830748</c:v>
                </c:pt>
                <c:pt idx="71">
                  <c:v>75.51594195444919</c:v>
                </c:pt>
                <c:pt idx="72">
                  <c:v>93.040516334733397</c:v>
                </c:pt>
                <c:pt idx="73">
                  <c:v>78.174213043217023</c:v>
                </c:pt>
                <c:pt idx="74">
                  <c:v>66.823843085216794</c:v>
                </c:pt>
                <c:pt idx="75">
                  <c:v>55.793207518266414</c:v>
                </c:pt>
                <c:pt idx="76">
                  <c:v>65.298296654860096</c:v>
                </c:pt>
                <c:pt idx="77">
                  <c:v>57.738968078044174</c:v>
                </c:pt>
                <c:pt idx="78">
                  <c:v>50.171887772021854</c:v>
                </c:pt>
                <c:pt idx="80">
                  <c:v>58.530202895243185</c:v>
                </c:pt>
                <c:pt idx="81">
                  <c:v>51.207884399744444</c:v>
                </c:pt>
                <c:pt idx="82">
                  <c:v>49.063611232313647</c:v>
                </c:pt>
                <c:pt idx="83">
                  <c:v>45.033318036620351</c:v>
                </c:pt>
                <c:pt idx="84">
                  <c:v>47.621636848840986</c:v>
                </c:pt>
                <c:pt idx="85">
                  <c:v>53.404932869146883</c:v>
                </c:pt>
                <c:pt idx="86">
                  <c:v>46.103919863445022</c:v>
                </c:pt>
                <c:pt idx="87">
                  <c:v>38.889403268572977</c:v>
                </c:pt>
                <c:pt idx="88">
                  <c:v>27.071423029244809</c:v>
                </c:pt>
                <c:pt idx="90">
                  <c:v>37.079010584936071</c:v>
                </c:pt>
                <c:pt idx="91">
                  <c:v>53.222196975653745</c:v>
                </c:pt>
                <c:pt idx="92">
                  <c:v>57.121922571370028</c:v>
                </c:pt>
                <c:pt idx="93">
                  <c:v>35.731643309895574</c:v>
                </c:pt>
                <c:pt idx="94">
                  <c:v>41.071582367537275</c:v>
                </c:pt>
                <c:pt idx="95">
                  <c:v>55.216416055169283</c:v>
                </c:pt>
                <c:pt idx="96">
                  <c:v>44.714126185142241</c:v>
                </c:pt>
                <c:pt idx="97">
                  <c:v>39.784084563681134</c:v>
                </c:pt>
                <c:pt idx="98">
                  <c:v>27.999572244483229</c:v>
                </c:pt>
              </c:numCache>
            </c:numRef>
          </c:val>
          <c:extLst>
            <c:ext xmlns:c16="http://schemas.microsoft.com/office/drawing/2014/chart" uri="{C3380CC4-5D6E-409C-BE32-E72D297353CC}">
              <c16:uniqueId val="{0000000B-64FF-48F9-84D1-2B58587D8522}"/>
            </c:ext>
          </c:extLst>
        </c:ser>
        <c:dLbls>
          <c:showLegendKey val="0"/>
          <c:showVal val="0"/>
          <c:showCatName val="0"/>
          <c:showSerName val="0"/>
          <c:showPercent val="0"/>
          <c:showBubbleSize val="0"/>
        </c:dLbls>
        <c:gapWidth val="30"/>
        <c:overlap val="100"/>
        <c:axId val="829052680"/>
        <c:axId val="829057272"/>
      </c:barChart>
      <c:catAx>
        <c:axId val="433359488"/>
        <c:scaling>
          <c:orientation val="minMax"/>
        </c:scaling>
        <c:delete val="0"/>
        <c:axPos val="b"/>
        <c:numFmt formatCode="General" sourceLinked="1"/>
        <c:majorTickMark val="out"/>
        <c:minorTickMark val="none"/>
        <c:tickLblPos val="nextTo"/>
        <c:spPr>
          <a:ln w="3175">
            <a:noFill/>
          </a:ln>
        </c:spPr>
        <c:txPr>
          <a:bodyPr rot="-5400000" vert="horz"/>
          <a:lstStyle/>
          <a:p>
            <a:pPr>
              <a:defRPr/>
            </a:pPr>
            <a:endParaRPr lang="en-US"/>
          </a:p>
        </c:txPr>
        <c:crossAx val="433377664"/>
        <c:crosses val="autoZero"/>
        <c:auto val="1"/>
        <c:lblAlgn val="ctr"/>
        <c:lblOffset val="0"/>
        <c:tickLblSkip val="1"/>
        <c:tickMarkSkip val="1"/>
        <c:noMultiLvlLbl val="0"/>
      </c:catAx>
      <c:valAx>
        <c:axId val="433377664"/>
        <c:scaling>
          <c:orientation val="minMax"/>
          <c:max val="10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tx1"/>
                </a:solidFill>
              </a:defRPr>
            </a:pPr>
            <a:endParaRPr lang="en-US"/>
          </a:p>
        </c:txPr>
        <c:crossAx val="433359488"/>
        <c:crosses val="autoZero"/>
        <c:crossBetween val="between"/>
        <c:majorUnit val="20"/>
      </c:valAx>
      <c:valAx>
        <c:axId val="829057272"/>
        <c:scaling>
          <c:orientation val="minMax"/>
          <c:max val="100"/>
          <c:min val="0"/>
        </c:scaling>
        <c:delete val="0"/>
        <c:axPos val="r"/>
        <c:numFmt formatCode="0" sourceLinked="0"/>
        <c:majorTickMark val="out"/>
        <c:minorTickMark val="none"/>
        <c:tickLblPos val="none"/>
        <c:spPr>
          <a:ln>
            <a:noFill/>
          </a:ln>
        </c:spPr>
        <c:crossAx val="829052680"/>
        <c:crosses val="max"/>
        <c:crossBetween val="between"/>
      </c:valAx>
      <c:catAx>
        <c:axId val="829052680"/>
        <c:scaling>
          <c:orientation val="minMax"/>
        </c:scaling>
        <c:delete val="1"/>
        <c:axPos val="b"/>
        <c:numFmt formatCode="General" sourceLinked="1"/>
        <c:majorTickMark val="out"/>
        <c:minorTickMark val="none"/>
        <c:tickLblPos val="nextTo"/>
        <c:crossAx val="829057272"/>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0.10204676563867017"/>
          <c:w val="0.91708256137100508"/>
          <c:h val="0.67940494180651656"/>
        </c:manualLayout>
      </c:layout>
      <c:barChart>
        <c:barDir val="col"/>
        <c:grouping val="stacked"/>
        <c:varyColors val="0"/>
        <c:ser>
          <c:idx val="0"/>
          <c:order val="0"/>
          <c:spPr>
            <a:solidFill>
              <a:schemeClr val="tx2">
                <a:lumMod val="40000"/>
                <a:lumOff val="60000"/>
              </a:schemeClr>
            </a:solidFill>
            <a:ln>
              <a:noFill/>
            </a:ln>
          </c:spPr>
          <c:invertIfNegative val="0"/>
          <c:cat>
            <c:strRef>
              <c:f>'Energy and Capacity Value'!$AG$29:$AG$197</c:f>
              <c:strCache>
                <c:ptCount val="169"/>
                <c:pt idx="8">
                  <c:v>CAISO</c:v>
                </c:pt>
                <c:pt idx="9">
                  <c:v> </c:v>
                </c:pt>
                <c:pt idx="18">
                  <c:v>AZPS</c:v>
                </c:pt>
                <c:pt idx="19">
                  <c:v> </c:v>
                </c:pt>
                <c:pt idx="28">
                  <c:v>PNM</c:v>
                </c:pt>
                <c:pt idx="29">
                  <c:v> </c:v>
                </c:pt>
                <c:pt idx="38">
                  <c:v>NEVP</c:v>
                </c:pt>
                <c:pt idx="39">
                  <c:v> </c:v>
                </c:pt>
                <c:pt idx="48">
                  <c:v>ISO-NE</c:v>
                </c:pt>
                <c:pt idx="49">
                  <c:v> </c:v>
                </c:pt>
                <c:pt idx="58">
                  <c:v>PACE</c:v>
                </c:pt>
                <c:pt idx="59">
                  <c:v> </c:v>
                </c:pt>
                <c:pt idx="68">
                  <c:v>CPLE</c:v>
                </c:pt>
                <c:pt idx="69">
                  <c:v> </c:v>
                </c:pt>
                <c:pt idx="78">
                  <c:v>DUK</c:v>
                </c:pt>
                <c:pt idx="79">
                  <c:v> </c:v>
                </c:pt>
                <c:pt idx="88">
                  <c:v>PSCO</c:v>
                </c:pt>
                <c:pt idx="89">
                  <c:v> </c:v>
                </c:pt>
                <c:pt idx="98">
                  <c:v>FPL</c:v>
                </c:pt>
                <c:pt idx="99">
                  <c:v> </c:v>
                </c:pt>
                <c:pt idx="108">
                  <c:v>ERCOT</c:v>
                </c:pt>
                <c:pt idx="109">
                  <c:v> </c:v>
                </c:pt>
                <c:pt idx="118">
                  <c:v>NYISO</c:v>
                </c:pt>
                <c:pt idx="119">
                  <c:v> </c:v>
                </c:pt>
                <c:pt idx="128">
                  <c:v>SOCO</c:v>
                </c:pt>
                <c:pt idx="129">
                  <c:v> </c:v>
                </c:pt>
                <c:pt idx="138">
                  <c:v>PJM</c:v>
                </c:pt>
                <c:pt idx="139">
                  <c:v> </c:v>
                </c:pt>
                <c:pt idx="148">
                  <c:v>MISO</c:v>
                </c:pt>
                <c:pt idx="149">
                  <c:v> </c:v>
                </c:pt>
                <c:pt idx="158">
                  <c:v>SPP</c:v>
                </c:pt>
                <c:pt idx="159">
                  <c:v> </c:v>
                </c:pt>
                <c:pt idx="168">
                  <c:v>TVA</c:v>
                </c:pt>
              </c:strCache>
            </c:strRef>
          </c:cat>
          <c:val>
            <c:numRef>
              <c:f>'Energy and Capacity Value'!$Y$29:$Y$197</c:f>
              <c:numCache>
                <c:formatCode>0.00</c:formatCode>
                <c:ptCount val="169"/>
                <c:pt idx="0">
                  <c:v>38.453740640266233</c:v>
                </c:pt>
                <c:pt idx="1">
                  <c:v>44.465704799315745</c:v>
                </c:pt>
                <c:pt idx="2">
                  <c:v>44.795619495015792</c:v>
                </c:pt>
                <c:pt idx="3">
                  <c:v>28.287568464694957</c:v>
                </c:pt>
                <c:pt idx="4">
                  <c:v>24.673946201421703</c:v>
                </c:pt>
                <c:pt idx="5">
                  <c:v>25.549772818617669</c:v>
                </c:pt>
                <c:pt idx="6">
                  <c:v>26.306399059712124</c:v>
                </c:pt>
                <c:pt idx="7">
                  <c:v>23.806532713142683</c:v>
                </c:pt>
                <c:pt idx="8">
                  <c:v>20.921325793679991</c:v>
                </c:pt>
                <c:pt idx="10">
                  <c:v>20.700041258468548</c:v>
                </c:pt>
                <c:pt idx="11">
                  <c:v>37.649112529989125</c:v>
                </c:pt>
                <c:pt idx="12">
                  <c:v>37.622932970899988</c:v>
                </c:pt>
                <c:pt idx="13">
                  <c:v>25.670040439695104</c:v>
                </c:pt>
                <c:pt idx="14">
                  <c:v>20.318374009775262</c:v>
                </c:pt>
                <c:pt idx="15">
                  <c:v>20.28096937706135</c:v>
                </c:pt>
                <c:pt idx="16">
                  <c:v>26.531973936974868</c:v>
                </c:pt>
                <c:pt idx="17">
                  <c:v>22.418790351044013</c:v>
                </c:pt>
                <c:pt idx="18">
                  <c:v>19.895601177595651</c:v>
                </c:pt>
                <c:pt idx="20">
                  <c:v>20.967924707293111</c:v>
                </c:pt>
                <c:pt idx="21">
                  <c:v>42.48643371216351</c:v>
                </c:pt>
                <c:pt idx="22">
                  <c:v>46.399971046775022</c:v>
                </c:pt>
                <c:pt idx="23">
                  <c:v>27.03545911350847</c:v>
                </c:pt>
                <c:pt idx="24">
                  <c:v>23.571614288808721</c:v>
                </c:pt>
                <c:pt idx="25">
                  <c:v>20.42521483532003</c:v>
                </c:pt>
                <c:pt idx="26">
                  <c:v>28.234127061439732</c:v>
                </c:pt>
                <c:pt idx="27">
                  <c:v>26.635087810998591</c:v>
                </c:pt>
                <c:pt idx="28">
                  <c:v>22.868699314512028</c:v>
                </c:pt>
                <c:pt idx="30">
                  <c:v>23.163070918543649</c:v>
                </c:pt>
                <c:pt idx="31">
                  <c:v>40.203050389949404</c:v>
                </c:pt>
                <c:pt idx="32">
                  <c:v>41.892827357674015</c:v>
                </c:pt>
                <c:pt idx="33">
                  <c:v>27.882449471562342</c:v>
                </c:pt>
                <c:pt idx="34">
                  <c:v>23.421227873845073</c:v>
                </c:pt>
                <c:pt idx="35">
                  <c:v>30.515913240463643</c:v>
                </c:pt>
                <c:pt idx="36">
                  <c:v>27.881343339901957</c:v>
                </c:pt>
                <c:pt idx="37">
                  <c:v>26.180380407469201</c:v>
                </c:pt>
                <c:pt idx="38">
                  <c:v>26.584597576963699</c:v>
                </c:pt>
                <c:pt idx="40">
                  <c:v>48.765073228800269</c:v>
                </c:pt>
                <c:pt idx="41">
                  <c:v>66.422438416069099</c:v>
                </c:pt>
                <c:pt idx="42">
                  <c:v>65.697379965086938</c:v>
                </c:pt>
                <c:pt idx="43">
                  <c:v>45.011762005820486</c:v>
                </c:pt>
                <c:pt idx="44">
                  <c:v>33.622982656379683</c:v>
                </c:pt>
                <c:pt idx="45">
                  <c:v>34.5699619157893</c:v>
                </c:pt>
                <c:pt idx="46">
                  <c:v>42.605402362010153</c:v>
                </c:pt>
                <c:pt idx="47">
                  <c:v>28.447499520941182</c:v>
                </c:pt>
                <c:pt idx="48">
                  <c:v>21.452558547161352</c:v>
                </c:pt>
                <c:pt idx="50">
                  <c:v>10.150235041728182</c:v>
                </c:pt>
                <c:pt idx="51">
                  <c:v>35.541369922447338</c:v>
                </c:pt>
                <c:pt idx="52">
                  <c:v>38.759346676202412</c:v>
                </c:pt>
                <c:pt idx="53">
                  <c:v>24.195972557728556</c:v>
                </c:pt>
                <c:pt idx="54">
                  <c:v>23.544918426432559</c:v>
                </c:pt>
                <c:pt idx="55">
                  <c:v>21.90307308604164</c:v>
                </c:pt>
                <c:pt idx="56">
                  <c:v>26.661568732862786</c:v>
                </c:pt>
                <c:pt idx="57">
                  <c:v>24.82796293757637</c:v>
                </c:pt>
                <c:pt idx="58">
                  <c:v>21.678752199364336</c:v>
                </c:pt>
                <c:pt idx="60">
                  <c:v>40.733661629080601</c:v>
                </c:pt>
                <c:pt idx="61">
                  <c:v>42.294932717706303</c:v>
                </c:pt>
                <c:pt idx="62">
                  <c:v>51.0552591847065</c:v>
                </c:pt>
                <c:pt idx="63">
                  <c:v>36.043916510544193</c:v>
                </c:pt>
                <c:pt idx="64">
                  <c:v>34.224149655526887</c:v>
                </c:pt>
                <c:pt idx="65">
                  <c:v>33.50733056438564</c:v>
                </c:pt>
                <c:pt idx="66">
                  <c:v>37.722533114491426</c:v>
                </c:pt>
                <c:pt idx="67">
                  <c:v>30.280691852327248</c:v>
                </c:pt>
                <c:pt idx="68">
                  <c:v>23.179853891050996</c:v>
                </c:pt>
                <c:pt idx="70">
                  <c:v>40.659541447987451</c:v>
                </c:pt>
                <c:pt idx="71">
                  <c:v>42.443391436123648</c:v>
                </c:pt>
                <c:pt idx="72">
                  <c:v>49.722989683082048</c:v>
                </c:pt>
                <c:pt idx="73">
                  <c:v>35.820244209353007</c:v>
                </c:pt>
                <c:pt idx="74">
                  <c:v>34.145254184651996</c:v>
                </c:pt>
                <c:pt idx="75">
                  <c:v>33.648904500904145</c:v>
                </c:pt>
                <c:pt idx="76">
                  <c:v>37.73715918973064</c:v>
                </c:pt>
                <c:pt idx="77">
                  <c:v>30.264393710947033</c:v>
                </c:pt>
                <c:pt idx="78">
                  <c:v>23.165685748294919</c:v>
                </c:pt>
                <c:pt idx="80">
                  <c:v>28.78090657338808</c:v>
                </c:pt>
                <c:pt idx="81">
                  <c:v>30.089518016160948</c:v>
                </c:pt>
                <c:pt idx="82">
                  <c:v>34.289336983728546</c:v>
                </c:pt>
                <c:pt idx="83">
                  <c:v>25.01232306990433</c:v>
                </c:pt>
                <c:pt idx="84">
                  <c:v>21.304537685124068</c:v>
                </c:pt>
                <c:pt idx="85">
                  <c:v>21.894692616974201</c:v>
                </c:pt>
                <c:pt idx="86">
                  <c:v>25.616781015950277</c:v>
                </c:pt>
                <c:pt idx="87">
                  <c:v>23.272626482184723</c:v>
                </c:pt>
                <c:pt idx="88">
                  <c:v>18.569099391680073</c:v>
                </c:pt>
                <c:pt idx="90">
                  <c:v>37.88664224775868</c:v>
                </c:pt>
                <c:pt idx="91">
                  <c:v>38.608790944283413</c:v>
                </c:pt>
                <c:pt idx="92">
                  <c:v>44.140880086772526</c:v>
                </c:pt>
                <c:pt idx="93">
                  <c:v>31.326047649857504</c:v>
                </c:pt>
                <c:pt idx="94">
                  <c:v>27.20685890700959</c:v>
                </c:pt>
                <c:pt idx="95">
                  <c:v>29.578183916103065</c:v>
                </c:pt>
                <c:pt idx="96">
                  <c:v>29.245927514701574</c:v>
                </c:pt>
                <c:pt idx="97">
                  <c:v>27.078520484343517</c:v>
                </c:pt>
                <c:pt idx="98">
                  <c:v>20.752377968298653</c:v>
                </c:pt>
                <c:pt idx="100">
                  <c:v>38.037769043394086</c:v>
                </c:pt>
                <c:pt idx="101">
                  <c:v>43.811546715854739</c:v>
                </c:pt>
                <c:pt idx="102">
                  <c:v>44.570605310096795</c:v>
                </c:pt>
                <c:pt idx="103">
                  <c:v>33.598725766494105</c:v>
                </c:pt>
                <c:pt idx="104">
                  <c:v>31.777184381674239</c:v>
                </c:pt>
                <c:pt idx="105">
                  <c:v>27.32214187485107</c:v>
                </c:pt>
                <c:pt idx="106">
                  <c:v>41.160572236494936</c:v>
                </c:pt>
                <c:pt idx="107">
                  <c:v>61.01321120589904</c:v>
                </c:pt>
                <c:pt idx="108">
                  <c:v>23.646191542358945</c:v>
                </c:pt>
                <c:pt idx="110">
                  <c:v>57.61181557231918</c:v>
                </c:pt>
                <c:pt idx="111">
                  <c:v>71.189725248213009</c:v>
                </c:pt>
                <c:pt idx="112">
                  <c:v>65.72544461057268</c:v>
                </c:pt>
                <c:pt idx="113">
                  <c:v>46.079869566825508</c:v>
                </c:pt>
                <c:pt idx="114">
                  <c:v>36.976018086242433</c:v>
                </c:pt>
                <c:pt idx="115">
                  <c:v>35.087356571211821</c:v>
                </c:pt>
                <c:pt idx="116">
                  <c:v>42.513552137021115</c:v>
                </c:pt>
                <c:pt idx="117">
                  <c:v>29.513778862874979</c:v>
                </c:pt>
                <c:pt idx="118">
                  <c:v>22.607800121057419</c:v>
                </c:pt>
                <c:pt idx="120">
                  <c:v>34.667565672459681</c:v>
                </c:pt>
                <c:pt idx="121">
                  <c:v>37.694746174420807</c:v>
                </c:pt>
                <c:pt idx="122">
                  <c:v>43.100665337996148</c:v>
                </c:pt>
                <c:pt idx="123">
                  <c:v>31.318116352612716</c:v>
                </c:pt>
                <c:pt idx="124">
                  <c:v>31.719017999500672</c:v>
                </c:pt>
                <c:pt idx="125">
                  <c:v>33.27624700801298</c:v>
                </c:pt>
                <c:pt idx="126">
                  <c:v>35.632180060221209</c:v>
                </c:pt>
                <c:pt idx="127">
                  <c:v>27.195773918561006</c:v>
                </c:pt>
                <c:pt idx="128">
                  <c:v>22.435104782209766</c:v>
                </c:pt>
                <c:pt idx="130">
                  <c:v>45.632018020726321</c:v>
                </c:pt>
                <c:pt idx="131">
                  <c:v>50.054242846228256</c:v>
                </c:pt>
                <c:pt idx="132">
                  <c:v>60.293371697771342</c:v>
                </c:pt>
                <c:pt idx="133">
                  <c:v>39.867679703101295</c:v>
                </c:pt>
                <c:pt idx="134">
                  <c:v>32.447964254537744</c:v>
                </c:pt>
                <c:pt idx="135">
                  <c:v>34.179315804346139</c:v>
                </c:pt>
                <c:pt idx="136">
                  <c:v>39.794534291076104</c:v>
                </c:pt>
                <c:pt idx="137">
                  <c:v>27.983338651412044</c:v>
                </c:pt>
                <c:pt idx="138">
                  <c:v>21.731240338782566</c:v>
                </c:pt>
                <c:pt idx="140">
                  <c:v>36.111357165887803</c:v>
                </c:pt>
                <c:pt idx="141">
                  <c:v>39.079338614319127</c:v>
                </c:pt>
                <c:pt idx="142">
                  <c:v>46.388035615092086</c:v>
                </c:pt>
                <c:pt idx="143">
                  <c:v>35.127035887195738</c:v>
                </c:pt>
                <c:pt idx="144">
                  <c:v>34.659374260701235</c:v>
                </c:pt>
                <c:pt idx="145">
                  <c:v>34.673384971828376</c:v>
                </c:pt>
                <c:pt idx="146">
                  <c:v>35.367286389455792</c:v>
                </c:pt>
                <c:pt idx="147">
                  <c:v>26.76929988787311</c:v>
                </c:pt>
                <c:pt idx="148">
                  <c:v>22.332620091209019</c:v>
                </c:pt>
                <c:pt idx="150">
                  <c:v>31.459355468477636</c:v>
                </c:pt>
                <c:pt idx="151">
                  <c:v>37.530552163440483</c:v>
                </c:pt>
                <c:pt idx="152">
                  <c:v>46.991812720198105</c:v>
                </c:pt>
                <c:pt idx="153">
                  <c:v>29.949685319038004</c:v>
                </c:pt>
                <c:pt idx="154">
                  <c:v>29.842540840627393</c:v>
                </c:pt>
                <c:pt idx="155">
                  <c:v>30.191332477524551</c:v>
                </c:pt>
                <c:pt idx="156">
                  <c:v>30.026677127301728</c:v>
                </c:pt>
                <c:pt idx="157">
                  <c:v>28.175832184300511</c:v>
                </c:pt>
                <c:pt idx="158">
                  <c:v>24.486855781994262</c:v>
                </c:pt>
                <c:pt idx="160">
                  <c:v>37.079010584936071</c:v>
                </c:pt>
                <c:pt idx="161">
                  <c:v>37.487640169743855</c:v>
                </c:pt>
                <c:pt idx="162">
                  <c:v>42.072408823363858</c:v>
                </c:pt>
                <c:pt idx="163">
                  <c:v>31.212788641814434</c:v>
                </c:pt>
                <c:pt idx="164">
                  <c:v>31.87644814372198</c:v>
                </c:pt>
                <c:pt idx="165">
                  <c:v>33.047200438833748</c:v>
                </c:pt>
                <c:pt idx="166">
                  <c:v>34.706044813303258</c:v>
                </c:pt>
                <c:pt idx="167">
                  <c:v>27.791175634198019</c:v>
                </c:pt>
                <c:pt idx="168">
                  <c:v>23.321986491779342</c:v>
                </c:pt>
              </c:numCache>
            </c:numRef>
          </c:val>
          <c:extLst>
            <c:ext xmlns:c16="http://schemas.microsoft.com/office/drawing/2014/chart" uri="{C3380CC4-5D6E-409C-BE32-E72D297353CC}">
              <c16:uniqueId val="{00000000-7EFB-4C22-ABAB-A5A09C977A83}"/>
            </c:ext>
          </c:extLst>
        </c:ser>
        <c:ser>
          <c:idx val="1"/>
          <c:order val="1"/>
          <c:spPr>
            <a:solidFill>
              <a:schemeClr val="accent2">
                <a:lumMod val="60000"/>
                <a:lumOff val="40000"/>
              </a:schemeClr>
            </a:solidFill>
            <a:ln w="19050">
              <a:noFill/>
              <a:prstDash val="solid"/>
            </a:ln>
          </c:spPr>
          <c:invertIfNegative val="0"/>
          <c:dPt>
            <c:idx val="10"/>
            <c:invertIfNegative val="0"/>
            <c:bubble3D val="0"/>
            <c:extLst>
              <c:ext xmlns:c16="http://schemas.microsoft.com/office/drawing/2014/chart" uri="{C3380CC4-5D6E-409C-BE32-E72D297353CC}">
                <c16:uniqueId val="{00000001-7EFB-4C22-ABAB-A5A09C977A83}"/>
              </c:ext>
            </c:extLst>
          </c:dPt>
          <c:dPt>
            <c:idx val="11"/>
            <c:invertIfNegative val="0"/>
            <c:bubble3D val="0"/>
            <c:extLst>
              <c:ext xmlns:c16="http://schemas.microsoft.com/office/drawing/2014/chart" uri="{C3380CC4-5D6E-409C-BE32-E72D297353CC}">
                <c16:uniqueId val="{00000002-7EFB-4C22-ABAB-A5A09C977A83}"/>
              </c:ext>
            </c:extLst>
          </c:dPt>
          <c:dPt>
            <c:idx val="20"/>
            <c:invertIfNegative val="0"/>
            <c:bubble3D val="0"/>
            <c:extLst>
              <c:ext xmlns:c16="http://schemas.microsoft.com/office/drawing/2014/chart" uri="{C3380CC4-5D6E-409C-BE32-E72D297353CC}">
                <c16:uniqueId val="{00000003-7EFB-4C22-ABAB-A5A09C977A83}"/>
              </c:ext>
            </c:extLst>
          </c:dPt>
          <c:dPt>
            <c:idx val="30"/>
            <c:invertIfNegative val="0"/>
            <c:bubble3D val="0"/>
            <c:extLst>
              <c:ext xmlns:c16="http://schemas.microsoft.com/office/drawing/2014/chart" uri="{C3380CC4-5D6E-409C-BE32-E72D297353CC}">
                <c16:uniqueId val="{00000004-7EFB-4C22-ABAB-A5A09C977A83}"/>
              </c:ext>
            </c:extLst>
          </c:dPt>
          <c:dPt>
            <c:idx val="40"/>
            <c:invertIfNegative val="0"/>
            <c:bubble3D val="0"/>
            <c:extLst>
              <c:ext xmlns:c16="http://schemas.microsoft.com/office/drawing/2014/chart" uri="{C3380CC4-5D6E-409C-BE32-E72D297353CC}">
                <c16:uniqueId val="{00000005-7EFB-4C22-ABAB-A5A09C977A83}"/>
              </c:ext>
            </c:extLst>
          </c:dPt>
          <c:dPt>
            <c:idx val="50"/>
            <c:invertIfNegative val="0"/>
            <c:bubble3D val="0"/>
            <c:extLst>
              <c:ext xmlns:c16="http://schemas.microsoft.com/office/drawing/2014/chart" uri="{C3380CC4-5D6E-409C-BE32-E72D297353CC}">
                <c16:uniqueId val="{00000006-7EFB-4C22-ABAB-A5A09C977A83}"/>
              </c:ext>
            </c:extLst>
          </c:dPt>
          <c:dPt>
            <c:idx val="51"/>
            <c:invertIfNegative val="0"/>
            <c:bubble3D val="0"/>
            <c:extLst>
              <c:ext xmlns:c16="http://schemas.microsoft.com/office/drawing/2014/chart" uri="{C3380CC4-5D6E-409C-BE32-E72D297353CC}">
                <c16:uniqueId val="{00000007-7EFB-4C22-ABAB-A5A09C977A83}"/>
              </c:ext>
            </c:extLst>
          </c:dPt>
          <c:dPt>
            <c:idx val="60"/>
            <c:invertIfNegative val="0"/>
            <c:bubble3D val="0"/>
            <c:extLst>
              <c:ext xmlns:c16="http://schemas.microsoft.com/office/drawing/2014/chart" uri="{C3380CC4-5D6E-409C-BE32-E72D297353CC}">
                <c16:uniqueId val="{00000008-7EFB-4C22-ABAB-A5A09C977A83}"/>
              </c:ext>
            </c:extLst>
          </c:dPt>
          <c:dPt>
            <c:idx val="70"/>
            <c:invertIfNegative val="0"/>
            <c:bubble3D val="0"/>
            <c:extLst>
              <c:ext xmlns:c16="http://schemas.microsoft.com/office/drawing/2014/chart" uri="{C3380CC4-5D6E-409C-BE32-E72D297353CC}">
                <c16:uniqueId val="{00000009-7EFB-4C22-ABAB-A5A09C977A83}"/>
              </c:ext>
            </c:extLst>
          </c:dPt>
          <c:cat>
            <c:strRef>
              <c:f>'Energy and Capacity Value'!$AG$29:$AG$197</c:f>
              <c:strCache>
                <c:ptCount val="169"/>
                <c:pt idx="8">
                  <c:v>CAISO</c:v>
                </c:pt>
                <c:pt idx="9">
                  <c:v> </c:v>
                </c:pt>
                <c:pt idx="18">
                  <c:v>AZPS</c:v>
                </c:pt>
                <c:pt idx="19">
                  <c:v> </c:v>
                </c:pt>
                <c:pt idx="28">
                  <c:v>PNM</c:v>
                </c:pt>
                <c:pt idx="29">
                  <c:v> </c:v>
                </c:pt>
                <c:pt idx="38">
                  <c:v>NEVP</c:v>
                </c:pt>
                <c:pt idx="39">
                  <c:v> </c:v>
                </c:pt>
                <c:pt idx="48">
                  <c:v>ISO-NE</c:v>
                </c:pt>
                <c:pt idx="49">
                  <c:v> </c:v>
                </c:pt>
                <c:pt idx="58">
                  <c:v>PACE</c:v>
                </c:pt>
                <c:pt idx="59">
                  <c:v> </c:v>
                </c:pt>
                <c:pt idx="68">
                  <c:v>CPLE</c:v>
                </c:pt>
                <c:pt idx="69">
                  <c:v> </c:v>
                </c:pt>
                <c:pt idx="78">
                  <c:v>DUK</c:v>
                </c:pt>
                <c:pt idx="79">
                  <c:v> </c:v>
                </c:pt>
                <c:pt idx="88">
                  <c:v>PSCO</c:v>
                </c:pt>
                <c:pt idx="89">
                  <c:v> </c:v>
                </c:pt>
                <c:pt idx="98">
                  <c:v>FPL</c:v>
                </c:pt>
                <c:pt idx="99">
                  <c:v> </c:v>
                </c:pt>
                <c:pt idx="108">
                  <c:v>ERCOT</c:v>
                </c:pt>
                <c:pt idx="109">
                  <c:v> </c:v>
                </c:pt>
                <c:pt idx="118">
                  <c:v>NYISO</c:v>
                </c:pt>
                <c:pt idx="119">
                  <c:v> </c:v>
                </c:pt>
                <c:pt idx="128">
                  <c:v>SOCO</c:v>
                </c:pt>
                <c:pt idx="129">
                  <c:v> </c:v>
                </c:pt>
                <c:pt idx="138">
                  <c:v>PJM</c:v>
                </c:pt>
                <c:pt idx="139">
                  <c:v> </c:v>
                </c:pt>
                <c:pt idx="148">
                  <c:v>MISO</c:v>
                </c:pt>
                <c:pt idx="149">
                  <c:v> </c:v>
                </c:pt>
                <c:pt idx="158">
                  <c:v>SPP</c:v>
                </c:pt>
                <c:pt idx="159">
                  <c:v> </c:v>
                </c:pt>
                <c:pt idx="168">
                  <c:v>TVA</c:v>
                </c:pt>
              </c:strCache>
            </c:strRef>
          </c:cat>
          <c:val>
            <c:numRef>
              <c:f>'Energy and Capacity Value'!$Z$29:$Z$197</c:f>
              <c:numCache>
                <c:formatCode>0.00</c:formatCode>
                <c:ptCount val="169"/>
                <c:pt idx="0">
                  <c:v>18.347765243792381</c:v>
                </c:pt>
                <c:pt idx="1">
                  <c:v>17.985142844583791</c:v>
                </c:pt>
                <c:pt idx="2">
                  <c:v>18.303693387894047</c:v>
                </c:pt>
                <c:pt idx="3">
                  <c:v>12.433451418565024</c:v>
                </c:pt>
                <c:pt idx="4">
                  <c:v>9.7269418500372318</c:v>
                </c:pt>
                <c:pt idx="5">
                  <c:v>9.5414238027251699</c:v>
                </c:pt>
                <c:pt idx="6">
                  <c:v>5.3628262955066921</c:v>
                </c:pt>
                <c:pt idx="7">
                  <c:v>6.5695156217589759</c:v>
                </c:pt>
                <c:pt idx="8">
                  <c:v>3.9756318443030203</c:v>
                </c:pt>
                <c:pt idx="10">
                  <c:v>17.918982387984272</c:v>
                </c:pt>
                <c:pt idx="11">
                  <c:v>13.388168972433078</c:v>
                </c:pt>
                <c:pt idx="12">
                  <c:v>8.4030321278591327</c:v>
                </c:pt>
                <c:pt idx="13">
                  <c:v>9.1821815732161944</c:v>
                </c:pt>
                <c:pt idx="14">
                  <c:v>2.4581984393138669</c:v>
                </c:pt>
                <c:pt idx="15">
                  <c:v>2.4750491477966579</c:v>
                </c:pt>
                <c:pt idx="16">
                  <c:v>3.6308481374069563</c:v>
                </c:pt>
                <c:pt idx="17">
                  <c:v>6.3284845682355435</c:v>
                </c:pt>
                <c:pt idx="18">
                  <c:v>9.7813232146722147</c:v>
                </c:pt>
                <c:pt idx="20">
                  <c:v>23.362210620818985</c:v>
                </c:pt>
                <c:pt idx="21">
                  <c:v>18.298266920884167</c:v>
                </c:pt>
                <c:pt idx="22">
                  <c:v>10.304115378638807</c:v>
                </c:pt>
                <c:pt idx="23">
                  <c:v>13.151559469511074</c:v>
                </c:pt>
                <c:pt idx="24">
                  <c:v>3.4446207853590995</c:v>
                </c:pt>
                <c:pt idx="25">
                  <c:v>3.5381796606170086</c:v>
                </c:pt>
                <c:pt idx="26">
                  <c:v>5.572772628697086</c:v>
                </c:pt>
                <c:pt idx="27">
                  <c:v>10.320480825333565</c:v>
                </c:pt>
                <c:pt idx="28">
                  <c:v>17.183111703809271</c:v>
                </c:pt>
                <c:pt idx="30">
                  <c:v>16.154322916047388</c:v>
                </c:pt>
                <c:pt idx="31">
                  <c:v>13.641721441700094</c:v>
                </c:pt>
                <c:pt idx="32">
                  <c:v>9.7935601836966288</c:v>
                </c:pt>
                <c:pt idx="33">
                  <c:v>9.7026343854235098</c:v>
                </c:pt>
                <c:pt idx="34">
                  <c:v>2.7979020162484689</c:v>
                </c:pt>
                <c:pt idx="35">
                  <c:v>2.1478079291409147</c:v>
                </c:pt>
                <c:pt idx="36">
                  <c:v>2.8667051273626392</c:v>
                </c:pt>
                <c:pt idx="37">
                  <c:v>4.5736102417769526</c:v>
                </c:pt>
                <c:pt idx="38">
                  <c:v>8.026844989892691</c:v>
                </c:pt>
                <c:pt idx="40">
                  <c:v>4.6951666954707489</c:v>
                </c:pt>
                <c:pt idx="41">
                  <c:v>4.0852219310394959</c:v>
                </c:pt>
                <c:pt idx="42">
                  <c:v>4.4130512985625279</c:v>
                </c:pt>
                <c:pt idx="43">
                  <c:v>4.4554412375027423</c:v>
                </c:pt>
                <c:pt idx="44">
                  <c:v>5.8585683977146541</c:v>
                </c:pt>
                <c:pt idx="45">
                  <c:v>9.9823205908704704</c:v>
                </c:pt>
                <c:pt idx="46">
                  <c:v>15.105698603126836</c:v>
                </c:pt>
                <c:pt idx="47">
                  <c:v>12.124561423553725</c:v>
                </c:pt>
                <c:pt idx="48">
                  <c:v>7.9081984926853766</c:v>
                </c:pt>
                <c:pt idx="50">
                  <c:v>25.257396410829884</c:v>
                </c:pt>
                <c:pt idx="51">
                  <c:v>20.098322796852173</c:v>
                </c:pt>
                <c:pt idx="52">
                  <c:v>14.902550320566593</c:v>
                </c:pt>
                <c:pt idx="53">
                  <c:v>15.83619641301223</c:v>
                </c:pt>
                <c:pt idx="54">
                  <c:v>4.1519215758168686</c:v>
                </c:pt>
                <c:pt idx="55">
                  <c:v>3.0328724422052171</c:v>
                </c:pt>
                <c:pt idx="56">
                  <c:v>4.449029317901946</c:v>
                </c:pt>
                <c:pt idx="57">
                  <c:v>8.8612879488169085</c:v>
                </c:pt>
                <c:pt idx="58">
                  <c:v>14.753902391490032</c:v>
                </c:pt>
                <c:pt idx="60">
                  <c:v>26.505642582492001</c:v>
                </c:pt>
                <c:pt idx="61">
                  <c:v>13.98088261807264</c:v>
                </c:pt>
                <c:pt idx="62">
                  <c:v>9.1041115236171581</c:v>
                </c:pt>
                <c:pt idx="63">
                  <c:v>8.4954774662242336</c:v>
                </c:pt>
                <c:pt idx="64">
                  <c:v>9.9082096832351905</c:v>
                </c:pt>
                <c:pt idx="65">
                  <c:v>11.266136754620577</c:v>
                </c:pt>
                <c:pt idx="66">
                  <c:v>5.1498687066797029</c:v>
                </c:pt>
                <c:pt idx="67">
                  <c:v>4.8801403587068455</c:v>
                </c:pt>
                <c:pt idx="68">
                  <c:v>1.9707860576282266</c:v>
                </c:pt>
                <c:pt idx="70">
                  <c:v>29.696440009288541</c:v>
                </c:pt>
                <c:pt idx="71">
                  <c:v>18.062806220973918</c:v>
                </c:pt>
                <c:pt idx="72">
                  <c:v>15.391542509098763</c:v>
                </c:pt>
                <c:pt idx="73">
                  <c:v>20.820101923876855</c:v>
                </c:pt>
                <c:pt idx="74">
                  <c:v>17.956397832686314</c:v>
                </c:pt>
                <c:pt idx="75">
                  <c:v>19.080977004240633</c:v>
                </c:pt>
                <c:pt idx="76">
                  <c:v>9.1690468993791043</c:v>
                </c:pt>
                <c:pt idx="77">
                  <c:v>9.4825595540202912</c:v>
                </c:pt>
                <c:pt idx="78">
                  <c:v>3.6288996298696454</c:v>
                </c:pt>
                <c:pt idx="80">
                  <c:v>24.556758049161846</c:v>
                </c:pt>
                <c:pt idx="81">
                  <c:v>16.614228077792529</c:v>
                </c:pt>
                <c:pt idx="82">
                  <c:v>12.126149647755197</c:v>
                </c:pt>
                <c:pt idx="83">
                  <c:v>13.735402730939652</c:v>
                </c:pt>
                <c:pt idx="84">
                  <c:v>3.4255057002941052</c:v>
                </c:pt>
                <c:pt idx="85">
                  <c:v>3.5986044769546592</c:v>
                </c:pt>
                <c:pt idx="86">
                  <c:v>5.3371013692653166</c:v>
                </c:pt>
                <c:pt idx="87">
                  <c:v>10.440442666717061</c:v>
                </c:pt>
                <c:pt idx="88">
                  <c:v>18.610886750491069</c:v>
                </c:pt>
                <c:pt idx="90">
                  <c:v>6.1981527890720693</c:v>
                </c:pt>
                <c:pt idx="91">
                  <c:v>36.907151010165784</c:v>
                </c:pt>
                <c:pt idx="92">
                  <c:v>48.899636247960885</c:v>
                </c:pt>
                <c:pt idx="93">
                  <c:v>46.848165393359501</c:v>
                </c:pt>
                <c:pt idx="94">
                  <c:v>39.61698417820719</c:v>
                </c:pt>
                <c:pt idx="95">
                  <c:v>26.215023602163352</c:v>
                </c:pt>
                <c:pt idx="96">
                  <c:v>36.052369140158525</c:v>
                </c:pt>
                <c:pt idx="97">
                  <c:v>30.66044759370066</c:v>
                </c:pt>
                <c:pt idx="98">
                  <c:v>29.419509803723212</c:v>
                </c:pt>
                <c:pt idx="100">
                  <c:v>0</c:v>
                </c:pt>
                <c:pt idx="101">
                  <c:v>0</c:v>
                </c:pt>
                <c:pt idx="102">
                  <c:v>0</c:v>
                </c:pt>
                <c:pt idx="103">
                  <c:v>0</c:v>
                </c:pt>
                <c:pt idx="104">
                  <c:v>0</c:v>
                </c:pt>
                <c:pt idx="105">
                  <c:v>0</c:v>
                </c:pt>
                <c:pt idx="106">
                  <c:v>0</c:v>
                </c:pt>
                <c:pt idx="107">
                  <c:v>0</c:v>
                </c:pt>
                <c:pt idx="108">
                  <c:v>0</c:v>
                </c:pt>
                <c:pt idx="110">
                  <c:v>4.8260041677467846</c:v>
                </c:pt>
                <c:pt idx="111">
                  <c:v>14.281287392387199</c:v>
                </c:pt>
                <c:pt idx="112">
                  <c:v>15.852902202847561</c:v>
                </c:pt>
                <c:pt idx="113">
                  <c:v>13.555132152090954</c:v>
                </c:pt>
                <c:pt idx="114">
                  <c:v>11.347597332887641</c:v>
                </c:pt>
                <c:pt idx="115">
                  <c:v>13.685415655637437</c:v>
                </c:pt>
                <c:pt idx="116">
                  <c:v>12.238369052081223</c:v>
                </c:pt>
                <c:pt idx="117">
                  <c:v>8.5020951929420612</c:v>
                </c:pt>
                <c:pt idx="118">
                  <c:v>9.5839229984716887</c:v>
                </c:pt>
                <c:pt idx="120">
                  <c:v>23.862637222783505</c:v>
                </c:pt>
                <c:pt idx="121">
                  <c:v>13.513138225323633</c:v>
                </c:pt>
                <c:pt idx="122">
                  <c:v>5.962945894317504</c:v>
                </c:pt>
                <c:pt idx="123">
                  <c:v>13.715201684007647</c:v>
                </c:pt>
                <c:pt idx="124">
                  <c:v>15.902618849340305</c:v>
                </c:pt>
                <c:pt idx="125">
                  <c:v>20.128685861133906</c:v>
                </c:pt>
                <c:pt idx="126">
                  <c:v>10.471739803223819</c:v>
                </c:pt>
                <c:pt idx="127">
                  <c:v>11.693629350011964</c:v>
                </c:pt>
                <c:pt idx="128">
                  <c:v>4.6363182470350459</c:v>
                </c:pt>
                <c:pt idx="130">
                  <c:v>15.841503596820134</c:v>
                </c:pt>
                <c:pt idx="131">
                  <c:v>21.767450420655329</c:v>
                </c:pt>
                <c:pt idx="132">
                  <c:v>20.956976290433271</c:v>
                </c:pt>
                <c:pt idx="133">
                  <c:v>18.678161204039718</c:v>
                </c:pt>
                <c:pt idx="134">
                  <c:v>16.872603477360236</c:v>
                </c:pt>
                <c:pt idx="135">
                  <c:v>16.5556539983227</c:v>
                </c:pt>
                <c:pt idx="136">
                  <c:v>21.86957287800902</c:v>
                </c:pt>
                <c:pt idx="137">
                  <c:v>16.674370820300705</c:v>
                </c:pt>
                <c:pt idx="138">
                  <c:v>14.44660582532042</c:v>
                </c:pt>
                <c:pt idx="140">
                  <c:v>2.4405094498856264E-2</c:v>
                </c:pt>
                <c:pt idx="141">
                  <c:v>0.12457273253687938</c:v>
                </c:pt>
                <c:pt idx="142">
                  <c:v>1.2944313646124237</c:v>
                </c:pt>
                <c:pt idx="143">
                  <c:v>1.2711633630491397</c:v>
                </c:pt>
                <c:pt idx="144">
                  <c:v>3.8492822071854049</c:v>
                </c:pt>
                <c:pt idx="145">
                  <c:v>2.2847331724555473</c:v>
                </c:pt>
                <c:pt idx="146">
                  <c:v>0.56821292937752987</c:v>
                </c:pt>
                <c:pt idx="147">
                  <c:v>0.71708358676360329</c:v>
                </c:pt>
                <c:pt idx="148">
                  <c:v>1.9802320479069329</c:v>
                </c:pt>
                <c:pt idx="150">
                  <c:v>21.944049134026329</c:v>
                </c:pt>
                <c:pt idx="151">
                  <c:v>36.475866783201013</c:v>
                </c:pt>
                <c:pt idx="152">
                  <c:v>32.023986027530974</c:v>
                </c:pt>
                <c:pt idx="153">
                  <c:v>28.785316786610153</c:v>
                </c:pt>
                <c:pt idx="154">
                  <c:v>36.825780649563839</c:v>
                </c:pt>
                <c:pt idx="155">
                  <c:v>30.621545674636884</c:v>
                </c:pt>
                <c:pt idx="156">
                  <c:v>29.177306520242414</c:v>
                </c:pt>
                <c:pt idx="157">
                  <c:v>27.260055060579827</c:v>
                </c:pt>
                <c:pt idx="158">
                  <c:v>26.309450119139658</c:v>
                </c:pt>
                <c:pt idx="160">
                  <c:v>0</c:v>
                </c:pt>
                <c:pt idx="161">
                  <c:v>15.734556805909891</c:v>
                </c:pt>
                <c:pt idx="162">
                  <c:v>15.049513748006165</c:v>
                </c:pt>
                <c:pt idx="163">
                  <c:v>4.5188546680811363</c:v>
                </c:pt>
                <c:pt idx="164">
                  <c:v>9.1951342238152929</c:v>
                </c:pt>
                <c:pt idx="165">
                  <c:v>22.169215616335531</c:v>
                </c:pt>
                <c:pt idx="166">
                  <c:v>10.008081371838985</c:v>
                </c:pt>
                <c:pt idx="167">
                  <c:v>11.992908929483114</c:v>
                </c:pt>
                <c:pt idx="168">
                  <c:v>4.6775857527038873</c:v>
                </c:pt>
              </c:numCache>
            </c:numRef>
          </c:val>
          <c:extLst>
            <c:ext xmlns:c16="http://schemas.microsoft.com/office/drawing/2014/chart" uri="{C3380CC4-5D6E-409C-BE32-E72D297353CC}">
              <c16:uniqueId val="{0000000A-7EFB-4C22-ABAB-A5A09C977A83}"/>
            </c:ext>
          </c:extLst>
        </c:ser>
        <c:dLbls>
          <c:showLegendKey val="0"/>
          <c:showVal val="0"/>
          <c:showCatName val="0"/>
          <c:showSerName val="0"/>
          <c:showPercent val="0"/>
          <c:showBubbleSize val="0"/>
        </c:dLbls>
        <c:gapWidth val="30"/>
        <c:overlap val="100"/>
        <c:axId val="433359488"/>
        <c:axId val="433377664"/>
      </c:barChart>
      <c:barChart>
        <c:barDir val="col"/>
        <c:grouping val="stacked"/>
        <c:varyColors val="0"/>
        <c:ser>
          <c:idx val="2"/>
          <c:order val="2"/>
          <c:spPr>
            <a:noFill/>
          </c:spPr>
          <c:invertIfNegative val="0"/>
          <c:errBars>
            <c:errBarType val="both"/>
            <c:errValType val="cust"/>
            <c:noEndCap val="0"/>
            <c:plus>
              <c:numRef>
                <c:f>'Energy and Capacity Value'!$AE$29:$AE$197</c:f>
                <c:numCache>
                  <c:formatCode>General</c:formatCode>
                  <c:ptCount val="169"/>
                  <c:pt idx="0">
                    <c:v>12.97482673155001</c:v>
                  </c:pt>
                  <c:pt idx="1">
                    <c:v>9.6865308216145678</c:v>
                  </c:pt>
                  <c:pt idx="2">
                    <c:v>17.024589481565911</c:v>
                  </c:pt>
                  <c:pt idx="3">
                    <c:v>14.734090359154443</c:v>
                  </c:pt>
                  <c:pt idx="4">
                    <c:v>8.3334492697461826</c:v>
                  </c:pt>
                  <c:pt idx="5">
                    <c:v>7.8547647849061946</c:v>
                  </c:pt>
                  <c:pt idx="6">
                    <c:v>8.9700542410880857</c:v>
                  </c:pt>
                  <c:pt idx="7">
                    <c:v>8.0913501398091832</c:v>
                  </c:pt>
                  <c:pt idx="8">
                    <c:v>7.239885019924408</c:v>
                  </c:pt>
                  <c:pt idx="10">
                    <c:v>2.0374494020854783</c:v>
                  </c:pt>
                  <c:pt idx="11">
                    <c:v>2.8441318350767304</c:v>
                  </c:pt>
                  <c:pt idx="12">
                    <c:v>3.5246292793703944</c:v>
                  </c:pt>
                  <c:pt idx="13">
                    <c:v>5.1760324676580254</c:v>
                  </c:pt>
                  <c:pt idx="14">
                    <c:v>0.67704801861752628</c:v>
                  </c:pt>
                  <c:pt idx="15">
                    <c:v>4.1431609956535702</c:v>
                  </c:pt>
                  <c:pt idx="16">
                    <c:v>1.4994925754662276</c:v>
                  </c:pt>
                  <c:pt idx="17">
                    <c:v>3.2553675082053282</c:v>
                  </c:pt>
                  <c:pt idx="18">
                    <c:v>3.4191092171534372</c:v>
                  </c:pt>
                  <c:pt idx="20">
                    <c:v>1.6441619905298239</c:v>
                  </c:pt>
                  <c:pt idx="21">
                    <c:v>2.4838605131476967</c:v>
                  </c:pt>
                  <c:pt idx="22">
                    <c:v>4.6841092799503272</c:v>
                  </c:pt>
                  <c:pt idx="23">
                    <c:v>3.5729743855572664</c:v>
                  </c:pt>
                  <c:pt idx="24">
                    <c:v>0.64763196879107099</c:v>
                  </c:pt>
                  <c:pt idx="25">
                    <c:v>0.62982907320559534</c:v>
                  </c:pt>
                  <c:pt idx="26">
                    <c:v>2.7690180152557886</c:v>
                  </c:pt>
                  <c:pt idx="27">
                    <c:v>1.6612822248022638</c:v>
                  </c:pt>
                  <c:pt idx="28">
                    <c:v>2.7068240784511772</c:v>
                  </c:pt>
                  <c:pt idx="30">
                    <c:v>1.5781738355760595</c:v>
                  </c:pt>
                  <c:pt idx="31">
                    <c:v>3.7208267076017094</c:v>
                  </c:pt>
                  <c:pt idx="32">
                    <c:v>3.6333518523045925</c:v>
                  </c:pt>
                  <c:pt idx="33">
                    <c:v>4.4562836180412901</c:v>
                  </c:pt>
                  <c:pt idx="34">
                    <c:v>3.8596358406471118</c:v>
                  </c:pt>
                  <c:pt idx="35">
                    <c:v>4.0351283650894061</c:v>
                  </c:pt>
                  <c:pt idx="36">
                    <c:v>3.3164651372888656</c:v>
                  </c:pt>
                  <c:pt idx="37">
                    <c:v>4.320913888051706</c:v>
                  </c:pt>
                  <c:pt idx="38">
                    <c:v>3.664002320051253</c:v>
                  </c:pt>
                  <c:pt idx="40">
                    <c:v>1.5850670032011038</c:v>
                  </c:pt>
                  <c:pt idx="41">
                    <c:v>27.156115628711262</c:v>
                  </c:pt>
                  <c:pt idx="42">
                    <c:v>4.9728925169794564</c:v>
                  </c:pt>
                  <c:pt idx="43">
                    <c:v>2.3704402287192607</c:v>
                  </c:pt>
                  <c:pt idx="44">
                    <c:v>1.1794694501139062</c:v>
                  </c:pt>
                  <c:pt idx="45">
                    <c:v>3.978527087571436</c:v>
                  </c:pt>
                  <c:pt idx="46">
                    <c:v>5.0540829568628922</c:v>
                  </c:pt>
                  <c:pt idx="47">
                    <c:v>3.7634173315192285</c:v>
                  </c:pt>
                  <c:pt idx="48">
                    <c:v>0.93199044805005471</c:v>
                  </c:pt>
                  <c:pt idx="50">
                    <c:v>4.9807751316269915</c:v>
                  </c:pt>
                  <c:pt idx="51">
                    <c:v>4.9609101586349311</c:v>
                  </c:pt>
                  <c:pt idx="52">
                    <c:v>3.8350327462162994</c:v>
                  </c:pt>
                  <c:pt idx="53">
                    <c:v>3.1347826756381565</c:v>
                  </c:pt>
                  <c:pt idx="54">
                    <c:v>2.8487751413820419</c:v>
                  </c:pt>
                  <c:pt idx="55">
                    <c:v>1.342480299382423</c:v>
                  </c:pt>
                  <c:pt idx="56">
                    <c:v>1.5442814344786591</c:v>
                  </c:pt>
                  <c:pt idx="57">
                    <c:v>2.0588088289858675</c:v>
                  </c:pt>
                  <c:pt idx="58">
                    <c:v>2.8384423978103257</c:v>
                  </c:pt>
                  <c:pt idx="60">
                    <c:v>1.637467466088566</c:v>
                  </c:pt>
                  <c:pt idx="61">
                    <c:v>2.1073995028275476</c:v>
                  </c:pt>
                  <c:pt idx="62">
                    <c:v>5.1655230802592982</c:v>
                  </c:pt>
                  <c:pt idx="63">
                    <c:v>7.2283893206356851</c:v>
                  </c:pt>
                  <c:pt idx="64">
                    <c:v>3.5194497649427845</c:v>
                  </c:pt>
                  <c:pt idx="65">
                    <c:v>3.9534819149564058</c:v>
                  </c:pt>
                  <c:pt idx="66">
                    <c:v>2.0028358791989547</c:v>
                  </c:pt>
                  <c:pt idx="67">
                    <c:v>2.8649308230871</c:v>
                  </c:pt>
                  <c:pt idx="68">
                    <c:v>0.93380894941223147</c:v>
                  </c:pt>
                  <c:pt idx="70">
                    <c:v>0.79389620530680816</c:v>
                  </c:pt>
                  <c:pt idx="71">
                    <c:v>2.0264313648999348</c:v>
                  </c:pt>
                  <c:pt idx="72">
                    <c:v>4.2002313938664741</c:v>
                  </c:pt>
                  <c:pt idx="73">
                    <c:v>2.6615581751494588</c:v>
                  </c:pt>
                  <c:pt idx="74">
                    <c:v>2.3856232638112402</c:v>
                  </c:pt>
                  <c:pt idx="75">
                    <c:v>3.4518984429485684</c:v>
                  </c:pt>
                  <c:pt idx="76">
                    <c:v>2.5781812386455485</c:v>
                  </c:pt>
                  <c:pt idx="77">
                    <c:v>2.6323262068315856</c:v>
                  </c:pt>
                  <c:pt idx="78">
                    <c:v>0.72416450107647634</c:v>
                  </c:pt>
                  <c:pt idx="80">
                    <c:v>2.169044474045478</c:v>
                  </c:pt>
                  <c:pt idx="81">
                    <c:v>6.4690978473951048</c:v>
                  </c:pt>
                  <c:pt idx="82">
                    <c:v>3.6527214292925692</c:v>
                  </c:pt>
                  <c:pt idx="83">
                    <c:v>2.2303260651633039</c:v>
                  </c:pt>
                  <c:pt idx="84">
                    <c:v>1.2755437395164257</c:v>
                  </c:pt>
                  <c:pt idx="85">
                    <c:v>0.73422676305576573</c:v>
                  </c:pt>
                  <c:pt idx="86">
                    <c:v>1.1086444331036063</c:v>
                  </c:pt>
                  <c:pt idx="87">
                    <c:v>1.8976897371940851</c:v>
                  </c:pt>
                  <c:pt idx="88">
                    <c:v>3.9024080369803045</c:v>
                  </c:pt>
                  <c:pt idx="90">
                    <c:v>0.76459488444837831</c:v>
                  </c:pt>
                  <c:pt idx="91">
                    <c:v>1.1402246398202607</c:v>
                  </c:pt>
                  <c:pt idx="92">
                    <c:v>1.5351416433033478</c:v>
                  </c:pt>
                  <c:pt idx="93">
                    <c:v>2.0351090703745598</c:v>
                  </c:pt>
                  <c:pt idx="94">
                    <c:v>6.0207767052878722</c:v>
                  </c:pt>
                  <c:pt idx="95">
                    <c:v>10.140517851304594</c:v>
                  </c:pt>
                  <c:pt idx="96">
                    <c:v>5.6197192066653514</c:v>
                  </c:pt>
                  <c:pt idx="97">
                    <c:v>6.2856079669770466</c:v>
                  </c:pt>
                  <c:pt idx="98">
                    <c:v>4.9145407038152271</c:v>
                  </c:pt>
                  <c:pt idx="100">
                    <c:v>5.2252793679914902</c:v>
                  </c:pt>
                  <c:pt idx="101">
                    <c:v>6.3343230193092737</c:v>
                  </c:pt>
                  <c:pt idx="102">
                    <c:v>3.1952385560174434</c:v>
                  </c:pt>
                  <c:pt idx="103">
                    <c:v>2.533964968502211</c:v>
                  </c:pt>
                  <c:pt idx="104">
                    <c:v>3.6695568537265686</c:v>
                  </c:pt>
                  <c:pt idx="105">
                    <c:v>7.6867276603173949</c:v>
                  </c:pt>
                  <c:pt idx="106">
                    <c:v>4.8078612556647258</c:v>
                  </c:pt>
                  <c:pt idx="107">
                    <c:v>13.871908219368805</c:v>
                  </c:pt>
                  <c:pt idx="108">
                    <c:v>5.6319623254071551</c:v>
                  </c:pt>
                  <c:pt idx="110">
                    <c:v>23.986700080374298</c:v>
                  </c:pt>
                  <c:pt idx="111">
                    <c:v>13.851469530266201</c:v>
                  </c:pt>
                  <c:pt idx="112">
                    <c:v>4.8880983896433321</c:v>
                  </c:pt>
                  <c:pt idx="113">
                    <c:v>4.219466431149975</c:v>
                  </c:pt>
                  <c:pt idx="114">
                    <c:v>6.7370581565337204</c:v>
                  </c:pt>
                  <c:pt idx="115">
                    <c:v>6.4721801979932962</c:v>
                  </c:pt>
                  <c:pt idx="116">
                    <c:v>7.1226660085501408</c:v>
                  </c:pt>
                  <c:pt idx="117">
                    <c:v>7.6553707367949144</c:v>
                  </c:pt>
                  <c:pt idx="118">
                    <c:v>4.9260222733850512</c:v>
                  </c:pt>
                  <c:pt idx="120">
                    <c:v>2.5150283931915993</c:v>
                  </c:pt>
                  <c:pt idx="121">
                    <c:v>2.5604105530290937</c:v>
                  </c:pt>
                  <c:pt idx="122">
                    <c:v>10.378655581870639</c:v>
                  </c:pt>
                  <c:pt idx="123">
                    <c:v>10.39751741740023</c:v>
                  </c:pt>
                  <c:pt idx="124">
                    <c:v>2.8117011067566793</c:v>
                  </c:pt>
                  <c:pt idx="125">
                    <c:v>2.2311623750749234</c:v>
                  </c:pt>
                  <c:pt idx="126">
                    <c:v>1.7610564872101619</c:v>
                  </c:pt>
                  <c:pt idx="127">
                    <c:v>1.7565300250263718</c:v>
                  </c:pt>
                  <c:pt idx="128">
                    <c:v>1.7578294961451597</c:v>
                  </c:pt>
                  <c:pt idx="130">
                    <c:v>3.4756806560344486</c:v>
                  </c:pt>
                  <c:pt idx="131">
                    <c:v>6.7018961770179573</c:v>
                  </c:pt>
                  <c:pt idx="132">
                    <c:v>4.3905214252452822</c:v>
                  </c:pt>
                  <c:pt idx="133">
                    <c:v>8.8099665764864525</c:v>
                  </c:pt>
                  <c:pt idx="134">
                    <c:v>8.3238988489419583</c:v>
                  </c:pt>
                  <c:pt idx="135">
                    <c:v>5.7134743205499063</c:v>
                  </c:pt>
                  <c:pt idx="136">
                    <c:v>6.1869925791518625</c:v>
                  </c:pt>
                  <c:pt idx="137">
                    <c:v>5.3851368876204972</c:v>
                  </c:pt>
                  <c:pt idx="138">
                    <c:v>5.5624525657349153</c:v>
                  </c:pt>
                  <c:pt idx="140">
                    <c:v>6.1532173674405115</c:v>
                  </c:pt>
                  <c:pt idx="141">
                    <c:v>4.7842978804495502</c:v>
                  </c:pt>
                  <c:pt idx="142">
                    <c:v>3.3223671006797062</c:v>
                  </c:pt>
                  <c:pt idx="143">
                    <c:v>4.3461352261112083</c:v>
                  </c:pt>
                  <c:pt idx="144">
                    <c:v>5.5801295588318709</c:v>
                  </c:pt>
                  <c:pt idx="145">
                    <c:v>5.9460097081041141</c:v>
                  </c:pt>
                  <c:pt idx="146">
                    <c:v>5.0302405419094995</c:v>
                  </c:pt>
                  <c:pt idx="147">
                    <c:v>4.3229471594801154</c:v>
                  </c:pt>
                  <c:pt idx="148">
                    <c:v>4.3296366246653939</c:v>
                  </c:pt>
                  <c:pt idx="150">
                    <c:v>3.3952038745728288</c:v>
                  </c:pt>
                  <c:pt idx="151">
                    <c:v>4.36583947594481</c:v>
                  </c:pt>
                  <c:pt idx="152">
                    <c:v>5.3483428917119369</c:v>
                  </c:pt>
                  <c:pt idx="153">
                    <c:v>3.4215983138325896</c:v>
                  </c:pt>
                  <c:pt idx="154">
                    <c:v>7.2996780916399757</c:v>
                  </c:pt>
                  <c:pt idx="155">
                    <c:v>15.181369123473061</c:v>
                  </c:pt>
                  <c:pt idx="156">
                    <c:v>13.191531450466563</c:v>
                  </c:pt>
                  <c:pt idx="157">
                    <c:v>9.4035690863189032</c:v>
                  </c:pt>
                  <c:pt idx="158">
                    <c:v>9.1628264613954471</c:v>
                  </c:pt>
                  <c:pt idx="160">
                    <c:v>0.15657806758115811</c:v>
                  </c:pt>
                  <c:pt idx="161">
                    <c:v>2.1799251863164031</c:v>
                  </c:pt>
                  <c:pt idx="162">
                    <c:v>1.0384680750398232</c:v>
                  </c:pt>
                  <c:pt idx="163">
                    <c:v>10.737789576769259</c:v>
                  </c:pt>
                  <c:pt idx="164">
                    <c:v>2.8127606431381906</c:v>
                  </c:pt>
                  <c:pt idx="165">
                    <c:v>4.4491669073669797</c:v>
                  </c:pt>
                  <c:pt idx="166">
                    <c:v>4.4405507891668279</c:v>
                  </c:pt>
                  <c:pt idx="167">
                    <c:v>3.6835427043238909</c:v>
                  </c:pt>
                  <c:pt idx="168">
                    <c:v>0.53956346193410099</c:v>
                  </c:pt>
                </c:numCache>
              </c:numRef>
            </c:plus>
            <c:minus>
              <c:numRef>
                <c:f>'Energy and Capacity Value'!$AD$29:$AD$197</c:f>
                <c:numCache>
                  <c:formatCode>General</c:formatCode>
                  <c:ptCount val="169"/>
                  <c:pt idx="0">
                    <c:v>5.3582406221425742</c:v>
                  </c:pt>
                  <c:pt idx="1">
                    <c:v>4.3197826486350408</c:v>
                  </c:pt>
                  <c:pt idx="2">
                    <c:v>2.6396024817434807</c:v>
                  </c:pt>
                  <c:pt idx="3">
                    <c:v>2.1732634489066456</c:v>
                  </c:pt>
                  <c:pt idx="4">
                    <c:v>1.802418496578909</c:v>
                  </c:pt>
                  <c:pt idx="5">
                    <c:v>1.7289808960233159</c:v>
                  </c:pt>
                  <c:pt idx="6">
                    <c:v>3.2444657675608326</c:v>
                  </c:pt>
                  <c:pt idx="7">
                    <c:v>3.8577708639903499</c:v>
                  </c:pt>
                  <c:pt idx="8">
                    <c:v>2.4765583805124187</c:v>
                  </c:pt>
                  <c:pt idx="10">
                    <c:v>1.9402824856660033</c:v>
                  </c:pt>
                  <c:pt idx="11">
                    <c:v>6.4218983179894522</c:v>
                  </c:pt>
                  <c:pt idx="12">
                    <c:v>2.8893258253538292</c:v>
                  </c:pt>
                  <c:pt idx="13">
                    <c:v>2.4168103467549926</c:v>
                  </c:pt>
                  <c:pt idx="14">
                    <c:v>0.78862124059716621</c:v>
                  </c:pt>
                  <c:pt idx="15">
                    <c:v>2.0935070363567583</c:v>
                  </c:pt>
                  <c:pt idx="16">
                    <c:v>2.1689901953132846</c:v>
                  </c:pt>
                  <c:pt idx="17">
                    <c:v>2.5462017300190034</c:v>
                  </c:pt>
                  <c:pt idx="18">
                    <c:v>3.443441197283061</c:v>
                  </c:pt>
                  <c:pt idx="20">
                    <c:v>5.6892077775830714</c:v>
                  </c:pt>
                  <c:pt idx="21">
                    <c:v>5.5888986142540276</c:v>
                  </c:pt>
                  <c:pt idx="22">
                    <c:v>5.3399579258091521</c:v>
                  </c:pt>
                  <c:pt idx="23">
                    <c:v>5.7522757272081648</c:v>
                  </c:pt>
                  <c:pt idx="24">
                    <c:v>1.9811430887384525</c:v>
                  </c:pt>
                  <c:pt idx="25">
                    <c:v>1.6425647102627394</c:v>
                  </c:pt>
                  <c:pt idx="26">
                    <c:v>3.4640581050534145</c:v>
                  </c:pt>
                  <c:pt idx="27">
                    <c:v>5.2270839162689349</c:v>
                  </c:pt>
                  <c:pt idx="28">
                    <c:v>3.7713309644031838</c:v>
                  </c:pt>
                  <c:pt idx="30">
                    <c:v>3.1870653353329459</c:v>
                  </c:pt>
                  <c:pt idx="31">
                    <c:v>1.0818952855656505</c:v>
                  </c:pt>
                  <c:pt idx="32">
                    <c:v>2.6438738622468207</c:v>
                  </c:pt>
                  <c:pt idx="33">
                    <c:v>5.9871765230856653</c:v>
                  </c:pt>
                  <c:pt idx="34">
                    <c:v>1.989290442562158</c:v>
                  </c:pt>
                  <c:pt idx="35">
                    <c:v>1.6706708188829786</c:v>
                  </c:pt>
                  <c:pt idx="36">
                    <c:v>2.1470184535675294</c:v>
                  </c:pt>
                  <c:pt idx="37">
                    <c:v>2.2290993924935059</c:v>
                  </c:pt>
                  <c:pt idx="38">
                    <c:v>5.494405090052453</c:v>
                  </c:pt>
                  <c:pt idx="40">
                    <c:v>3.3211053021304906</c:v>
                  </c:pt>
                  <c:pt idx="41">
                    <c:v>7.7161689773391799</c:v>
                  </c:pt>
                  <c:pt idx="42">
                    <c:v>8.2898971060856113</c:v>
                  </c:pt>
                  <c:pt idx="43">
                    <c:v>4.2722091279965184</c:v>
                  </c:pt>
                  <c:pt idx="44">
                    <c:v>4.304967876427547</c:v>
                  </c:pt>
                  <c:pt idx="45">
                    <c:v>5.8250907878124352</c:v>
                  </c:pt>
                  <c:pt idx="46">
                    <c:v>8.6408068079124192</c:v>
                  </c:pt>
                  <c:pt idx="47">
                    <c:v>3.302201156209172</c:v>
                  </c:pt>
                  <c:pt idx="48">
                    <c:v>1.1087931727337903</c:v>
                  </c:pt>
                  <c:pt idx="50">
                    <c:v>6.6201306572046441</c:v>
                  </c:pt>
                  <c:pt idx="51">
                    <c:v>5.6158732725017728</c:v>
                  </c:pt>
                  <c:pt idx="52">
                    <c:v>4.6444933974577296</c:v>
                  </c:pt>
                  <c:pt idx="53">
                    <c:v>5.434692031030707</c:v>
                  </c:pt>
                  <c:pt idx="54">
                    <c:v>2.4870557888203528</c:v>
                  </c:pt>
                  <c:pt idx="55">
                    <c:v>1.2357258480583972</c:v>
                  </c:pt>
                  <c:pt idx="56">
                    <c:v>2.1163846599939475</c:v>
                  </c:pt>
                  <c:pt idx="57">
                    <c:v>2.460966131693457</c:v>
                  </c:pt>
                  <c:pt idx="58">
                    <c:v>4.7624858487860386</c:v>
                  </c:pt>
                  <c:pt idx="60">
                    <c:v>6.3786476434417381</c:v>
                  </c:pt>
                  <c:pt idx="61">
                    <c:v>5.5285831083266714</c:v>
                  </c:pt>
                  <c:pt idx="62">
                    <c:v>3.4196070045216231</c:v>
                  </c:pt>
                  <c:pt idx="63">
                    <c:v>8.8207770785807114</c:v>
                  </c:pt>
                  <c:pt idx="64">
                    <c:v>5.2147727553566199</c:v>
                  </c:pt>
                  <c:pt idx="65">
                    <c:v>3.2226020842938823</c:v>
                  </c:pt>
                  <c:pt idx="66">
                    <c:v>4.1468893191188201</c:v>
                  </c:pt>
                  <c:pt idx="67">
                    <c:v>3.5563009232411993</c:v>
                  </c:pt>
                  <c:pt idx="68">
                    <c:v>0.39921960735917139</c:v>
                  </c:pt>
                  <c:pt idx="70">
                    <c:v>3.7772546994735592</c:v>
                  </c:pt>
                  <c:pt idx="71">
                    <c:v>6.7623909533651201</c:v>
                  </c:pt>
                  <c:pt idx="72">
                    <c:v>18.375032047936287</c:v>
                  </c:pt>
                  <c:pt idx="73">
                    <c:v>11.200088845517513</c:v>
                  </c:pt>
                  <c:pt idx="74">
                    <c:v>4.4115751841749642</c:v>
                  </c:pt>
                  <c:pt idx="75">
                    <c:v>2.2009762653813283</c:v>
                  </c:pt>
                  <c:pt idx="76">
                    <c:v>3.8825638016326423</c:v>
                  </c:pt>
                  <c:pt idx="77">
                    <c:v>2.8221087715643378</c:v>
                  </c:pt>
                  <c:pt idx="78">
                    <c:v>0.50984469953789713</c:v>
                  </c:pt>
                  <c:pt idx="80">
                    <c:v>3.0330655002607187</c:v>
                  </c:pt>
                  <c:pt idx="81">
                    <c:v>1.6175516491677087</c:v>
                  </c:pt>
                  <c:pt idx="82">
                    <c:v>3.0795595655355683</c:v>
                  </c:pt>
                  <c:pt idx="83">
                    <c:v>5.3262256879683392</c:v>
                  </c:pt>
                  <c:pt idx="84">
                    <c:v>1.2421263601587498</c:v>
                  </c:pt>
                  <c:pt idx="85">
                    <c:v>3.858545361997983</c:v>
                  </c:pt>
                  <c:pt idx="86">
                    <c:v>1.3869309369114546</c:v>
                  </c:pt>
                  <c:pt idx="87">
                    <c:v>3.5232798125216149</c:v>
                  </c:pt>
                  <c:pt idx="88">
                    <c:v>3.5138111573713573</c:v>
                  </c:pt>
                  <c:pt idx="90">
                    <c:v>1.1548811972153459</c:v>
                  </c:pt>
                  <c:pt idx="91">
                    <c:v>2.2222443551107744</c:v>
                  </c:pt>
                  <c:pt idx="92">
                    <c:v>2.4982933486853796</c:v>
                  </c:pt>
                  <c:pt idx="93">
                    <c:v>3.1382826277432656</c:v>
                  </c:pt>
                  <c:pt idx="94">
                    <c:v>1.9757844813602645</c:v>
                  </c:pt>
                  <c:pt idx="95">
                    <c:v>2.0910802957044012</c:v>
                  </c:pt>
                  <c:pt idx="96">
                    <c:v>4.9464687031259018</c:v>
                  </c:pt>
                  <c:pt idx="97">
                    <c:v>4.8935587277958277</c:v>
                  </c:pt>
                  <c:pt idx="98">
                    <c:v>3.5640834692969676</c:v>
                  </c:pt>
                  <c:pt idx="100">
                    <c:v>2.6771353758047525</c:v>
                  </c:pt>
                  <c:pt idx="101">
                    <c:v>5.1675054774111047</c:v>
                  </c:pt>
                  <c:pt idx="102">
                    <c:v>1.8071677324809343</c:v>
                  </c:pt>
                  <c:pt idx="103">
                    <c:v>5.286894607589236</c:v>
                  </c:pt>
                  <c:pt idx="104">
                    <c:v>3.4466800206969737</c:v>
                  </c:pt>
                  <c:pt idx="105">
                    <c:v>5.0251650644847139</c:v>
                  </c:pt>
                  <c:pt idx="106">
                    <c:v>16.729133430346739</c:v>
                  </c:pt>
                  <c:pt idx="107">
                    <c:v>30.908538685296271</c:v>
                  </c:pt>
                  <c:pt idx="108">
                    <c:v>5.1481787358853417</c:v>
                  </c:pt>
                  <c:pt idx="110">
                    <c:v>10.26064644141649</c:v>
                  </c:pt>
                  <c:pt idx="111">
                    <c:v>25.698434668817704</c:v>
                  </c:pt>
                  <c:pt idx="112">
                    <c:v>23.63173743373499</c:v>
                  </c:pt>
                  <c:pt idx="113">
                    <c:v>23.66823589298523</c:v>
                  </c:pt>
                  <c:pt idx="114">
                    <c:v>18.454032260099215</c:v>
                  </c:pt>
                  <c:pt idx="115">
                    <c:v>17.993376022526714</c:v>
                  </c:pt>
                  <c:pt idx="116">
                    <c:v>21.664263341626047</c:v>
                  </c:pt>
                  <c:pt idx="117">
                    <c:v>15.327224052500103</c:v>
                  </c:pt>
                  <c:pt idx="118">
                    <c:v>11.178324047618613</c:v>
                  </c:pt>
                  <c:pt idx="120">
                    <c:v>1.4593132584709778</c:v>
                  </c:pt>
                  <c:pt idx="121">
                    <c:v>2.155867438220973</c:v>
                  </c:pt>
                  <c:pt idx="122">
                    <c:v>1.4369218051998303</c:v>
                  </c:pt>
                  <c:pt idx="123">
                    <c:v>3.5133655695841028</c:v>
                  </c:pt>
                  <c:pt idx="124">
                    <c:v>4.7092293410892552</c:v>
                  </c:pt>
                  <c:pt idx="125">
                    <c:v>6.7634305158585377</c:v>
                  </c:pt>
                  <c:pt idx="126">
                    <c:v>1.5871934739558995</c:v>
                  </c:pt>
                  <c:pt idx="127">
                    <c:v>4.5611915309135398</c:v>
                  </c:pt>
                  <c:pt idx="128">
                    <c:v>0.8975659857491749</c:v>
                  </c:pt>
                  <c:pt idx="130">
                    <c:v>11.172832949184603</c:v>
                  </c:pt>
                  <c:pt idx="131">
                    <c:v>20.43027003562635</c:v>
                  </c:pt>
                  <c:pt idx="132">
                    <c:v>16.996392708757099</c:v>
                  </c:pt>
                  <c:pt idx="133">
                    <c:v>5.5162282153743618</c:v>
                  </c:pt>
                  <c:pt idx="134">
                    <c:v>4.9521771781503219</c:v>
                  </c:pt>
                  <c:pt idx="135">
                    <c:v>4.807072371863768</c:v>
                  </c:pt>
                  <c:pt idx="136">
                    <c:v>4.3380122634648686</c:v>
                  </c:pt>
                  <c:pt idx="137">
                    <c:v>2.887264592286229</c:v>
                  </c:pt>
                  <c:pt idx="138">
                    <c:v>3.91992914101548</c:v>
                  </c:pt>
                  <c:pt idx="140">
                    <c:v>4.7983265246926656</c:v>
                  </c:pt>
                  <c:pt idx="141">
                    <c:v>4.9392431971827122</c:v>
                  </c:pt>
                  <c:pt idx="142">
                    <c:v>10.821798074400945</c:v>
                  </c:pt>
                  <c:pt idx="143">
                    <c:v>8.9622335553024328</c:v>
                  </c:pt>
                  <c:pt idx="144">
                    <c:v>7.7936724002899496</c:v>
                  </c:pt>
                  <c:pt idx="145">
                    <c:v>6.6279450673506659</c:v>
                  </c:pt>
                  <c:pt idx="146">
                    <c:v>6.2476893360668697</c:v>
                  </c:pt>
                  <c:pt idx="147">
                    <c:v>3.8520092345925505</c:v>
                  </c:pt>
                  <c:pt idx="148">
                    <c:v>5.6009848340604371</c:v>
                  </c:pt>
                  <c:pt idx="150">
                    <c:v>1.3668445725023872</c:v>
                  </c:pt>
                  <c:pt idx="151">
                    <c:v>1.8049277511508706</c:v>
                  </c:pt>
                  <c:pt idx="152">
                    <c:v>3.9289641554947252</c:v>
                  </c:pt>
                  <c:pt idx="153">
                    <c:v>4.4123401728118736</c:v>
                  </c:pt>
                  <c:pt idx="154">
                    <c:v>9.2821638111624409</c:v>
                  </c:pt>
                  <c:pt idx="155">
                    <c:v>3.715688822471904</c:v>
                  </c:pt>
                  <c:pt idx="156">
                    <c:v>3.5136846830295525</c:v>
                  </c:pt>
                  <c:pt idx="157">
                    <c:v>4.1081722702022248</c:v>
                  </c:pt>
                  <c:pt idx="158">
                    <c:v>4.5867796615664176</c:v>
                  </c:pt>
                  <c:pt idx="160">
                    <c:v>7.0509941800106084</c:v>
                  </c:pt>
                  <c:pt idx="161">
                    <c:v>0.61910004615267411</c:v>
                  </c:pt>
                  <c:pt idx="162">
                    <c:v>0.35230936656334677</c:v>
                  </c:pt>
                  <c:pt idx="163">
                    <c:v>3.8634305175256678</c:v>
                  </c:pt>
                  <c:pt idx="164">
                    <c:v>1.9518381963000309</c:v>
                  </c:pt>
                  <c:pt idx="165">
                    <c:v>7.7145656815197583</c:v>
                  </c:pt>
                  <c:pt idx="166">
                    <c:v>5.1932611079545836</c:v>
                  </c:pt>
                  <c:pt idx="167">
                    <c:v>5.0484196734231261</c:v>
                  </c:pt>
                  <c:pt idx="168">
                    <c:v>1.3054943354586115</c:v>
                  </c:pt>
                </c:numCache>
              </c:numRef>
            </c:minus>
            <c:spPr>
              <a:ln w="6350">
                <a:solidFill>
                  <a:schemeClr val="tx1">
                    <a:lumMod val="50000"/>
                    <a:lumOff val="50000"/>
                  </a:schemeClr>
                </a:solidFill>
              </a:ln>
            </c:spPr>
          </c:errBars>
          <c:val>
            <c:numRef>
              <c:f>'Energy and Capacity Value'!$AA$29:$AA$197</c:f>
              <c:numCache>
                <c:formatCode>0.00</c:formatCode>
                <c:ptCount val="169"/>
                <c:pt idx="0">
                  <c:v>56.801505884058614</c:v>
                </c:pt>
                <c:pt idx="1">
                  <c:v>62.450847643899536</c:v>
                </c:pt>
                <c:pt idx="2">
                  <c:v>63.099312882909842</c:v>
                </c:pt>
                <c:pt idx="3">
                  <c:v>40.721019883259984</c:v>
                </c:pt>
                <c:pt idx="4">
                  <c:v>34.400888051458935</c:v>
                </c:pt>
                <c:pt idx="5">
                  <c:v>35.091196621342831</c:v>
                </c:pt>
                <c:pt idx="6">
                  <c:v>31.669225355218813</c:v>
                </c:pt>
                <c:pt idx="7">
                  <c:v>30.376048334901665</c:v>
                </c:pt>
                <c:pt idx="8">
                  <c:v>24.896957637983007</c:v>
                </c:pt>
                <c:pt idx="10">
                  <c:v>38.619023646452831</c:v>
                </c:pt>
                <c:pt idx="11">
                  <c:v>51.037281502422189</c:v>
                </c:pt>
                <c:pt idx="12">
                  <c:v>46.025965098759123</c:v>
                </c:pt>
                <c:pt idx="13">
                  <c:v>34.852222012911298</c:v>
                </c:pt>
                <c:pt idx="14">
                  <c:v>22.776572449089134</c:v>
                </c:pt>
                <c:pt idx="15">
                  <c:v>22.756018524858003</c:v>
                </c:pt>
                <c:pt idx="16">
                  <c:v>30.162822074381815</c:v>
                </c:pt>
                <c:pt idx="17">
                  <c:v>28.747274919279551</c:v>
                </c:pt>
                <c:pt idx="18">
                  <c:v>29.676924392267868</c:v>
                </c:pt>
                <c:pt idx="20">
                  <c:v>44.330135328112107</c:v>
                </c:pt>
                <c:pt idx="21">
                  <c:v>60.784700633047684</c:v>
                </c:pt>
                <c:pt idx="22">
                  <c:v>56.704086425413827</c:v>
                </c:pt>
                <c:pt idx="23">
                  <c:v>40.187018583019544</c:v>
                </c:pt>
                <c:pt idx="24">
                  <c:v>27.016235074167824</c:v>
                </c:pt>
                <c:pt idx="25">
                  <c:v>23.963394495937042</c:v>
                </c:pt>
                <c:pt idx="26">
                  <c:v>33.806899690136817</c:v>
                </c:pt>
                <c:pt idx="27">
                  <c:v>36.955568636332153</c:v>
                </c:pt>
                <c:pt idx="28">
                  <c:v>40.051811018321303</c:v>
                </c:pt>
                <c:pt idx="30">
                  <c:v>39.31739383459103</c:v>
                </c:pt>
                <c:pt idx="31">
                  <c:v>53.844771831649489</c:v>
                </c:pt>
                <c:pt idx="32">
                  <c:v>51.686387541370642</c:v>
                </c:pt>
                <c:pt idx="33">
                  <c:v>37.585083856985847</c:v>
                </c:pt>
                <c:pt idx="34">
                  <c:v>26.219129890093544</c:v>
                </c:pt>
                <c:pt idx="35">
                  <c:v>32.663721169604557</c:v>
                </c:pt>
                <c:pt idx="36">
                  <c:v>30.748048467264603</c:v>
                </c:pt>
                <c:pt idx="37">
                  <c:v>30.753990649246155</c:v>
                </c:pt>
                <c:pt idx="38">
                  <c:v>34.611442566856397</c:v>
                </c:pt>
                <c:pt idx="40">
                  <c:v>53.460239924271008</c:v>
                </c:pt>
                <c:pt idx="41">
                  <c:v>70.507660347108597</c:v>
                </c:pt>
                <c:pt idx="42">
                  <c:v>70.110431263649474</c:v>
                </c:pt>
                <c:pt idx="43">
                  <c:v>49.467203243323233</c:v>
                </c:pt>
                <c:pt idx="44">
                  <c:v>39.481551054094325</c:v>
                </c:pt>
                <c:pt idx="45">
                  <c:v>44.552282506659772</c:v>
                </c:pt>
                <c:pt idx="46">
                  <c:v>57.711100965136993</c:v>
                </c:pt>
                <c:pt idx="47">
                  <c:v>40.572060944494901</c:v>
                </c:pt>
                <c:pt idx="48">
                  <c:v>29.360757039846728</c:v>
                </c:pt>
                <c:pt idx="50">
                  <c:v>35.407631452558071</c:v>
                </c:pt>
                <c:pt idx="51">
                  <c:v>55.639692719299518</c:v>
                </c:pt>
                <c:pt idx="52">
                  <c:v>53.661896996769016</c:v>
                </c:pt>
                <c:pt idx="53">
                  <c:v>40.03216897074077</c:v>
                </c:pt>
                <c:pt idx="54">
                  <c:v>27.696840002249431</c:v>
                </c:pt>
                <c:pt idx="55">
                  <c:v>24.935945528246862</c:v>
                </c:pt>
                <c:pt idx="56">
                  <c:v>31.110598050764739</c:v>
                </c:pt>
                <c:pt idx="57">
                  <c:v>33.689250886393275</c:v>
                </c:pt>
                <c:pt idx="58">
                  <c:v>36.432654590854369</c:v>
                </c:pt>
                <c:pt idx="60">
                  <c:v>67.239304211572602</c:v>
                </c:pt>
                <c:pt idx="61">
                  <c:v>56.275815335778944</c:v>
                </c:pt>
                <c:pt idx="62">
                  <c:v>60.159370708323657</c:v>
                </c:pt>
                <c:pt idx="63">
                  <c:v>44.53939397676843</c:v>
                </c:pt>
                <c:pt idx="64">
                  <c:v>44.132359338762072</c:v>
                </c:pt>
                <c:pt idx="65">
                  <c:v>44.773467319006215</c:v>
                </c:pt>
                <c:pt idx="66">
                  <c:v>42.872401821171117</c:v>
                </c:pt>
                <c:pt idx="67">
                  <c:v>35.160832211034091</c:v>
                </c:pt>
                <c:pt idx="68">
                  <c:v>25.15063994867922</c:v>
                </c:pt>
                <c:pt idx="70">
                  <c:v>70.355981457275988</c:v>
                </c:pt>
                <c:pt idx="71">
                  <c:v>60.506197657097573</c:v>
                </c:pt>
                <c:pt idx="72">
                  <c:v>65.114532192180818</c:v>
                </c:pt>
                <c:pt idx="73">
                  <c:v>56.640346133229862</c:v>
                </c:pt>
                <c:pt idx="74">
                  <c:v>52.101652017338324</c:v>
                </c:pt>
                <c:pt idx="75">
                  <c:v>52.729881505144775</c:v>
                </c:pt>
                <c:pt idx="76">
                  <c:v>46.906206089109737</c:v>
                </c:pt>
                <c:pt idx="77">
                  <c:v>39.746953264967331</c:v>
                </c:pt>
                <c:pt idx="78">
                  <c:v>26.79458537816457</c:v>
                </c:pt>
                <c:pt idx="80">
                  <c:v>53.337664622549937</c:v>
                </c:pt>
                <c:pt idx="81">
                  <c:v>46.70374609395347</c:v>
                </c:pt>
                <c:pt idx="82">
                  <c:v>46.415486631483738</c:v>
                </c:pt>
                <c:pt idx="83">
                  <c:v>38.747725800843973</c:v>
                </c:pt>
                <c:pt idx="84">
                  <c:v>24.730043385418174</c:v>
                </c:pt>
                <c:pt idx="85">
                  <c:v>25.493297093928863</c:v>
                </c:pt>
                <c:pt idx="86">
                  <c:v>30.953882385215593</c:v>
                </c:pt>
                <c:pt idx="87">
                  <c:v>33.713069148901781</c:v>
                </c:pt>
                <c:pt idx="88">
                  <c:v>37.179986142171146</c:v>
                </c:pt>
                <c:pt idx="90">
                  <c:v>44.084795036830748</c:v>
                </c:pt>
                <c:pt idx="91">
                  <c:v>75.51594195444919</c:v>
                </c:pt>
                <c:pt idx="92">
                  <c:v>93.040516334733397</c:v>
                </c:pt>
                <c:pt idx="93">
                  <c:v>78.174213043217023</c:v>
                </c:pt>
                <c:pt idx="94">
                  <c:v>66.823843085216794</c:v>
                </c:pt>
                <c:pt idx="95">
                  <c:v>55.793207518266414</c:v>
                </c:pt>
                <c:pt idx="96">
                  <c:v>65.298296654860096</c:v>
                </c:pt>
                <c:pt idx="97">
                  <c:v>57.738968078044174</c:v>
                </c:pt>
                <c:pt idx="98">
                  <c:v>50.171887772021854</c:v>
                </c:pt>
                <c:pt idx="100">
                  <c:v>38.037769043394086</c:v>
                </c:pt>
                <c:pt idx="101">
                  <c:v>43.811546715854739</c:v>
                </c:pt>
                <c:pt idx="102">
                  <c:v>44.570605310096795</c:v>
                </c:pt>
                <c:pt idx="103">
                  <c:v>33.598725766494105</c:v>
                </c:pt>
                <c:pt idx="104">
                  <c:v>31.777184381674239</c:v>
                </c:pt>
                <c:pt idx="105">
                  <c:v>27.32214187485107</c:v>
                </c:pt>
                <c:pt idx="106">
                  <c:v>41.160572236494936</c:v>
                </c:pt>
                <c:pt idx="107">
                  <c:v>61.01321120589904</c:v>
                </c:pt>
                <c:pt idx="108">
                  <c:v>23.646191542358945</c:v>
                </c:pt>
                <c:pt idx="110">
                  <c:v>62.437819740065983</c:v>
                </c:pt>
                <c:pt idx="111">
                  <c:v>85.471012640600193</c:v>
                </c:pt>
                <c:pt idx="112">
                  <c:v>81.578346813420239</c:v>
                </c:pt>
                <c:pt idx="113">
                  <c:v>59.635001718916492</c:v>
                </c:pt>
                <c:pt idx="114">
                  <c:v>48.323615419130078</c:v>
                </c:pt>
                <c:pt idx="115">
                  <c:v>48.77277222684927</c:v>
                </c:pt>
                <c:pt idx="116">
                  <c:v>54.751921189102347</c:v>
                </c:pt>
                <c:pt idx="117">
                  <c:v>38.015874055817044</c:v>
                </c:pt>
                <c:pt idx="118">
                  <c:v>32.191723119529101</c:v>
                </c:pt>
                <c:pt idx="120">
                  <c:v>58.530202895243185</c:v>
                </c:pt>
                <c:pt idx="121">
                  <c:v>51.207884399744444</c:v>
                </c:pt>
                <c:pt idx="122">
                  <c:v>49.063611232313647</c:v>
                </c:pt>
                <c:pt idx="123">
                  <c:v>45.033318036620351</c:v>
                </c:pt>
                <c:pt idx="124">
                  <c:v>47.621636848840986</c:v>
                </c:pt>
                <c:pt idx="125">
                  <c:v>53.404932869146883</c:v>
                </c:pt>
                <c:pt idx="126">
                  <c:v>46.103919863445022</c:v>
                </c:pt>
                <c:pt idx="127">
                  <c:v>38.889403268572977</c:v>
                </c:pt>
                <c:pt idx="128">
                  <c:v>27.071423029244809</c:v>
                </c:pt>
                <c:pt idx="130">
                  <c:v>61.47352161754646</c:v>
                </c:pt>
                <c:pt idx="131">
                  <c:v>71.821693266883585</c:v>
                </c:pt>
                <c:pt idx="132">
                  <c:v>81.250347988204609</c:v>
                </c:pt>
                <c:pt idx="133">
                  <c:v>58.545840907141006</c:v>
                </c:pt>
                <c:pt idx="134">
                  <c:v>49.320567731897981</c:v>
                </c:pt>
                <c:pt idx="135">
                  <c:v>50.734969802668836</c:v>
                </c:pt>
                <c:pt idx="136">
                  <c:v>61.664107169085128</c:v>
                </c:pt>
                <c:pt idx="137">
                  <c:v>44.657709471712742</c:v>
                </c:pt>
                <c:pt idx="138">
                  <c:v>36.177846164102988</c:v>
                </c:pt>
                <c:pt idx="140">
                  <c:v>36.135762260386663</c:v>
                </c:pt>
                <c:pt idx="141">
                  <c:v>39.20391134685601</c:v>
                </c:pt>
                <c:pt idx="142">
                  <c:v>47.682466979704508</c:v>
                </c:pt>
                <c:pt idx="143">
                  <c:v>36.398199250244872</c:v>
                </c:pt>
                <c:pt idx="144">
                  <c:v>38.508656467886638</c:v>
                </c:pt>
                <c:pt idx="145">
                  <c:v>36.958118144283929</c:v>
                </c:pt>
                <c:pt idx="146">
                  <c:v>35.935499318833322</c:v>
                </c:pt>
                <c:pt idx="147">
                  <c:v>27.486383474636707</c:v>
                </c:pt>
                <c:pt idx="148">
                  <c:v>24.312852139115961</c:v>
                </c:pt>
                <c:pt idx="150">
                  <c:v>53.403404602503976</c:v>
                </c:pt>
                <c:pt idx="151">
                  <c:v>74.006418946641517</c:v>
                </c:pt>
                <c:pt idx="152">
                  <c:v>79.015798747729093</c:v>
                </c:pt>
                <c:pt idx="153">
                  <c:v>58.735002105648157</c:v>
                </c:pt>
                <c:pt idx="154">
                  <c:v>66.668321490191246</c:v>
                </c:pt>
                <c:pt idx="155">
                  <c:v>60.812878152161446</c:v>
                </c:pt>
                <c:pt idx="156">
                  <c:v>59.203983647544156</c:v>
                </c:pt>
                <c:pt idx="157">
                  <c:v>55.435887244880341</c:v>
                </c:pt>
                <c:pt idx="158">
                  <c:v>50.796305901133898</c:v>
                </c:pt>
                <c:pt idx="160">
                  <c:v>37.079010584936071</c:v>
                </c:pt>
                <c:pt idx="161">
                  <c:v>53.222196975653745</c:v>
                </c:pt>
                <c:pt idx="162">
                  <c:v>57.121922571370028</c:v>
                </c:pt>
                <c:pt idx="163">
                  <c:v>35.731643309895574</c:v>
                </c:pt>
                <c:pt idx="164">
                  <c:v>41.071582367537275</c:v>
                </c:pt>
                <c:pt idx="165">
                  <c:v>55.216416055169283</c:v>
                </c:pt>
                <c:pt idx="166">
                  <c:v>44.714126185142241</c:v>
                </c:pt>
                <c:pt idx="167">
                  <c:v>39.784084563681134</c:v>
                </c:pt>
                <c:pt idx="168">
                  <c:v>27.999572244483229</c:v>
                </c:pt>
              </c:numCache>
            </c:numRef>
          </c:val>
          <c:extLst>
            <c:ext xmlns:c16="http://schemas.microsoft.com/office/drawing/2014/chart" uri="{C3380CC4-5D6E-409C-BE32-E72D297353CC}">
              <c16:uniqueId val="{0000000B-7EFB-4C22-ABAB-A5A09C977A83}"/>
            </c:ext>
          </c:extLst>
        </c:ser>
        <c:dLbls>
          <c:showLegendKey val="0"/>
          <c:showVal val="0"/>
          <c:showCatName val="0"/>
          <c:showSerName val="0"/>
          <c:showPercent val="0"/>
          <c:showBubbleSize val="0"/>
        </c:dLbls>
        <c:gapWidth val="30"/>
        <c:overlap val="100"/>
        <c:axId val="829052680"/>
        <c:axId val="829057272"/>
      </c:barChart>
      <c:catAx>
        <c:axId val="433359488"/>
        <c:scaling>
          <c:orientation val="minMax"/>
        </c:scaling>
        <c:delete val="0"/>
        <c:axPos val="b"/>
        <c:numFmt formatCode="General" sourceLinked="1"/>
        <c:majorTickMark val="out"/>
        <c:minorTickMark val="none"/>
        <c:tickLblPos val="nextTo"/>
        <c:spPr>
          <a:ln w="3175">
            <a:noFill/>
          </a:ln>
        </c:spPr>
        <c:txPr>
          <a:bodyPr rot="-2700000" vert="horz"/>
          <a:lstStyle/>
          <a:p>
            <a:pPr>
              <a:defRPr/>
            </a:pPr>
            <a:endParaRPr lang="en-US"/>
          </a:p>
        </c:txPr>
        <c:crossAx val="433377664"/>
        <c:crosses val="autoZero"/>
        <c:auto val="1"/>
        <c:lblAlgn val="ctr"/>
        <c:lblOffset val="0"/>
        <c:tickLblSkip val="1"/>
        <c:tickMarkSkip val="1"/>
        <c:noMultiLvlLbl val="0"/>
      </c:catAx>
      <c:valAx>
        <c:axId val="433377664"/>
        <c:scaling>
          <c:orientation val="minMax"/>
          <c:max val="100"/>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tx1"/>
                </a:solidFill>
              </a:defRPr>
            </a:pPr>
            <a:endParaRPr lang="en-US"/>
          </a:p>
        </c:txPr>
        <c:crossAx val="433359488"/>
        <c:crosses val="autoZero"/>
        <c:crossBetween val="between"/>
        <c:majorUnit val="20"/>
      </c:valAx>
      <c:valAx>
        <c:axId val="829057272"/>
        <c:scaling>
          <c:orientation val="minMax"/>
          <c:max val="100"/>
          <c:min val="0"/>
        </c:scaling>
        <c:delete val="0"/>
        <c:axPos val="r"/>
        <c:numFmt formatCode="0" sourceLinked="0"/>
        <c:majorTickMark val="out"/>
        <c:minorTickMark val="none"/>
        <c:tickLblPos val="none"/>
        <c:spPr>
          <a:ln>
            <a:noFill/>
          </a:ln>
        </c:spPr>
        <c:crossAx val="829052680"/>
        <c:crosses val="max"/>
        <c:crossBetween val="between"/>
      </c:valAx>
      <c:catAx>
        <c:axId val="829052680"/>
        <c:scaling>
          <c:orientation val="minMax"/>
        </c:scaling>
        <c:delete val="1"/>
        <c:axPos val="b"/>
        <c:numFmt formatCode="General" sourceLinked="1"/>
        <c:majorTickMark val="out"/>
        <c:minorTickMark val="none"/>
        <c:tickLblPos val="nextTo"/>
        <c:crossAx val="829057272"/>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59699410540967E-2"/>
          <c:y val="0.10204676563867017"/>
          <c:w val="0.90525050372491322"/>
          <c:h val="0.71143863158507215"/>
        </c:manualLayout>
      </c:layout>
      <c:barChart>
        <c:barDir val="col"/>
        <c:grouping val="stacked"/>
        <c:varyColors val="0"/>
        <c:ser>
          <c:idx val="0"/>
          <c:order val="0"/>
          <c:spPr>
            <a:solidFill>
              <a:schemeClr val="accent1">
                <a:lumMod val="60000"/>
                <a:lumOff val="40000"/>
              </a:schemeClr>
            </a:solidFill>
            <a:ln>
              <a:noFill/>
            </a:ln>
          </c:spPr>
          <c:invertIfNegative val="0"/>
          <c:cat>
            <c:multiLvlStrRef>
              <c:f>'Solar Value vs. PPA Prices'!$A$26:$B$104</c:f>
              <c:multiLvlStrCache>
                <c:ptCount val="7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pt idx="70">
                    <c:v> </c:v>
                  </c:pt>
                  <c:pt idx="78">
                    <c:v> </c:v>
                  </c:pt>
                </c:lvl>
                <c:lvl>
                  <c:pt idx="0">
                    <c:v>2012-20
CAISO</c:v>
                  </c:pt>
                  <c:pt idx="9">
                    <c:v> </c:v>
                  </c:pt>
                  <c:pt idx="10">
                    <c:v>2012-20
ERCOT</c:v>
                  </c:pt>
                  <c:pt idx="19">
                    <c:v> </c:v>
                  </c:pt>
                  <c:pt idx="20">
                    <c:v>2012-20
SPP</c:v>
                  </c:pt>
                  <c:pt idx="29">
                    <c:v> </c:v>
                  </c:pt>
                  <c:pt idx="30">
                    <c:v>2012-20
MISO</c:v>
                  </c:pt>
                  <c:pt idx="39">
                    <c:v> </c:v>
                  </c:pt>
                  <c:pt idx="40">
                    <c:v>2012-20
PJM</c:v>
                  </c:pt>
                  <c:pt idx="49">
                    <c:v> </c:v>
                  </c:pt>
                  <c:pt idx="50">
                    <c:v>2012-20
ISO-NE</c:v>
                  </c:pt>
                  <c:pt idx="59">
                    <c:v> </c:v>
                  </c:pt>
                  <c:pt idx="60">
                    <c:v>2012-20
West
(non-ISO)</c:v>
                  </c:pt>
                  <c:pt idx="69">
                    <c:v> </c:v>
                  </c:pt>
                  <c:pt idx="70">
                    <c:v>2012-20
Southeast
(non-ISO)</c:v>
                  </c:pt>
                </c:lvl>
              </c:multiLvlStrCache>
            </c:multiLvlStrRef>
          </c:cat>
          <c:val>
            <c:numRef>
              <c:f>'Solar Value vs. PPA Prices'!$E$26:$E$104</c:f>
              <c:numCache>
                <c:formatCode>0.00</c:formatCode>
                <c:ptCount val="79"/>
                <c:pt idx="0">
                  <c:v>38.453740640266233</c:v>
                </c:pt>
                <c:pt idx="1">
                  <c:v>44.465704799315752</c:v>
                </c:pt>
                <c:pt idx="2">
                  <c:v>44.795619495015792</c:v>
                </c:pt>
                <c:pt idx="3">
                  <c:v>28.28756846469496</c:v>
                </c:pt>
                <c:pt idx="4">
                  <c:v>24.673946201421703</c:v>
                </c:pt>
                <c:pt idx="5">
                  <c:v>25.549772818617669</c:v>
                </c:pt>
                <c:pt idx="6">
                  <c:v>26.306399059712124</c:v>
                </c:pt>
                <c:pt idx="7">
                  <c:v>23.806532713142683</c:v>
                </c:pt>
                <c:pt idx="8">
                  <c:v>20.921325793679991</c:v>
                </c:pt>
                <c:pt idx="10">
                  <c:v>38.037769043394086</c:v>
                </c:pt>
                <c:pt idx="11">
                  <c:v>43.811546715854739</c:v>
                </c:pt>
                <c:pt idx="12">
                  <c:v>44.570605310096802</c:v>
                </c:pt>
                <c:pt idx="13">
                  <c:v>33.598725766494105</c:v>
                </c:pt>
                <c:pt idx="14">
                  <c:v>31.777184381674239</c:v>
                </c:pt>
                <c:pt idx="15">
                  <c:v>27.32214187485107</c:v>
                </c:pt>
                <c:pt idx="16">
                  <c:v>41.160572236494936</c:v>
                </c:pt>
                <c:pt idx="17">
                  <c:v>61.01321120589904</c:v>
                </c:pt>
                <c:pt idx="18">
                  <c:v>23.646191542358945</c:v>
                </c:pt>
                <c:pt idx="20">
                  <c:v>31.459355468477639</c:v>
                </c:pt>
                <c:pt idx="21">
                  <c:v>37.530552163440483</c:v>
                </c:pt>
                <c:pt idx="22">
                  <c:v>46.991812720198105</c:v>
                </c:pt>
                <c:pt idx="23">
                  <c:v>29.949685319038004</c:v>
                </c:pt>
                <c:pt idx="24">
                  <c:v>29.842540840627397</c:v>
                </c:pt>
                <c:pt idx="25">
                  <c:v>30.191332477524551</c:v>
                </c:pt>
                <c:pt idx="26">
                  <c:v>30.026677127301728</c:v>
                </c:pt>
                <c:pt idx="27">
                  <c:v>28.175832184300511</c:v>
                </c:pt>
                <c:pt idx="28">
                  <c:v>24.486855781994262</c:v>
                </c:pt>
                <c:pt idx="30">
                  <c:v>36.111357165887803</c:v>
                </c:pt>
                <c:pt idx="31">
                  <c:v>39.079338614319127</c:v>
                </c:pt>
                <c:pt idx="32">
                  <c:v>46.388035615092086</c:v>
                </c:pt>
                <c:pt idx="33">
                  <c:v>35.127035887195738</c:v>
                </c:pt>
                <c:pt idx="34">
                  <c:v>34.659374260701235</c:v>
                </c:pt>
                <c:pt idx="35">
                  <c:v>34.673384971828376</c:v>
                </c:pt>
                <c:pt idx="36">
                  <c:v>35.367286389455792</c:v>
                </c:pt>
                <c:pt idx="37">
                  <c:v>26.76929988787311</c:v>
                </c:pt>
                <c:pt idx="38">
                  <c:v>22.332620091209019</c:v>
                </c:pt>
                <c:pt idx="40">
                  <c:v>45.632018020726321</c:v>
                </c:pt>
                <c:pt idx="41">
                  <c:v>50.054242846228256</c:v>
                </c:pt>
                <c:pt idx="42">
                  <c:v>60.293371697771342</c:v>
                </c:pt>
                <c:pt idx="43">
                  <c:v>39.867679703101295</c:v>
                </c:pt>
                <c:pt idx="44">
                  <c:v>32.447964254537744</c:v>
                </c:pt>
                <c:pt idx="45">
                  <c:v>34.179315804346139</c:v>
                </c:pt>
                <c:pt idx="46">
                  <c:v>39.794534291076097</c:v>
                </c:pt>
                <c:pt idx="47">
                  <c:v>27.983338651412044</c:v>
                </c:pt>
                <c:pt idx="48">
                  <c:v>21.73124033878257</c:v>
                </c:pt>
                <c:pt idx="50">
                  <c:v>48.765073228800269</c:v>
                </c:pt>
                <c:pt idx="51">
                  <c:v>66.422438416069099</c:v>
                </c:pt>
                <c:pt idx="52">
                  <c:v>65.697379965086938</c:v>
                </c:pt>
                <c:pt idx="53">
                  <c:v>45.011762005820486</c:v>
                </c:pt>
                <c:pt idx="54">
                  <c:v>33.622982656379683</c:v>
                </c:pt>
                <c:pt idx="55">
                  <c:v>34.5699619157893</c:v>
                </c:pt>
                <c:pt idx="56">
                  <c:v>42.605402362010153</c:v>
                </c:pt>
                <c:pt idx="57">
                  <c:v>28.447499520941182</c:v>
                </c:pt>
                <c:pt idx="58">
                  <c:v>21.452558547161352</c:v>
                </c:pt>
                <c:pt idx="60">
                  <c:v>23.320222894863974</c:v>
                </c:pt>
                <c:pt idx="61">
                  <c:v>36.78960810518695</c:v>
                </c:pt>
                <c:pt idx="62">
                  <c:v>38.407775178355607</c:v>
                </c:pt>
                <c:pt idx="63">
                  <c:v>26.035173908253267</c:v>
                </c:pt>
                <c:pt idx="64">
                  <c:v>21.915136024432531</c:v>
                </c:pt>
                <c:pt idx="65">
                  <c:v>23.730539462440333</c:v>
                </c:pt>
                <c:pt idx="66">
                  <c:v>26.933502951630523</c:v>
                </c:pt>
                <c:pt idx="67">
                  <c:v>24.437883871724651</c:v>
                </c:pt>
                <c:pt idx="68">
                  <c:v>22.427890144728583</c:v>
                </c:pt>
                <c:pt idx="70">
                  <c:v>39.262964547046323</c:v>
                </c:pt>
                <c:pt idx="71">
                  <c:v>41.113472267125225</c:v>
                </c:pt>
                <c:pt idx="72">
                  <c:v>48.582494487910637</c:v>
                </c:pt>
                <c:pt idx="73">
                  <c:v>34.919942789630049</c:v>
                </c:pt>
                <c:pt idx="74">
                  <c:v>33.315514149706814</c:v>
                </c:pt>
                <c:pt idx="75">
                  <c:v>33.122477055883159</c:v>
                </c:pt>
                <c:pt idx="76">
                  <c:v>35.432720278627777</c:v>
                </c:pt>
                <c:pt idx="77">
                  <c:v>28.787723334012991</c:v>
                </c:pt>
                <c:pt idx="78">
                  <c:v>22.347003953627439</c:v>
                </c:pt>
              </c:numCache>
            </c:numRef>
          </c:val>
          <c:extLst>
            <c:ext xmlns:c16="http://schemas.microsoft.com/office/drawing/2014/chart" uri="{C3380CC4-5D6E-409C-BE32-E72D297353CC}">
              <c16:uniqueId val="{00000000-548C-44FD-BC90-DCDD368F3FA5}"/>
            </c:ext>
          </c:extLst>
        </c:ser>
        <c:ser>
          <c:idx val="2"/>
          <c:order val="2"/>
          <c:spPr>
            <a:solidFill>
              <a:schemeClr val="accent2">
                <a:lumMod val="60000"/>
                <a:lumOff val="40000"/>
              </a:schemeClr>
            </a:solidFill>
          </c:spPr>
          <c:invertIfNegative val="0"/>
          <c:cat>
            <c:multiLvlStrRef>
              <c:f>'Solar Value vs. PPA Prices'!$A$26:$B$104</c:f>
              <c:multiLvlStrCache>
                <c:ptCount val="7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pt idx="70">
                    <c:v> </c:v>
                  </c:pt>
                  <c:pt idx="78">
                    <c:v> </c:v>
                  </c:pt>
                </c:lvl>
                <c:lvl>
                  <c:pt idx="0">
                    <c:v>2012-20
CAISO</c:v>
                  </c:pt>
                  <c:pt idx="9">
                    <c:v> </c:v>
                  </c:pt>
                  <c:pt idx="10">
                    <c:v>2012-20
ERCOT</c:v>
                  </c:pt>
                  <c:pt idx="19">
                    <c:v> </c:v>
                  </c:pt>
                  <c:pt idx="20">
                    <c:v>2012-20
SPP</c:v>
                  </c:pt>
                  <c:pt idx="29">
                    <c:v> </c:v>
                  </c:pt>
                  <c:pt idx="30">
                    <c:v>2012-20
MISO</c:v>
                  </c:pt>
                  <c:pt idx="39">
                    <c:v> </c:v>
                  </c:pt>
                  <c:pt idx="40">
                    <c:v>2012-20
PJM</c:v>
                  </c:pt>
                  <c:pt idx="49">
                    <c:v> </c:v>
                  </c:pt>
                  <c:pt idx="50">
                    <c:v>2012-20
ISO-NE</c:v>
                  </c:pt>
                  <c:pt idx="59">
                    <c:v> </c:v>
                  </c:pt>
                  <c:pt idx="60">
                    <c:v>2012-20
West
(non-ISO)</c:v>
                  </c:pt>
                  <c:pt idx="69">
                    <c:v> </c:v>
                  </c:pt>
                  <c:pt idx="70">
                    <c:v>2012-20
Southeast
(non-ISO)</c:v>
                  </c:pt>
                </c:lvl>
              </c:multiLvlStrCache>
            </c:multiLvlStrRef>
          </c:cat>
          <c:val>
            <c:numRef>
              <c:f>'Solar Value vs. PPA Prices'!$F$26:$F$104</c:f>
              <c:numCache>
                <c:formatCode>0.00</c:formatCode>
                <c:ptCount val="79"/>
                <c:pt idx="0">
                  <c:v>18.347765243792381</c:v>
                </c:pt>
                <c:pt idx="1">
                  <c:v>17.985142844583791</c:v>
                </c:pt>
                <c:pt idx="2">
                  <c:v>18.303693387894047</c:v>
                </c:pt>
                <c:pt idx="3">
                  <c:v>12.433451418565024</c:v>
                </c:pt>
                <c:pt idx="4">
                  <c:v>9.7269418500372318</c:v>
                </c:pt>
                <c:pt idx="5">
                  <c:v>9.5414238027251699</c:v>
                </c:pt>
                <c:pt idx="6">
                  <c:v>5.3628262955066921</c:v>
                </c:pt>
                <c:pt idx="7">
                  <c:v>6.5695156217589759</c:v>
                </c:pt>
                <c:pt idx="8">
                  <c:v>3.9756318443030199</c:v>
                </c:pt>
                <c:pt idx="10">
                  <c:v>0</c:v>
                </c:pt>
                <c:pt idx="11">
                  <c:v>0</c:v>
                </c:pt>
                <c:pt idx="12">
                  <c:v>0</c:v>
                </c:pt>
                <c:pt idx="13">
                  <c:v>0</c:v>
                </c:pt>
                <c:pt idx="14">
                  <c:v>0</c:v>
                </c:pt>
                <c:pt idx="15">
                  <c:v>0</c:v>
                </c:pt>
                <c:pt idx="16">
                  <c:v>0</c:v>
                </c:pt>
                <c:pt idx="17">
                  <c:v>0</c:v>
                </c:pt>
                <c:pt idx="18">
                  <c:v>0</c:v>
                </c:pt>
                <c:pt idx="20">
                  <c:v>21.944049134026329</c:v>
                </c:pt>
                <c:pt idx="21">
                  <c:v>36.475866783201013</c:v>
                </c:pt>
                <c:pt idx="22">
                  <c:v>32.023986027530974</c:v>
                </c:pt>
                <c:pt idx="23">
                  <c:v>28.785316786610156</c:v>
                </c:pt>
                <c:pt idx="24">
                  <c:v>36.825780649563839</c:v>
                </c:pt>
                <c:pt idx="25">
                  <c:v>30.621545674636884</c:v>
                </c:pt>
                <c:pt idx="26">
                  <c:v>29.177306520242411</c:v>
                </c:pt>
                <c:pt idx="27">
                  <c:v>27.260055060579827</c:v>
                </c:pt>
                <c:pt idx="28">
                  <c:v>26.309450119139655</c:v>
                </c:pt>
                <c:pt idx="30">
                  <c:v>2.4405094498856202E-2</c:v>
                </c:pt>
                <c:pt idx="31">
                  <c:v>0.1245727325368793</c:v>
                </c:pt>
                <c:pt idx="32">
                  <c:v>1.2944313646124237</c:v>
                </c:pt>
                <c:pt idx="33">
                  <c:v>1.2711633630491397</c:v>
                </c:pt>
                <c:pt idx="34">
                  <c:v>3.8492822071854049</c:v>
                </c:pt>
                <c:pt idx="35">
                  <c:v>2.2847331724555477</c:v>
                </c:pt>
                <c:pt idx="36">
                  <c:v>0.56821292937752987</c:v>
                </c:pt>
                <c:pt idx="37">
                  <c:v>0.71708358676360329</c:v>
                </c:pt>
                <c:pt idx="38">
                  <c:v>1.9802320479069329</c:v>
                </c:pt>
                <c:pt idx="40">
                  <c:v>15.841503596820134</c:v>
                </c:pt>
                <c:pt idx="41">
                  <c:v>21.767450420655329</c:v>
                </c:pt>
                <c:pt idx="42">
                  <c:v>20.956976290433271</c:v>
                </c:pt>
                <c:pt idx="43">
                  <c:v>18.678161204039721</c:v>
                </c:pt>
                <c:pt idx="44">
                  <c:v>16.872603477360236</c:v>
                </c:pt>
                <c:pt idx="45">
                  <c:v>16.5556539983227</c:v>
                </c:pt>
                <c:pt idx="46">
                  <c:v>21.86957287800902</c:v>
                </c:pt>
                <c:pt idx="47">
                  <c:v>16.674370820300705</c:v>
                </c:pt>
                <c:pt idx="48">
                  <c:v>14.44660582532042</c:v>
                </c:pt>
                <c:pt idx="50">
                  <c:v>4.6951666954707489</c:v>
                </c:pt>
                <c:pt idx="51">
                  <c:v>4.0852219310394959</c:v>
                </c:pt>
                <c:pt idx="52">
                  <c:v>4.4130512985625279</c:v>
                </c:pt>
                <c:pt idx="53">
                  <c:v>4.4554412375027423</c:v>
                </c:pt>
                <c:pt idx="54">
                  <c:v>5.8585683977146541</c:v>
                </c:pt>
                <c:pt idx="55">
                  <c:v>9.9823205908704704</c:v>
                </c:pt>
                <c:pt idx="56">
                  <c:v>15.105698603126836</c:v>
                </c:pt>
                <c:pt idx="57">
                  <c:v>12.124561423553724</c:v>
                </c:pt>
                <c:pt idx="58">
                  <c:v>7.9081984926853766</c:v>
                </c:pt>
                <c:pt idx="60">
                  <c:v>19.73603061420604</c:v>
                </c:pt>
                <c:pt idx="61">
                  <c:v>14.516425986267508</c:v>
                </c:pt>
                <c:pt idx="62">
                  <c:v>9.448419161071044</c:v>
                </c:pt>
                <c:pt idx="63">
                  <c:v>10.413185519300695</c:v>
                </c:pt>
                <c:pt idx="64">
                  <c:v>3.0385188760736028</c:v>
                </c:pt>
                <c:pt idx="65">
                  <c:v>2.7283727222083849</c:v>
                </c:pt>
                <c:pt idx="66">
                  <c:v>3.9408831673801239</c:v>
                </c:pt>
                <c:pt idx="67">
                  <c:v>7.2008696073590812</c:v>
                </c:pt>
                <c:pt idx="68">
                  <c:v>12.027992338580068</c:v>
                </c:pt>
                <c:pt idx="70">
                  <c:v>20.19585686861728</c:v>
                </c:pt>
                <c:pt idx="71">
                  <c:v>19.202630665132229</c:v>
                </c:pt>
                <c:pt idx="72">
                  <c:v>14.571793489362191</c:v>
                </c:pt>
                <c:pt idx="73">
                  <c:v>15.593408427328423</c:v>
                </c:pt>
                <c:pt idx="74">
                  <c:v>15.199785012978628</c:v>
                </c:pt>
                <c:pt idx="75">
                  <c:v>18.200723060666085</c:v>
                </c:pt>
                <c:pt idx="76">
                  <c:v>13.900403980439068</c:v>
                </c:pt>
                <c:pt idx="77">
                  <c:v>13.542830608701482</c:v>
                </c:pt>
                <c:pt idx="78">
                  <c:v>10.223415720200681</c:v>
                </c:pt>
              </c:numCache>
            </c:numRef>
          </c:val>
          <c:extLst>
            <c:ext xmlns:c16="http://schemas.microsoft.com/office/drawing/2014/chart" uri="{C3380CC4-5D6E-409C-BE32-E72D297353CC}">
              <c16:uniqueId val="{00000001-548C-44FD-BC90-DCDD368F3FA5}"/>
            </c:ext>
          </c:extLst>
        </c:ser>
        <c:dLbls>
          <c:showLegendKey val="0"/>
          <c:showVal val="0"/>
          <c:showCatName val="0"/>
          <c:showSerName val="0"/>
          <c:showPercent val="0"/>
          <c:showBubbleSize val="0"/>
        </c:dLbls>
        <c:gapWidth val="30"/>
        <c:overlap val="100"/>
        <c:axId val="433359488"/>
        <c:axId val="433377664"/>
      </c:barChart>
      <c:lineChart>
        <c:grouping val="standard"/>
        <c:varyColors val="0"/>
        <c:ser>
          <c:idx val="1"/>
          <c:order val="1"/>
          <c:spPr>
            <a:ln w="19050">
              <a:noFill/>
              <a:prstDash val="solid"/>
            </a:ln>
          </c:spPr>
          <c:marker>
            <c:symbol val="circle"/>
            <c:size val="6"/>
            <c:spPr>
              <a:solidFill>
                <a:schemeClr val="accent3">
                  <a:lumMod val="75000"/>
                </a:schemeClr>
              </a:solidFill>
              <a:ln w="3175">
                <a:solidFill>
                  <a:schemeClr val="tx1">
                    <a:lumMod val="85000"/>
                    <a:lumOff val="15000"/>
                  </a:schemeClr>
                </a:solidFill>
              </a:ln>
            </c:spPr>
          </c:marker>
          <c:dPt>
            <c:idx val="10"/>
            <c:bubble3D val="0"/>
            <c:extLst>
              <c:ext xmlns:c16="http://schemas.microsoft.com/office/drawing/2014/chart" uri="{C3380CC4-5D6E-409C-BE32-E72D297353CC}">
                <c16:uniqueId val="{00000002-548C-44FD-BC90-DCDD368F3FA5}"/>
              </c:ext>
            </c:extLst>
          </c:dPt>
          <c:dPt>
            <c:idx val="11"/>
            <c:bubble3D val="0"/>
            <c:extLst>
              <c:ext xmlns:c16="http://schemas.microsoft.com/office/drawing/2014/chart" uri="{C3380CC4-5D6E-409C-BE32-E72D297353CC}">
                <c16:uniqueId val="{00000003-548C-44FD-BC90-DCDD368F3FA5}"/>
              </c:ext>
            </c:extLst>
          </c:dPt>
          <c:dPt>
            <c:idx val="20"/>
            <c:bubble3D val="0"/>
            <c:extLst>
              <c:ext xmlns:c16="http://schemas.microsoft.com/office/drawing/2014/chart" uri="{C3380CC4-5D6E-409C-BE32-E72D297353CC}">
                <c16:uniqueId val="{00000004-548C-44FD-BC90-DCDD368F3FA5}"/>
              </c:ext>
            </c:extLst>
          </c:dPt>
          <c:dPt>
            <c:idx val="30"/>
            <c:bubble3D val="0"/>
            <c:extLst>
              <c:ext xmlns:c16="http://schemas.microsoft.com/office/drawing/2014/chart" uri="{C3380CC4-5D6E-409C-BE32-E72D297353CC}">
                <c16:uniqueId val="{00000005-548C-44FD-BC90-DCDD368F3FA5}"/>
              </c:ext>
            </c:extLst>
          </c:dPt>
          <c:dPt>
            <c:idx val="40"/>
            <c:bubble3D val="0"/>
            <c:extLst>
              <c:ext xmlns:c16="http://schemas.microsoft.com/office/drawing/2014/chart" uri="{C3380CC4-5D6E-409C-BE32-E72D297353CC}">
                <c16:uniqueId val="{00000006-548C-44FD-BC90-DCDD368F3FA5}"/>
              </c:ext>
            </c:extLst>
          </c:dPt>
          <c:dPt>
            <c:idx val="50"/>
            <c:bubble3D val="0"/>
            <c:extLst>
              <c:ext xmlns:c16="http://schemas.microsoft.com/office/drawing/2014/chart" uri="{C3380CC4-5D6E-409C-BE32-E72D297353CC}">
                <c16:uniqueId val="{00000007-548C-44FD-BC90-DCDD368F3FA5}"/>
              </c:ext>
            </c:extLst>
          </c:dPt>
          <c:dPt>
            <c:idx val="51"/>
            <c:bubble3D val="0"/>
            <c:extLst>
              <c:ext xmlns:c16="http://schemas.microsoft.com/office/drawing/2014/chart" uri="{C3380CC4-5D6E-409C-BE32-E72D297353CC}">
                <c16:uniqueId val="{00000008-548C-44FD-BC90-DCDD368F3FA5}"/>
              </c:ext>
            </c:extLst>
          </c:dPt>
          <c:dPt>
            <c:idx val="70"/>
            <c:bubble3D val="0"/>
            <c:extLst>
              <c:ext xmlns:c16="http://schemas.microsoft.com/office/drawing/2014/chart" uri="{C3380CC4-5D6E-409C-BE32-E72D297353CC}">
                <c16:uniqueId val="{00000009-548C-44FD-BC90-DCDD368F3FA5}"/>
              </c:ext>
            </c:extLst>
          </c:dPt>
          <c:cat>
            <c:strRef>
              <c:f>'Solar Value vs. PPA Prices'!$B$26:$B$104</c:f>
              <c:strCache>
                <c:ptCount val="79"/>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pt idx="70">
                  <c:v> </c:v>
                </c:pt>
                <c:pt idx="78">
                  <c:v> </c:v>
                </c:pt>
              </c:strCache>
            </c:strRef>
          </c:cat>
          <c:val>
            <c:numRef>
              <c:f>'Solar Value vs. PPA Prices'!$C$26:$C$104</c:f>
              <c:numCache>
                <c:formatCode>0.00</c:formatCode>
                <c:ptCount val="79"/>
                <c:pt idx="0">
                  <c:v>87.07175344853394</c:v>
                </c:pt>
                <c:pt idx="1">
                  <c:v>66.867169817239528</c:v>
                </c:pt>
                <c:pt idx="2">
                  <c:v>57.324849785336156</c:v>
                </c:pt>
                <c:pt idx="3">
                  <c:v>49.8645993607458</c:v>
                </c:pt>
                <c:pt idx="4">
                  <c:v>37.846978564712849</c:v>
                </c:pt>
                <c:pt idx="5">
                  <c:v>36.14071459421838</c:v>
                </c:pt>
                <c:pt idx="6">
                  <c:v>38.424623392379949</c:v>
                </c:pt>
                <c:pt idx="7">
                  <c:v>16.178431929961331</c:v>
                </c:pt>
                <c:pt idx="12">
                  <c:v>43.767792548438244</c:v>
                </c:pt>
                <c:pt idx="13">
                  <c:v>35.365128137110688</c:v>
                </c:pt>
                <c:pt idx="14">
                  <c:v>34.215656101061867</c:v>
                </c:pt>
                <c:pt idx="15">
                  <c:v>22.038540526071188</c:v>
                </c:pt>
                <c:pt idx="16">
                  <c:v>30.718212145406522</c:v>
                </c:pt>
                <c:pt idx="23">
                  <c:v>38.972360827035956</c:v>
                </c:pt>
                <c:pt idx="26">
                  <c:v>59.320469530373579</c:v>
                </c:pt>
                <c:pt idx="27">
                  <c:v>43.112426945720763</c:v>
                </c:pt>
                <c:pt idx="31">
                  <c:v>99.910575839389352</c:v>
                </c:pt>
                <c:pt idx="32">
                  <c:v>66.358400650790671</c:v>
                </c:pt>
                <c:pt idx="33">
                  <c:v>52.131191859872658</c:v>
                </c:pt>
                <c:pt idx="35">
                  <c:v>28.197735863712953</c:v>
                </c:pt>
                <c:pt idx="36">
                  <c:v>41.838323966833393</c:v>
                </c:pt>
                <c:pt idx="37">
                  <c:v>37.526250750605946</c:v>
                </c:pt>
                <c:pt idx="42">
                  <c:v>64.795620429104886</c:v>
                </c:pt>
                <c:pt idx="43">
                  <c:v>67.583307312300008</c:v>
                </c:pt>
                <c:pt idx="44">
                  <c:v>45.341530717308039</c:v>
                </c:pt>
                <c:pt idx="45">
                  <c:v>82.494753461972309</c:v>
                </c:pt>
                <c:pt idx="46">
                  <c:v>32.442768317480997</c:v>
                </c:pt>
                <c:pt idx="47">
                  <c:v>31.480652641184626</c:v>
                </c:pt>
                <c:pt idx="51">
                  <c:v>100.71927867926507</c:v>
                </c:pt>
                <c:pt idx="55">
                  <c:v>76.040707814469073</c:v>
                </c:pt>
                <c:pt idx="57">
                  <c:v>42.776392864564386</c:v>
                </c:pt>
                <c:pt idx="58">
                  <c:v>42.374031082751635</c:v>
                </c:pt>
                <c:pt idx="60">
                  <c:v>83.075992234145417</c:v>
                </c:pt>
                <c:pt idx="61">
                  <c:v>63.310907917451622</c:v>
                </c:pt>
                <c:pt idx="62">
                  <c:v>56.46963135270213</c:v>
                </c:pt>
                <c:pt idx="63">
                  <c:v>42.874595846411168</c:v>
                </c:pt>
                <c:pt idx="64">
                  <c:v>32.92874627029498</c:v>
                </c:pt>
                <c:pt idx="65">
                  <c:v>32.128251725422999</c:v>
                </c:pt>
                <c:pt idx="66">
                  <c:v>21.996078232530557</c:v>
                </c:pt>
                <c:pt idx="67">
                  <c:v>18.067090577683814</c:v>
                </c:pt>
                <c:pt idx="68">
                  <c:v>20.656213369063128</c:v>
                </c:pt>
                <c:pt idx="71">
                  <c:v>67.086289608558801</c:v>
                </c:pt>
                <c:pt idx="72">
                  <c:v>58.326858119987975</c:v>
                </c:pt>
                <c:pt idx="73">
                  <c:v>53.13176140678393</c:v>
                </c:pt>
                <c:pt idx="74">
                  <c:v>46.36667123461477</c:v>
                </c:pt>
                <c:pt idx="75">
                  <c:v>28.545577956284355</c:v>
                </c:pt>
                <c:pt idx="76">
                  <c:v>26.743726431397356</c:v>
                </c:pt>
                <c:pt idx="77">
                  <c:v>22.676854544764939</c:v>
                </c:pt>
                <c:pt idx="78">
                  <c:v>36.656531584057248</c:v>
                </c:pt>
              </c:numCache>
            </c:numRef>
          </c:val>
          <c:smooth val="0"/>
          <c:extLst>
            <c:ext xmlns:c16="http://schemas.microsoft.com/office/drawing/2014/chart" uri="{C3380CC4-5D6E-409C-BE32-E72D297353CC}">
              <c16:uniqueId val="{0000000A-548C-44FD-BC90-DCDD368F3FA5}"/>
            </c:ext>
          </c:extLst>
        </c:ser>
        <c:ser>
          <c:idx val="3"/>
          <c:order val="3"/>
          <c:tx>
            <c:v>Level 10</c:v>
          </c:tx>
          <c:spPr>
            <a:ln w="28575">
              <a:noFill/>
            </a:ln>
          </c:spPr>
          <c:marker>
            <c:symbol val="square"/>
            <c:size val="4"/>
            <c:spPr>
              <a:solidFill>
                <a:srgbClr val="FFC000"/>
              </a:solidFill>
              <a:ln>
                <a:solidFill>
                  <a:schemeClr val="tx1"/>
                </a:solidFill>
              </a:ln>
            </c:spPr>
          </c:marker>
          <c:val>
            <c:numRef>
              <c:f>'Solar Value vs. PPA Prices'!$D$26:$D$104</c:f>
              <c:numCache>
                <c:formatCode>0.00</c:formatCode>
                <c:ptCount val="79"/>
                <c:pt idx="6">
                  <c:v>27.054195999734937</c:v>
                </c:pt>
                <c:pt idx="7">
                  <c:v>24.134131745641906</c:v>
                </c:pt>
                <c:pt idx="8">
                  <c:v>24.525087530830262</c:v>
                </c:pt>
                <c:pt idx="16">
                  <c:v>25.875031109417748</c:v>
                </c:pt>
                <c:pt idx="17">
                  <c:v>24.565618199248462</c:v>
                </c:pt>
                <c:pt idx="18">
                  <c:v>25.396101728980589</c:v>
                </c:pt>
                <c:pt idx="26">
                  <c:v>27.571927804177946</c:v>
                </c:pt>
                <c:pt idx="27">
                  <c:v>24.945347777448355</c:v>
                </c:pt>
                <c:pt idx="28">
                  <c:v>27.617838161785631</c:v>
                </c:pt>
                <c:pt idx="36">
                  <c:v>32.843269053217981</c:v>
                </c:pt>
                <c:pt idx="37">
                  <c:v>32.161724582140337</c:v>
                </c:pt>
                <c:pt idx="38">
                  <c:v>31.720322774185902</c:v>
                </c:pt>
                <c:pt idx="46">
                  <c:v>35.046679922171236</c:v>
                </c:pt>
                <c:pt idx="47">
                  <c:v>34.379628124853753</c:v>
                </c:pt>
                <c:pt idx="48">
                  <c:v>36.020301551816566</c:v>
                </c:pt>
              </c:numCache>
            </c:numRef>
          </c:val>
          <c:smooth val="0"/>
          <c:extLst>
            <c:ext xmlns:c16="http://schemas.microsoft.com/office/drawing/2014/chart" uri="{C3380CC4-5D6E-409C-BE32-E72D297353CC}">
              <c16:uniqueId val="{0000000B-548C-44FD-BC90-DCDD368F3FA5}"/>
            </c:ext>
          </c:extLst>
        </c:ser>
        <c:dLbls>
          <c:showLegendKey val="0"/>
          <c:showVal val="0"/>
          <c:showCatName val="0"/>
          <c:showSerName val="0"/>
          <c:showPercent val="0"/>
          <c:showBubbleSize val="0"/>
        </c:dLbls>
        <c:marker val="1"/>
        <c:smooth val="0"/>
        <c:axId val="433359488"/>
        <c:axId val="433377664"/>
      </c:lineChart>
      <c:catAx>
        <c:axId val="433359488"/>
        <c:scaling>
          <c:orientation val="minMax"/>
        </c:scaling>
        <c:delete val="0"/>
        <c:axPos val="b"/>
        <c:numFmt formatCode="General" sourceLinked="1"/>
        <c:majorTickMark val="out"/>
        <c:minorTickMark val="none"/>
        <c:tickLblPos val="nextTo"/>
        <c:spPr>
          <a:ln w="3175">
            <a:noFill/>
          </a:ln>
        </c:spPr>
        <c:txPr>
          <a:bodyPr rot="-5400000" vert="horz"/>
          <a:lstStyle/>
          <a:p>
            <a:pPr>
              <a:defRPr b="1">
                <a:solidFill>
                  <a:schemeClr val="tx1"/>
                </a:solidFill>
              </a:defRPr>
            </a:pPr>
            <a:endParaRPr lang="en-US"/>
          </a:p>
        </c:txPr>
        <c:crossAx val="433377664"/>
        <c:crosses val="autoZero"/>
        <c:auto val="1"/>
        <c:lblAlgn val="ctr"/>
        <c:lblOffset val="0"/>
        <c:tickLblSkip val="1"/>
        <c:tickMarkSkip val="1"/>
        <c:noMultiLvlLbl val="0"/>
      </c:catAx>
      <c:valAx>
        <c:axId val="433377664"/>
        <c:scaling>
          <c:orientation val="minMax"/>
          <c:max val="100"/>
        </c:scaling>
        <c:delete val="0"/>
        <c:axPos val="l"/>
        <c:majorGridlines>
          <c:spPr>
            <a:ln w="3175">
              <a:solidFill>
                <a:schemeClr val="bg1">
                  <a:lumMod val="75000"/>
                </a:schemeClr>
              </a:solidFill>
            </a:ln>
          </c:spPr>
        </c:majorGridlines>
        <c:numFmt formatCode="General" sourceLinked="0"/>
        <c:majorTickMark val="out"/>
        <c:minorTickMark val="none"/>
        <c:tickLblPos val="nextTo"/>
        <c:spPr>
          <a:ln w="3175">
            <a:noFill/>
          </a:ln>
        </c:spPr>
        <c:txPr>
          <a:bodyPr/>
          <a:lstStyle/>
          <a:p>
            <a:pPr>
              <a:defRPr b="1">
                <a:solidFill>
                  <a:schemeClr val="tx1"/>
                </a:solidFill>
              </a:defRPr>
            </a:pPr>
            <a:endParaRPr lang="en-US"/>
          </a:p>
        </c:txPr>
        <c:crossAx val="433359488"/>
        <c:crosses val="autoZero"/>
        <c:crossBetween val="between"/>
      </c:val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6.4167925978949603E-2"/>
          <c:w val="0.8654004307153913"/>
          <c:h val="0.78041504281661767"/>
        </c:manualLayout>
      </c:layout>
      <c:barChart>
        <c:barDir val="col"/>
        <c:grouping val="clustered"/>
        <c:varyColors val="0"/>
        <c:ser>
          <c:idx val="0"/>
          <c:order val="0"/>
          <c:spPr>
            <a:solidFill>
              <a:schemeClr val="accent6"/>
            </a:solidFill>
            <a:ln>
              <a:noFill/>
            </a:ln>
          </c:spPr>
          <c:invertIfNegative val="0"/>
          <c:cat>
            <c:multiLvlStrRef>
              <c:f>'Value Factor vs. Penetration'!$G$29:$H$127</c:f>
              <c:multiLvlStrCache>
                <c:ptCount val="9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pt idx="70">
                    <c:v> </c:v>
                  </c:pt>
                  <c:pt idx="78">
                    <c:v> </c:v>
                  </c:pt>
                  <c:pt idx="80">
                    <c:v> </c:v>
                  </c:pt>
                  <c:pt idx="88">
                    <c:v> </c:v>
                  </c:pt>
                  <c:pt idx="90">
                    <c:v> </c:v>
                  </c:pt>
                  <c:pt idx="98">
                    <c:v> </c:v>
                  </c:pt>
                </c:lvl>
                <c:lvl>
                  <c:pt idx="0">
                    <c:v>AZPS</c:v>
                  </c:pt>
                  <c:pt idx="9">
                    <c:v> </c:v>
                  </c:pt>
                  <c:pt idx="10">
                    <c:v>PNM</c:v>
                  </c:pt>
                  <c:pt idx="19">
                    <c:v> </c:v>
                  </c:pt>
                  <c:pt idx="20">
                    <c:v>NEVP</c:v>
                  </c:pt>
                  <c:pt idx="29">
                    <c:v> </c:v>
                  </c:pt>
                  <c:pt idx="30">
                    <c:v>PACE</c:v>
                  </c:pt>
                  <c:pt idx="39">
                    <c:v> </c:v>
                  </c:pt>
                  <c:pt idx="40">
                    <c:v>CPLE</c:v>
                  </c:pt>
                  <c:pt idx="49">
                    <c:v> </c:v>
                  </c:pt>
                  <c:pt idx="50">
                    <c:v>DUK</c:v>
                  </c:pt>
                  <c:pt idx="59">
                    <c:v> </c:v>
                  </c:pt>
                  <c:pt idx="60">
                    <c:v>PSCO</c:v>
                  </c:pt>
                  <c:pt idx="69">
                    <c:v> </c:v>
                  </c:pt>
                  <c:pt idx="70">
                    <c:v>FPL</c:v>
                  </c:pt>
                  <c:pt idx="79">
                    <c:v> </c:v>
                  </c:pt>
                  <c:pt idx="80">
                    <c:v>SOCO</c:v>
                  </c:pt>
                  <c:pt idx="89">
                    <c:v> </c:v>
                  </c:pt>
                  <c:pt idx="90">
                    <c:v>TVA</c:v>
                  </c:pt>
                </c:lvl>
              </c:multiLvlStrCache>
            </c:multiLvlStrRef>
          </c:cat>
          <c:val>
            <c:numRef>
              <c:f>'Value Factor vs. Penetration'!$J$29:$J$127</c:f>
              <c:numCache>
                <c:formatCode>0.0%</c:formatCode>
                <c:ptCount val="99"/>
                <c:pt idx="0">
                  <c:v>1.1443770929903581</c:v>
                </c:pt>
                <c:pt idx="1">
                  <c:v>1.0948812552301306</c:v>
                </c:pt>
                <c:pt idx="2">
                  <c:v>0.9316019141041012</c:v>
                </c:pt>
                <c:pt idx="3">
                  <c:v>0.92591892144643306</c:v>
                </c:pt>
                <c:pt idx="4">
                  <c:v>0.80180299391124821</c:v>
                </c:pt>
                <c:pt idx="5">
                  <c:v>0.77186835228067885</c:v>
                </c:pt>
                <c:pt idx="6">
                  <c:v>0.78170783102899632</c:v>
                </c:pt>
                <c:pt idx="7">
                  <c:v>0.74515562257208878</c:v>
                </c:pt>
                <c:pt idx="8">
                  <c:v>0.86779446450393194</c:v>
                </c:pt>
                <c:pt idx="10">
                  <c:v>1.291722107067435</c:v>
                </c:pt>
                <c:pt idx="11">
                  <c:v>1.1842161157779019</c:v>
                </c:pt>
                <c:pt idx="12">
                  <c:v>1.0416939487551569</c:v>
                </c:pt>
                <c:pt idx="13">
                  <c:v>1.0286867570234404</c:v>
                </c:pt>
                <c:pt idx="14">
                  <c:v>0.90844855656512868</c:v>
                </c:pt>
                <c:pt idx="15">
                  <c:v>0.78947058207558241</c:v>
                </c:pt>
                <c:pt idx="16">
                  <c:v>0.86166556909372771</c:v>
                </c:pt>
                <c:pt idx="17">
                  <c:v>0.91923293391610517</c:v>
                </c:pt>
                <c:pt idx="18">
                  <c:v>1.1325783231350128</c:v>
                </c:pt>
                <c:pt idx="20">
                  <c:v>1.127775572902965</c:v>
                </c:pt>
                <c:pt idx="21">
                  <c:v>1.1220010386236563</c:v>
                </c:pt>
                <c:pt idx="22">
                  <c:v>1.0012281885327039</c:v>
                </c:pt>
                <c:pt idx="23">
                  <c:v>0.97186956891790188</c:v>
                </c:pt>
                <c:pt idx="24">
                  <c:v>0.8924604323585803</c:v>
                </c:pt>
                <c:pt idx="25">
                  <c:v>0.83264807631744353</c:v>
                </c:pt>
                <c:pt idx="26">
                  <c:v>0.78637254557356162</c:v>
                </c:pt>
                <c:pt idx="27">
                  <c:v>0.78429843493520268</c:v>
                </c:pt>
                <c:pt idx="28">
                  <c:v>0.83757696393228431</c:v>
                </c:pt>
                <c:pt idx="30">
                  <c:v>1.3991828553977674</c:v>
                </c:pt>
                <c:pt idx="31">
                  <c:v>1.3914732580519649</c:v>
                </c:pt>
                <c:pt idx="32">
                  <c:v>1.2343441287341899</c:v>
                </c:pt>
                <c:pt idx="33">
                  <c:v>1.3822371329451799</c:v>
                </c:pt>
                <c:pt idx="34">
                  <c:v>1.0464551455898212</c:v>
                </c:pt>
                <c:pt idx="35">
                  <c:v>0.90523757571909946</c:v>
                </c:pt>
                <c:pt idx="36">
                  <c:v>0.94880950404599207</c:v>
                </c:pt>
                <c:pt idx="37">
                  <c:v>0.95458518515939383</c:v>
                </c:pt>
                <c:pt idx="38">
                  <c:v>1.1734191941421832</c:v>
                </c:pt>
                <c:pt idx="40">
                  <c:v>1.4869092810414073</c:v>
                </c:pt>
                <c:pt idx="41">
                  <c:v>1.3076789421879693</c:v>
                </c:pt>
                <c:pt idx="42">
                  <c:v>1.1302957861955898</c:v>
                </c:pt>
                <c:pt idx="43">
                  <c:v>1.095998328416226</c:v>
                </c:pt>
                <c:pt idx="44">
                  <c:v>1.2294291748523336</c:v>
                </c:pt>
                <c:pt idx="45">
                  <c:v>1.2217807484733503</c:v>
                </c:pt>
                <c:pt idx="46">
                  <c:v>1.1239732962718025</c:v>
                </c:pt>
                <c:pt idx="47">
                  <c:v>1.141472204902515</c:v>
                </c:pt>
                <c:pt idx="48">
                  <c:v>1.1497938737775633</c:v>
                </c:pt>
                <c:pt idx="50">
                  <c:v>1.5558305225233997</c:v>
                </c:pt>
                <c:pt idx="51">
                  <c:v>1.4059801724053398</c:v>
                </c:pt>
                <c:pt idx="52">
                  <c:v>1.2233951334656488</c:v>
                </c:pt>
                <c:pt idx="53">
                  <c:v>1.3937712020804747</c:v>
                </c:pt>
                <c:pt idx="54">
                  <c:v>1.4514359079791825</c:v>
                </c:pt>
                <c:pt idx="55">
                  <c:v>1.4388958003464452</c:v>
                </c:pt>
                <c:pt idx="56">
                  <c:v>1.2297263702064503</c:v>
                </c:pt>
                <c:pt idx="57">
                  <c:v>1.2903574667746789</c:v>
                </c:pt>
                <c:pt idx="58">
                  <c:v>1.2249489548213814</c:v>
                </c:pt>
                <c:pt idx="60">
                  <c:v>1.5958859961326934</c:v>
                </c:pt>
                <c:pt idx="61">
                  <c:v>1.4357414663858348</c:v>
                </c:pt>
                <c:pt idx="62">
                  <c:v>1.4679495425893152</c:v>
                </c:pt>
                <c:pt idx="63">
                  <c:v>1.5001002816478604</c:v>
                </c:pt>
                <c:pt idx="64">
                  <c:v>1.4937026245575324</c:v>
                </c:pt>
                <c:pt idx="65">
                  <c:v>1.6452115832066696</c:v>
                </c:pt>
                <c:pt idx="66">
                  <c:v>1.3416320602747052</c:v>
                </c:pt>
                <c:pt idx="67">
                  <c:v>1.5519534832833513</c:v>
                </c:pt>
                <c:pt idx="68">
                  <c:v>1.7406124933084184</c:v>
                </c:pt>
                <c:pt idx="70">
                  <c:v>1.0788512415532094</c:v>
                </c:pt>
                <c:pt idx="71">
                  <c:v>1.6355659633507313</c:v>
                </c:pt>
                <c:pt idx="72">
                  <c:v>1.6731659173616602</c:v>
                </c:pt>
                <c:pt idx="73">
                  <c:v>1.8064256715026212</c:v>
                </c:pt>
                <c:pt idx="74">
                  <c:v>1.7496805379225768</c:v>
                </c:pt>
                <c:pt idx="75">
                  <c:v>1.4962524726050233</c:v>
                </c:pt>
                <c:pt idx="76">
                  <c:v>1.5752145723234945</c:v>
                </c:pt>
                <c:pt idx="77">
                  <c:v>1.6144500499791452</c:v>
                </c:pt>
                <c:pt idx="78">
                  <c:v>1.7128775945924191</c:v>
                </c:pt>
                <c:pt idx="80">
                  <c:v>1.4779308687824126</c:v>
                </c:pt>
                <c:pt idx="81">
                  <c:v>1.2927482314971912</c:v>
                </c:pt>
                <c:pt idx="82">
                  <c:v>1.0377951836078503</c:v>
                </c:pt>
                <c:pt idx="83">
                  <c:v>1.2399054897332018</c:v>
                </c:pt>
                <c:pt idx="84">
                  <c:v>1.4205359349525679</c:v>
                </c:pt>
                <c:pt idx="85">
                  <c:v>1.4741471214282622</c:v>
                </c:pt>
                <c:pt idx="86">
                  <c:v>1.3120192477114616</c:v>
                </c:pt>
                <c:pt idx="87">
                  <c:v>1.341024600781813</c:v>
                </c:pt>
                <c:pt idx="88">
                  <c:v>1.25178651943972</c:v>
                </c:pt>
                <c:pt idx="90">
                  <c:v>0.93955903690459741</c:v>
                </c:pt>
                <c:pt idx="91">
                  <c:v>1.3472938135167134</c:v>
                </c:pt>
                <c:pt idx="92">
                  <c:v>1.2484070737781101</c:v>
                </c:pt>
                <c:pt idx="93">
                  <c:v>0.99788002394287956</c:v>
                </c:pt>
                <c:pt idx="94">
                  <c:v>1.2214239487674303</c:v>
                </c:pt>
                <c:pt idx="95">
                  <c:v>1.5410027009831537</c:v>
                </c:pt>
                <c:pt idx="96">
                  <c:v>1.2927210908293465</c:v>
                </c:pt>
                <c:pt idx="97">
                  <c:v>1.3605007126761961</c:v>
                </c:pt>
                <c:pt idx="98">
                  <c:v>1.2780882013918327</c:v>
                </c:pt>
              </c:numCache>
            </c:numRef>
          </c:val>
          <c:extLst>
            <c:ext xmlns:c16="http://schemas.microsoft.com/office/drawing/2014/chart" uri="{C3380CC4-5D6E-409C-BE32-E72D297353CC}">
              <c16:uniqueId val="{00000000-34AB-4B6B-B5D7-E56886DD7B8F}"/>
            </c:ext>
          </c:extLst>
        </c:ser>
        <c:dLbls>
          <c:showLegendKey val="0"/>
          <c:showVal val="0"/>
          <c:showCatName val="0"/>
          <c:showSerName val="0"/>
          <c:showPercent val="0"/>
          <c:showBubbleSize val="0"/>
        </c:dLbls>
        <c:gapWidth val="40"/>
        <c:axId val="433359488"/>
        <c:axId val="433377664"/>
      </c:barChart>
      <c:lineChart>
        <c:grouping val="standard"/>
        <c:varyColors val="0"/>
        <c:ser>
          <c:idx val="1"/>
          <c:order val="1"/>
          <c:spPr>
            <a:ln w="19050">
              <a:noFill/>
              <a:prstDash val="solid"/>
            </a:ln>
          </c:spPr>
          <c:marker>
            <c:symbol val="circle"/>
            <c:size val="5"/>
            <c:spPr>
              <a:solidFill>
                <a:schemeClr val="tx2"/>
              </a:solidFill>
              <a:ln>
                <a:noFill/>
              </a:ln>
            </c:spPr>
          </c:marker>
          <c:dPt>
            <c:idx val="10"/>
            <c:bubble3D val="0"/>
            <c:extLst>
              <c:ext xmlns:c16="http://schemas.microsoft.com/office/drawing/2014/chart" uri="{C3380CC4-5D6E-409C-BE32-E72D297353CC}">
                <c16:uniqueId val="{00000001-34AB-4B6B-B5D7-E56886DD7B8F}"/>
              </c:ext>
            </c:extLst>
          </c:dPt>
          <c:dPt>
            <c:idx val="11"/>
            <c:bubble3D val="0"/>
            <c:extLst>
              <c:ext xmlns:c16="http://schemas.microsoft.com/office/drawing/2014/chart" uri="{C3380CC4-5D6E-409C-BE32-E72D297353CC}">
                <c16:uniqueId val="{00000002-34AB-4B6B-B5D7-E56886DD7B8F}"/>
              </c:ext>
            </c:extLst>
          </c:dPt>
          <c:dPt>
            <c:idx val="20"/>
            <c:bubble3D val="0"/>
            <c:extLst>
              <c:ext xmlns:c16="http://schemas.microsoft.com/office/drawing/2014/chart" uri="{C3380CC4-5D6E-409C-BE32-E72D297353CC}">
                <c16:uniqueId val="{00000003-34AB-4B6B-B5D7-E56886DD7B8F}"/>
              </c:ext>
            </c:extLst>
          </c:dPt>
          <c:dPt>
            <c:idx val="30"/>
            <c:bubble3D val="0"/>
            <c:extLst>
              <c:ext xmlns:c16="http://schemas.microsoft.com/office/drawing/2014/chart" uri="{C3380CC4-5D6E-409C-BE32-E72D297353CC}">
                <c16:uniqueId val="{00000004-34AB-4B6B-B5D7-E56886DD7B8F}"/>
              </c:ext>
            </c:extLst>
          </c:dPt>
          <c:dPt>
            <c:idx val="40"/>
            <c:bubble3D val="0"/>
            <c:extLst>
              <c:ext xmlns:c16="http://schemas.microsoft.com/office/drawing/2014/chart" uri="{C3380CC4-5D6E-409C-BE32-E72D297353CC}">
                <c16:uniqueId val="{00000005-34AB-4B6B-B5D7-E56886DD7B8F}"/>
              </c:ext>
            </c:extLst>
          </c:dPt>
          <c:dPt>
            <c:idx val="50"/>
            <c:bubble3D val="0"/>
            <c:extLst>
              <c:ext xmlns:c16="http://schemas.microsoft.com/office/drawing/2014/chart" uri="{C3380CC4-5D6E-409C-BE32-E72D297353CC}">
                <c16:uniqueId val="{00000006-34AB-4B6B-B5D7-E56886DD7B8F}"/>
              </c:ext>
            </c:extLst>
          </c:dPt>
          <c:dPt>
            <c:idx val="51"/>
            <c:bubble3D val="0"/>
            <c:extLst>
              <c:ext xmlns:c16="http://schemas.microsoft.com/office/drawing/2014/chart" uri="{C3380CC4-5D6E-409C-BE32-E72D297353CC}">
                <c16:uniqueId val="{00000007-34AB-4B6B-B5D7-E56886DD7B8F}"/>
              </c:ext>
            </c:extLst>
          </c:dPt>
          <c:dPt>
            <c:idx val="60"/>
            <c:bubble3D val="0"/>
            <c:extLst>
              <c:ext xmlns:c16="http://schemas.microsoft.com/office/drawing/2014/chart" uri="{C3380CC4-5D6E-409C-BE32-E72D297353CC}">
                <c16:uniqueId val="{00000008-34AB-4B6B-B5D7-E56886DD7B8F}"/>
              </c:ext>
            </c:extLst>
          </c:dPt>
          <c:dPt>
            <c:idx val="70"/>
            <c:bubble3D val="0"/>
            <c:extLst>
              <c:ext xmlns:c16="http://schemas.microsoft.com/office/drawing/2014/chart" uri="{C3380CC4-5D6E-409C-BE32-E72D297353CC}">
                <c16:uniqueId val="{00000009-34AB-4B6B-B5D7-E56886DD7B8F}"/>
              </c:ext>
            </c:extLst>
          </c:dPt>
          <c:cat>
            <c:multiLvlStrRef>
              <c:f>'Value Factor vs. Penetration'!$G$29:$H$127</c:f>
              <c:multiLvlStrCache>
                <c:ptCount val="9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pt idx="70">
                    <c:v> </c:v>
                  </c:pt>
                  <c:pt idx="78">
                    <c:v> </c:v>
                  </c:pt>
                  <c:pt idx="80">
                    <c:v> </c:v>
                  </c:pt>
                  <c:pt idx="88">
                    <c:v> </c:v>
                  </c:pt>
                  <c:pt idx="90">
                    <c:v> </c:v>
                  </c:pt>
                  <c:pt idx="98">
                    <c:v> </c:v>
                  </c:pt>
                </c:lvl>
                <c:lvl>
                  <c:pt idx="0">
                    <c:v>AZPS</c:v>
                  </c:pt>
                  <c:pt idx="9">
                    <c:v> </c:v>
                  </c:pt>
                  <c:pt idx="10">
                    <c:v>PNM</c:v>
                  </c:pt>
                  <c:pt idx="19">
                    <c:v> </c:v>
                  </c:pt>
                  <c:pt idx="20">
                    <c:v>NEVP</c:v>
                  </c:pt>
                  <c:pt idx="29">
                    <c:v> </c:v>
                  </c:pt>
                  <c:pt idx="30">
                    <c:v>PACE</c:v>
                  </c:pt>
                  <c:pt idx="39">
                    <c:v> </c:v>
                  </c:pt>
                  <c:pt idx="40">
                    <c:v>CPLE</c:v>
                  </c:pt>
                  <c:pt idx="49">
                    <c:v> </c:v>
                  </c:pt>
                  <c:pt idx="50">
                    <c:v>DUK</c:v>
                  </c:pt>
                  <c:pt idx="59">
                    <c:v> </c:v>
                  </c:pt>
                  <c:pt idx="60">
                    <c:v>PSCO</c:v>
                  </c:pt>
                  <c:pt idx="69">
                    <c:v> </c:v>
                  </c:pt>
                  <c:pt idx="70">
                    <c:v>FPL</c:v>
                  </c:pt>
                  <c:pt idx="79">
                    <c:v> </c:v>
                  </c:pt>
                  <c:pt idx="80">
                    <c:v>SOCO</c:v>
                  </c:pt>
                  <c:pt idx="89">
                    <c:v> </c:v>
                  </c:pt>
                  <c:pt idx="90">
                    <c:v>TVA</c:v>
                  </c:pt>
                </c:lvl>
              </c:multiLvlStrCache>
            </c:multiLvlStrRef>
          </c:cat>
          <c:val>
            <c:numRef>
              <c:f>'Value Factor vs. Penetration'!$I$29:$I$127</c:f>
              <c:numCache>
                <c:formatCode>0.0%</c:formatCode>
                <c:ptCount val="99"/>
                <c:pt idx="0">
                  <c:v>1.6658053538356445E-2</c:v>
                </c:pt>
                <c:pt idx="1">
                  <c:v>3.652038465816862E-2</c:v>
                </c:pt>
                <c:pt idx="2">
                  <c:v>6.8221264874336301E-2</c:v>
                </c:pt>
                <c:pt idx="3">
                  <c:v>7.3108850749824691E-2</c:v>
                </c:pt>
                <c:pt idx="4">
                  <c:v>8.246171532755299E-2</c:v>
                </c:pt>
                <c:pt idx="5">
                  <c:v>8.9918661129473013E-2</c:v>
                </c:pt>
                <c:pt idx="6">
                  <c:v>0.10061518851452107</c:v>
                </c:pt>
                <c:pt idx="7">
                  <c:v>0.11351604687828826</c:v>
                </c:pt>
                <c:pt idx="8">
                  <c:v>0.11864714442292898</c:v>
                </c:pt>
                <c:pt idx="10">
                  <c:v>5.8234522487791767E-3</c:v>
                </c:pt>
                <c:pt idx="11">
                  <c:v>1.0925564975496306E-2</c:v>
                </c:pt>
                <c:pt idx="12">
                  <c:v>2.0396531489196946E-2</c:v>
                </c:pt>
                <c:pt idx="13">
                  <c:v>2.7076785971482723E-2</c:v>
                </c:pt>
                <c:pt idx="14">
                  <c:v>3.9095110144196331E-2</c:v>
                </c:pt>
                <c:pt idx="15">
                  <c:v>5.2475883531759117E-2</c:v>
                </c:pt>
                <c:pt idx="16">
                  <c:v>6.6775420488096315E-2</c:v>
                </c:pt>
                <c:pt idx="17">
                  <c:v>7.649641787545694E-2</c:v>
                </c:pt>
                <c:pt idx="18">
                  <c:v>0.11501993003768471</c:v>
                </c:pt>
                <c:pt idx="20">
                  <c:v>9.4348062334632509E-3</c:v>
                </c:pt>
                <c:pt idx="21">
                  <c:v>1.3991907358145362E-2</c:v>
                </c:pt>
                <c:pt idx="22">
                  <c:v>1.7683333624193644E-2</c:v>
                </c:pt>
                <c:pt idx="23">
                  <c:v>2.1977222743754937E-2</c:v>
                </c:pt>
                <c:pt idx="24">
                  <c:v>3.8623537141478488E-2</c:v>
                </c:pt>
                <c:pt idx="25">
                  <c:v>7.14892365887944E-2</c:v>
                </c:pt>
                <c:pt idx="26">
                  <c:v>8.2348363029123295E-2</c:v>
                </c:pt>
                <c:pt idx="27">
                  <c:v>9.3166175550824293E-2</c:v>
                </c:pt>
                <c:pt idx="28">
                  <c:v>0.11413299426570689</c:v>
                </c:pt>
                <c:pt idx="30">
                  <c:v>5.7293278538137849E-4</c:v>
                </c:pt>
                <c:pt idx="31">
                  <c:v>8.024034999110154E-4</c:v>
                </c:pt>
                <c:pt idx="32">
                  <c:v>1.4959308918550643E-3</c:v>
                </c:pt>
                <c:pt idx="33">
                  <c:v>2.2073887040565537E-3</c:v>
                </c:pt>
                <c:pt idx="34">
                  <c:v>1.7924424966539895E-2</c:v>
                </c:pt>
                <c:pt idx="35">
                  <c:v>3.5439044011642565E-2</c:v>
                </c:pt>
                <c:pt idx="36">
                  <c:v>3.7634904177755273E-2</c:v>
                </c:pt>
                <c:pt idx="37">
                  <c:v>4.0779775363060065E-2</c:v>
                </c:pt>
                <c:pt idx="38">
                  <c:v>4.7495929751594702E-2</c:v>
                </c:pt>
                <c:pt idx="40">
                  <c:v>1.9982340925699445E-3</c:v>
                </c:pt>
                <c:pt idx="41">
                  <c:v>3.5678024499597263E-3</c:v>
                </c:pt>
                <c:pt idx="42">
                  <c:v>7.2202216598193057E-3</c:v>
                </c:pt>
                <c:pt idx="43">
                  <c:v>1.1919375320482782E-2</c:v>
                </c:pt>
                <c:pt idx="44">
                  <c:v>2.0644479818349184E-2</c:v>
                </c:pt>
                <c:pt idx="45">
                  <c:v>2.7078046165776273E-2</c:v>
                </c:pt>
                <c:pt idx="46">
                  <c:v>3.1187750431157603E-2</c:v>
                </c:pt>
                <c:pt idx="47">
                  <c:v>3.9277074430025864E-2</c:v>
                </c:pt>
                <c:pt idx="48">
                  <c:v>4.2486439704331934E-2</c:v>
                </c:pt>
                <c:pt idx="50">
                  <c:v>4.7676837389234669E-4</c:v>
                </c:pt>
                <c:pt idx="51">
                  <c:v>1.5071135063962952E-3</c:v>
                </c:pt>
                <c:pt idx="52">
                  <c:v>3.2402571788897826E-3</c:v>
                </c:pt>
                <c:pt idx="53">
                  <c:v>5.2637627281330391E-3</c:v>
                </c:pt>
                <c:pt idx="54">
                  <c:v>1.3420376739120044E-2</c:v>
                </c:pt>
                <c:pt idx="55">
                  <c:v>2.4064482337090288E-2</c:v>
                </c:pt>
                <c:pt idx="56">
                  <c:v>2.7190628016122386E-2</c:v>
                </c:pt>
                <c:pt idx="57">
                  <c:v>3.4229118085059435E-2</c:v>
                </c:pt>
                <c:pt idx="58">
                  <c:v>3.7070087738079897E-2</c:v>
                </c:pt>
                <c:pt idx="60">
                  <c:v>8.4340470444654314E-3</c:v>
                </c:pt>
                <c:pt idx="61">
                  <c:v>1.1255832654492284E-2</c:v>
                </c:pt>
                <c:pt idx="62">
                  <c:v>1.27548124386457E-2</c:v>
                </c:pt>
                <c:pt idx="63">
                  <c:v>1.2688112296700227E-2</c:v>
                </c:pt>
                <c:pt idx="64">
                  <c:v>1.9487541855108158E-2</c:v>
                </c:pt>
                <c:pt idx="65">
                  <c:v>2.8113561183119862E-2</c:v>
                </c:pt>
                <c:pt idx="66">
                  <c:v>3.0482018055286428E-2</c:v>
                </c:pt>
                <c:pt idx="67">
                  <c:v>3.2003633577237775E-2</c:v>
                </c:pt>
                <c:pt idx="68">
                  <c:v>3.3949080635466131E-2</c:v>
                </c:pt>
                <c:pt idx="70">
                  <c:v>8.1216652433269251E-4</c:v>
                </c:pt>
                <c:pt idx="71">
                  <c:v>8.9338214434288223E-4</c:v>
                </c:pt>
                <c:pt idx="72">
                  <c:v>9.6653397233810131E-4</c:v>
                </c:pt>
                <c:pt idx="73">
                  <c:v>1.0453574942578003E-3</c:v>
                </c:pt>
                <c:pt idx="74">
                  <c:v>1.1955270900671697E-3</c:v>
                </c:pt>
                <c:pt idx="75">
                  <c:v>5.4902877427449081E-3</c:v>
                </c:pt>
                <c:pt idx="76">
                  <c:v>1.6015468908223033E-2</c:v>
                </c:pt>
                <c:pt idx="77">
                  <c:v>2.0397690263516205E-2</c:v>
                </c:pt>
                <c:pt idx="78">
                  <c:v>3.0844088698128158E-2</c:v>
                </c:pt>
                <c:pt idx="80">
                  <c:v>1.2656496718038156E-4</c:v>
                </c:pt>
                <c:pt idx="81">
                  <c:v>2.2803875490626035E-4</c:v>
                </c:pt>
                <c:pt idx="82">
                  <c:v>7.2825043196064884E-4</c:v>
                </c:pt>
                <c:pt idx="83">
                  <c:v>7.9323304117498471E-4</c:v>
                </c:pt>
                <c:pt idx="84">
                  <c:v>3.865357697088023E-3</c:v>
                </c:pt>
                <c:pt idx="85">
                  <c:v>9.6775188054299324E-3</c:v>
                </c:pt>
                <c:pt idx="86">
                  <c:v>1.1423889535726687E-2</c:v>
                </c:pt>
                <c:pt idx="87">
                  <c:v>1.2324884538554464E-2</c:v>
                </c:pt>
                <c:pt idx="88">
                  <c:v>2.0783600450383802E-2</c:v>
                </c:pt>
                <c:pt idx="90">
                  <c:v>3.1864932653521279E-5</c:v>
                </c:pt>
                <c:pt idx="91">
                  <c:v>1.0033138008363297E-4</c:v>
                </c:pt>
                <c:pt idx="92">
                  <c:v>1.366483674825768E-4</c:v>
                </c:pt>
                <c:pt idx="93">
                  <c:v>4.1128436193309552E-4</c:v>
                </c:pt>
                <c:pt idx="94">
                  <c:v>5.8568850536746468E-4</c:v>
                </c:pt>
                <c:pt idx="95">
                  <c:v>1.3370004852975759E-3</c:v>
                </c:pt>
                <c:pt idx="96">
                  <c:v>1.8010433269741242E-3</c:v>
                </c:pt>
                <c:pt idx="97">
                  <c:v>2.908649567503726E-3</c:v>
                </c:pt>
                <c:pt idx="98">
                  <c:v>2.9232771968799808E-3</c:v>
                </c:pt>
              </c:numCache>
            </c:numRef>
          </c:val>
          <c:smooth val="0"/>
          <c:extLst>
            <c:ext xmlns:c16="http://schemas.microsoft.com/office/drawing/2014/chart" uri="{C3380CC4-5D6E-409C-BE32-E72D297353CC}">
              <c16:uniqueId val="{0000000A-34AB-4B6B-B5D7-E56886DD7B8F}"/>
            </c:ext>
          </c:extLst>
        </c:ser>
        <c:dLbls>
          <c:showLegendKey val="0"/>
          <c:showVal val="0"/>
          <c:showCatName val="0"/>
          <c:showSerName val="0"/>
          <c:showPercent val="0"/>
          <c:showBubbleSize val="0"/>
        </c:dLbls>
        <c:marker val="1"/>
        <c:smooth val="0"/>
        <c:axId val="433385472"/>
        <c:axId val="433379200"/>
      </c:lineChart>
      <c:catAx>
        <c:axId val="433359488"/>
        <c:scaling>
          <c:orientation val="minMax"/>
        </c:scaling>
        <c:delete val="0"/>
        <c:axPos val="b"/>
        <c:numFmt formatCode="General" sourceLinked="1"/>
        <c:majorTickMark val="out"/>
        <c:minorTickMark val="none"/>
        <c:tickLblPos val="nextTo"/>
        <c:spPr>
          <a:ln w="3175">
            <a:noFill/>
          </a:ln>
        </c:spPr>
        <c:txPr>
          <a:bodyPr rot="-5400000" vert="horz"/>
          <a:lstStyle/>
          <a:p>
            <a:pPr>
              <a:defRPr/>
            </a:pPr>
            <a:endParaRPr lang="en-US"/>
          </a:p>
        </c:txPr>
        <c:crossAx val="433377664"/>
        <c:crosses val="autoZero"/>
        <c:auto val="1"/>
        <c:lblAlgn val="ctr"/>
        <c:lblOffset val="0"/>
        <c:tickLblSkip val="1"/>
        <c:tickMarkSkip val="1"/>
        <c:noMultiLvlLbl val="0"/>
      </c:catAx>
      <c:valAx>
        <c:axId val="433377664"/>
        <c:scaling>
          <c:orientation val="minMax"/>
          <c:max val="2.2000000000000002"/>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accent6">
                    <a:lumMod val="75000"/>
                  </a:schemeClr>
                </a:solidFill>
              </a:defRPr>
            </a:pPr>
            <a:endParaRPr lang="en-US"/>
          </a:p>
        </c:txPr>
        <c:crossAx val="433359488"/>
        <c:crosses val="autoZero"/>
        <c:crossBetween val="between"/>
        <c:majorUnit val="0.5"/>
      </c:valAx>
      <c:valAx>
        <c:axId val="433379200"/>
        <c:scaling>
          <c:orientation val="minMax"/>
          <c:max val="0.22000000000000003"/>
          <c:min val="0"/>
        </c:scaling>
        <c:delete val="0"/>
        <c:axPos val="r"/>
        <c:numFmt formatCode="0%" sourceLinked="0"/>
        <c:majorTickMark val="out"/>
        <c:minorTickMark val="none"/>
        <c:tickLblPos val="nextTo"/>
        <c:spPr>
          <a:ln w="3175">
            <a:noFill/>
          </a:ln>
        </c:spPr>
        <c:txPr>
          <a:bodyPr/>
          <a:lstStyle/>
          <a:p>
            <a:pPr>
              <a:defRPr>
                <a:solidFill>
                  <a:schemeClr val="tx2"/>
                </a:solidFill>
              </a:defRPr>
            </a:pPr>
            <a:endParaRPr lang="en-US"/>
          </a:p>
        </c:txPr>
        <c:crossAx val="433385472"/>
        <c:crosses val="max"/>
        <c:crossBetween val="between"/>
        <c:majorUnit val="5.000000000000001E-2"/>
        <c:minorUnit val="2.5000000000000005E-2"/>
      </c:valAx>
      <c:catAx>
        <c:axId val="433385472"/>
        <c:scaling>
          <c:orientation val="minMax"/>
        </c:scaling>
        <c:delete val="1"/>
        <c:axPos val="b"/>
        <c:numFmt formatCode="General" sourceLinked="1"/>
        <c:majorTickMark val="out"/>
        <c:minorTickMark val="none"/>
        <c:tickLblPos val="nextTo"/>
        <c:crossAx val="433379200"/>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7.258543439645801E-2"/>
          <c:w val="0.8654004307153913"/>
          <c:h val="0.75937127177284658"/>
        </c:manualLayout>
      </c:layout>
      <c:barChart>
        <c:barDir val="col"/>
        <c:grouping val="clustered"/>
        <c:varyColors val="0"/>
        <c:ser>
          <c:idx val="0"/>
          <c:order val="0"/>
          <c:spPr>
            <a:solidFill>
              <a:schemeClr val="accent6"/>
            </a:solidFill>
            <a:ln>
              <a:noFill/>
            </a:ln>
          </c:spPr>
          <c:invertIfNegative val="0"/>
          <c:cat>
            <c:multiLvlStrRef>
              <c:f>'Value Factor vs. Penetration'!$A$29:$B$97</c:f>
              <c:multiLvlStrCache>
                <c:ptCount val="6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lvl>
                <c:lvl>
                  <c:pt idx="0">
                    <c:v>CAISO</c:v>
                  </c:pt>
                  <c:pt idx="9">
                    <c:v> </c:v>
                  </c:pt>
                  <c:pt idx="10">
                    <c:v>ISO-NE</c:v>
                  </c:pt>
                  <c:pt idx="19">
                    <c:v> </c:v>
                  </c:pt>
                  <c:pt idx="20">
                    <c:v>ERCOT</c:v>
                  </c:pt>
                  <c:pt idx="29">
                    <c:v> </c:v>
                  </c:pt>
                  <c:pt idx="30">
                    <c:v>NYISO</c:v>
                  </c:pt>
                  <c:pt idx="39">
                    <c:v> </c:v>
                  </c:pt>
                  <c:pt idx="40">
                    <c:v>PJM</c:v>
                  </c:pt>
                  <c:pt idx="49">
                    <c:v> </c:v>
                  </c:pt>
                  <c:pt idx="50">
                    <c:v>MISO</c:v>
                  </c:pt>
                  <c:pt idx="59">
                    <c:v> </c:v>
                  </c:pt>
                  <c:pt idx="60">
                    <c:v>SPP</c:v>
                  </c:pt>
                </c:lvl>
              </c:multiLvlStrCache>
            </c:multiLvlStrRef>
          </c:cat>
          <c:val>
            <c:numRef>
              <c:f>'Value Factor vs. Penetration'!$D$29:$D$97</c:f>
              <c:numCache>
                <c:formatCode>0.0%</c:formatCode>
                <c:ptCount val="69"/>
                <c:pt idx="0">
                  <c:v>1.3545328422793603</c:v>
                </c:pt>
                <c:pt idx="1">
                  <c:v>1.2109428544885237</c:v>
                </c:pt>
                <c:pt idx="2">
                  <c:v>1.0969154061831501</c:v>
                </c:pt>
                <c:pt idx="3">
                  <c:v>0.97572943651067989</c:v>
                </c:pt>
                <c:pt idx="4">
                  <c:v>0.92027297367003469</c:v>
                </c:pt>
                <c:pt idx="5">
                  <c:v>0.91140061025440489</c:v>
                </c:pt>
                <c:pt idx="6">
                  <c:v>0.73270128228032405</c:v>
                </c:pt>
                <c:pt idx="7">
                  <c:v>0.7009409454311768</c:v>
                </c:pt>
                <c:pt idx="8">
                  <c:v>0.70446545555955686</c:v>
                </c:pt>
                <c:pt idx="10">
                  <c:v>1.1600710092393347</c:v>
                </c:pt>
                <c:pt idx="11">
                  <c:v>1.0647308363739239</c:v>
                </c:pt>
                <c:pt idx="12">
                  <c:v>0.96343247145784738</c:v>
                </c:pt>
                <c:pt idx="13">
                  <c:v>1.0119331359483803</c:v>
                </c:pt>
                <c:pt idx="14">
                  <c:v>1.0760502252082678</c:v>
                </c:pt>
                <c:pt idx="15">
                  <c:v>1.0041580983050828</c:v>
                </c:pt>
                <c:pt idx="16">
                  <c:v>0.99979252686821962</c:v>
                </c:pt>
                <c:pt idx="17">
                  <c:v>0.94857936013585498</c:v>
                </c:pt>
                <c:pt idx="18">
                  <c:v>0.93560200500317037</c:v>
                </c:pt>
                <c:pt idx="20">
                  <c:v>1.2838289545134374</c:v>
                </c:pt>
                <c:pt idx="21">
                  <c:v>1.2424430628423337</c:v>
                </c:pt>
                <c:pt idx="22">
                  <c:v>1.0759835160092741</c:v>
                </c:pt>
                <c:pt idx="23">
                  <c:v>1.2149201533439531</c:v>
                </c:pt>
                <c:pt idx="24">
                  <c:v>1.3204149801809297</c:v>
                </c:pt>
                <c:pt idx="25">
                  <c:v>0.99478918569425867</c:v>
                </c:pt>
                <c:pt idx="26">
                  <c:v>1.2041734248096836</c:v>
                </c:pt>
                <c:pt idx="27">
                  <c:v>1.3059137049335861</c:v>
                </c:pt>
                <c:pt idx="28">
                  <c:v>0.95924320529998364</c:v>
                </c:pt>
                <c:pt idx="30">
                  <c:v>1.3284735120334681</c:v>
                </c:pt>
                <c:pt idx="31">
                  <c:v>1.3490531731297828</c:v>
                </c:pt>
                <c:pt idx="32">
                  <c:v>1.1627370859513422</c:v>
                </c:pt>
                <c:pt idx="33">
                  <c:v>1.2647106460453903</c:v>
                </c:pt>
                <c:pt idx="34">
                  <c:v>1.3578679457061364</c:v>
                </c:pt>
                <c:pt idx="35">
                  <c:v>1.3164441060152681</c:v>
                </c:pt>
                <c:pt idx="36">
                  <c:v>1.249442979595937</c:v>
                </c:pt>
                <c:pt idx="37">
                  <c:v>1.213766784901575</c:v>
                </c:pt>
                <c:pt idx="38">
                  <c:v>1.1808115815547702</c:v>
                </c:pt>
                <c:pt idx="40">
                  <c:v>1.5034139938541244</c:v>
                </c:pt>
                <c:pt idx="41">
                  <c:v>1.6351800383109887</c:v>
                </c:pt>
                <c:pt idx="42">
                  <c:v>1.4295273573833278</c:v>
                </c:pt>
                <c:pt idx="43">
                  <c:v>1.3848598667454526</c:v>
                </c:pt>
                <c:pt idx="44">
                  <c:v>1.4290958119095269</c:v>
                </c:pt>
                <c:pt idx="45">
                  <c:v>1.4302110549646305</c:v>
                </c:pt>
                <c:pt idx="46">
                  <c:v>1.4392866745433259</c:v>
                </c:pt>
                <c:pt idx="47">
                  <c:v>1.3978815863666647</c:v>
                </c:pt>
                <c:pt idx="48">
                  <c:v>1.4409025156925492</c:v>
                </c:pt>
                <c:pt idx="50">
                  <c:v>1.2331892346027122</c:v>
                </c:pt>
                <c:pt idx="51">
                  <c:v>1.1796866508617065</c:v>
                </c:pt>
                <c:pt idx="52">
                  <c:v>1.1989533790369495</c:v>
                </c:pt>
                <c:pt idx="53">
                  <c:v>1.3177028454676003</c:v>
                </c:pt>
                <c:pt idx="54">
                  <c:v>1.3884243326382422</c:v>
                </c:pt>
                <c:pt idx="55">
                  <c:v>1.2703599663653347</c:v>
                </c:pt>
                <c:pt idx="56">
                  <c:v>1.1785455713495174</c:v>
                </c:pt>
                <c:pt idx="57">
                  <c:v>1.1150385374032528</c:v>
                </c:pt>
                <c:pt idx="58">
                  <c:v>1.1814058321401935</c:v>
                </c:pt>
                <c:pt idx="60">
                  <c:v>1.5141533597435028</c:v>
                </c:pt>
                <c:pt idx="61">
                  <c:v>1.6482110541776598</c:v>
                </c:pt>
                <c:pt idx="62">
                  <c:v>1.6278599756569681</c:v>
                </c:pt>
                <c:pt idx="63">
                  <c:v>1.652849184462609</c:v>
                </c:pt>
                <c:pt idx="64">
                  <c:v>1.9144839123287527</c:v>
                </c:pt>
                <c:pt idx="65">
                  <c:v>1.7542600484484552</c:v>
                </c:pt>
                <c:pt idx="66">
                  <c:v>1.604496717113556</c:v>
                </c:pt>
                <c:pt idx="67">
                  <c:v>1.7744382172144713</c:v>
                </c:pt>
                <c:pt idx="68">
                  <c:v>1.8771434019535129</c:v>
                </c:pt>
              </c:numCache>
            </c:numRef>
          </c:val>
          <c:extLst>
            <c:ext xmlns:c16="http://schemas.microsoft.com/office/drawing/2014/chart" uri="{C3380CC4-5D6E-409C-BE32-E72D297353CC}">
              <c16:uniqueId val="{00000000-DAD8-4649-9CF2-9027F75D7203}"/>
            </c:ext>
          </c:extLst>
        </c:ser>
        <c:dLbls>
          <c:showLegendKey val="0"/>
          <c:showVal val="0"/>
          <c:showCatName val="0"/>
          <c:showSerName val="0"/>
          <c:showPercent val="0"/>
          <c:showBubbleSize val="0"/>
        </c:dLbls>
        <c:gapWidth val="40"/>
        <c:axId val="433359488"/>
        <c:axId val="433377664"/>
      </c:barChart>
      <c:lineChart>
        <c:grouping val="standard"/>
        <c:varyColors val="0"/>
        <c:ser>
          <c:idx val="1"/>
          <c:order val="1"/>
          <c:spPr>
            <a:ln w="19050">
              <a:noFill/>
              <a:prstDash val="solid"/>
            </a:ln>
          </c:spPr>
          <c:marker>
            <c:symbol val="circle"/>
            <c:size val="5"/>
            <c:spPr>
              <a:solidFill>
                <a:schemeClr val="tx2"/>
              </a:solidFill>
              <a:ln>
                <a:noFill/>
              </a:ln>
            </c:spPr>
          </c:marker>
          <c:dPt>
            <c:idx val="10"/>
            <c:bubble3D val="0"/>
            <c:extLst>
              <c:ext xmlns:c16="http://schemas.microsoft.com/office/drawing/2014/chart" uri="{C3380CC4-5D6E-409C-BE32-E72D297353CC}">
                <c16:uniqueId val="{00000001-DAD8-4649-9CF2-9027F75D7203}"/>
              </c:ext>
            </c:extLst>
          </c:dPt>
          <c:dPt>
            <c:idx val="11"/>
            <c:bubble3D val="0"/>
            <c:extLst>
              <c:ext xmlns:c16="http://schemas.microsoft.com/office/drawing/2014/chart" uri="{C3380CC4-5D6E-409C-BE32-E72D297353CC}">
                <c16:uniqueId val="{00000002-DAD8-4649-9CF2-9027F75D7203}"/>
              </c:ext>
            </c:extLst>
          </c:dPt>
          <c:dPt>
            <c:idx val="20"/>
            <c:bubble3D val="0"/>
            <c:extLst>
              <c:ext xmlns:c16="http://schemas.microsoft.com/office/drawing/2014/chart" uri="{C3380CC4-5D6E-409C-BE32-E72D297353CC}">
                <c16:uniqueId val="{00000003-DAD8-4649-9CF2-9027F75D7203}"/>
              </c:ext>
            </c:extLst>
          </c:dPt>
          <c:dPt>
            <c:idx val="30"/>
            <c:bubble3D val="0"/>
            <c:extLst>
              <c:ext xmlns:c16="http://schemas.microsoft.com/office/drawing/2014/chart" uri="{C3380CC4-5D6E-409C-BE32-E72D297353CC}">
                <c16:uniqueId val="{00000004-DAD8-4649-9CF2-9027F75D7203}"/>
              </c:ext>
            </c:extLst>
          </c:dPt>
          <c:dPt>
            <c:idx val="40"/>
            <c:bubble3D val="0"/>
            <c:extLst>
              <c:ext xmlns:c16="http://schemas.microsoft.com/office/drawing/2014/chart" uri="{C3380CC4-5D6E-409C-BE32-E72D297353CC}">
                <c16:uniqueId val="{00000005-DAD8-4649-9CF2-9027F75D7203}"/>
              </c:ext>
            </c:extLst>
          </c:dPt>
          <c:dPt>
            <c:idx val="50"/>
            <c:bubble3D val="0"/>
            <c:extLst>
              <c:ext xmlns:c16="http://schemas.microsoft.com/office/drawing/2014/chart" uri="{C3380CC4-5D6E-409C-BE32-E72D297353CC}">
                <c16:uniqueId val="{00000006-DAD8-4649-9CF2-9027F75D7203}"/>
              </c:ext>
            </c:extLst>
          </c:dPt>
          <c:dPt>
            <c:idx val="51"/>
            <c:bubble3D val="0"/>
            <c:extLst>
              <c:ext xmlns:c16="http://schemas.microsoft.com/office/drawing/2014/chart" uri="{C3380CC4-5D6E-409C-BE32-E72D297353CC}">
                <c16:uniqueId val="{00000007-DAD8-4649-9CF2-9027F75D7203}"/>
              </c:ext>
            </c:extLst>
          </c:dPt>
          <c:dPt>
            <c:idx val="60"/>
            <c:bubble3D val="0"/>
            <c:extLst>
              <c:ext xmlns:c16="http://schemas.microsoft.com/office/drawing/2014/chart" uri="{C3380CC4-5D6E-409C-BE32-E72D297353CC}">
                <c16:uniqueId val="{00000008-DAD8-4649-9CF2-9027F75D7203}"/>
              </c:ext>
            </c:extLst>
          </c:dPt>
          <c:dPt>
            <c:idx val="70"/>
            <c:bubble3D val="0"/>
            <c:extLst>
              <c:ext xmlns:c16="http://schemas.microsoft.com/office/drawing/2014/chart" uri="{C3380CC4-5D6E-409C-BE32-E72D297353CC}">
                <c16:uniqueId val="{00000009-DAD8-4649-9CF2-9027F75D7203}"/>
              </c:ext>
            </c:extLst>
          </c:dPt>
          <c:cat>
            <c:multiLvlStrRef>
              <c:f>'Value Factor vs. Penetration'!$A$29:$B$97</c:f>
              <c:multiLvlStrCache>
                <c:ptCount val="69"/>
                <c:lvl>
                  <c:pt idx="0">
                    <c:v> </c:v>
                  </c:pt>
                  <c:pt idx="8">
                    <c:v> </c:v>
                  </c:pt>
                  <c:pt idx="10">
                    <c:v> </c:v>
                  </c:pt>
                  <c:pt idx="18">
                    <c:v> </c:v>
                  </c:pt>
                  <c:pt idx="20">
                    <c:v> </c:v>
                  </c:pt>
                  <c:pt idx="28">
                    <c:v> </c:v>
                  </c:pt>
                  <c:pt idx="30">
                    <c:v> </c:v>
                  </c:pt>
                  <c:pt idx="38">
                    <c:v> </c:v>
                  </c:pt>
                  <c:pt idx="40">
                    <c:v> </c:v>
                  </c:pt>
                  <c:pt idx="48">
                    <c:v> </c:v>
                  </c:pt>
                  <c:pt idx="50">
                    <c:v> </c:v>
                  </c:pt>
                  <c:pt idx="58">
                    <c:v> </c:v>
                  </c:pt>
                  <c:pt idx="60">
                    <c:v> </c:v>
                  </c:pt>
                  <c:pt idx="68">
                    <c:v> </c:v>
                  </c:pt>
                </c:lvl>
                <c:lvl>
                  <c:pt idx="0">
                    <c:v>CAISO</c:v>
                  </c:pt>
                  <c:pt idx="9">
                    <c:v> </c:v>
                  </c:pt>
                  <c:pt idx="10">
                    <c:v>ISO-NE</c:v>
                  </c:pt>
                  <c:pt idx="19">
                    <c:v> </c:v>
                  </c:pt>
                  <c:pt idx="20">
                    <c:v>ERCOT</c:v>
                  </c:pt>
                  <c:pt idx="29">
                    <c:v> </c:v>
                  </c:pt>
                  <c:pt idx="30">
                    <c:v>NYISO</c:v>
                  </c:pt>
                  <c:pt idx="39">
                    <c:v> </c:v>
                  </c:pt>
                  <c:pt idx="40">
                    <c:v>PJM</c:v>
                  </c:pt>
                  <c:pt idx="49">
                    <c:v> </c:v>
                  </c:pt>
                  <c:pt idx="50">
                    <c:v>MISO</c:v>
                  </c:pt>
                  <c:pt idx="59">
                    <c:v> </c:v>
                  </c:pt>
                  <c:pt idx="60">
                    <c:v>SPP</c:v>
                  </c:pt>
                </c:lvl>
              </c:multiLvlStrCache>
            </c:multiLvlStrRef>
          </c:cat>
          <c:val>
            <c:numRef>
              <c:f>'Value Factor vs. Penetration'!$C$29:$C$97</c:f>
              <c:numCache>
                <c:formatCode>0.0%</c:formatCode>
                <c:ptCount val="69"/>
                <c:pt idx="0">
                  <c:v>1.6001595406519492E-2</c:v>
                </c:pt>
                <c:pt idx="1">
                  <c:v>2.9456933380317442E-2</c:v>
                </c:pt>
                <c:pt idx="2">
                  <c:v>6.4683831588237303E-2</c:v>
                </c:pt>
                <c:pt idx="3">
                  <c:v>9.5190583654081187E-2</c:v>
                </c:pt>
                <c:pt idx="4">
                  <c:v>0.12429310908886346</c:v>
                </c:pt>
                <c:pt idx="5">
                  <c:v>0.15334944031011399</c:v>
                </c:pt>
                <c:pt idx="6">
                  <c:v>0.17357617729331568</c:v>
                </c:pt>
                <c:pt idx="7">
                  <c:v>0.18958071651507341</c:v>
                </c:pt>
                <c:pt idx="8">
                  <c:v>0.21178685294100558</c:v>
                </c:pt>
                <c:pt idx="10">
                  <c:v>2.1444323506582081E-3</c:v>
                </c:pt>
                <c:pt idx="11">
                  <c:v>4.8384089661027757E-3</c:v>
                </c:pt>
                <c:pt idx="12">
                  <c:v>9.7765510879647636E-3</c:v>
                </c:pt>
                <c:pt idx="13">
                  <c:v>1.4931972237333191E-2</c:v>
                </c:pt>
                <c:pt idx="14">
                  <c:v>2.1534206489689806E-2</c:v>
                </c:pt>
                <c:pt idx="15">
                  <c:v>2.7955207262812216E-2</c:v>
                </c:pt>
                <c:pt idx="16">
                  <c:v>3.3531938779302786E-2</c:v>
                </c:pt>
                <c:pt idx="17">
                  <c:v>4.3356899733409962E-2</c:v>
                </c:pt>
                <c:pt idx="18">
                  <c:v>5.2030339872851487E-2</c:v>
                </c:pt>
                <c:pt idx="20">
                  <c:v>5.2325171376093335E-4</c:v>
                </c:pt>
                <c:pt idx="21">
                  <c:v>6.936400947692888E-4</c:v>
                </c:pt>
                <c:pt idx="22">
                  <c:v>1.2857590859023924E-3</c:v>
                </c:pt>
                <c:pt idx="23">
                  <c:v>1.6589842973241426E-3</c:v>
                </c:pt>
                <c:pt idx="24">
                  <c:v>2.9613693219921852E-3</c:v>
                </c:pt>
                <c:pt idx="25">
                  <c:v>7.4133616176436639E-3</c:v>
                </c:pt>
                <c:pt idx="26">
                  <c:v>1.0570090375458535E-2</c:v>
                </c:pt>
                <c:pt idx="27">
                  <c:v>1.3928004984057862E-2</c:v>
                </c:pt>
                <c:pt idx="28">
                  <c:v>2.7776584696284932E-2</c:v>
                </c:pt>
                <c:pt idx="30">
                  <c:v>1.188669746261141E-3</c:v>
                </c:pt>
                <c:pt idx="31">
                  <c:v>1.7093520777992247E-3</c:v>
                </c:pt>
                <c:pt idx="32">
                  <c:v>2.6870409089650277E-3</c:v>
                </c:pt>
                <c:pt idx="33">
                  <c:v>4.6916538613326463E-3</c:v>
                </c:pt>
                <c:pt idx="34">
                  <c:v>7.1657828492096357E-3</c:v>
                </c:pt>
                <c:pt idx="35">
                  <c:v>9.7116828559903005E-3</c:v>
                </c:pt>
                <c:pt idx="36">
                  <c:v>1.169153853205309E-2</c:v>
                </c:pt>
                <c:pt idx="37">
                  <c:v>1.6178857205195948E-2</c:v>
                </c:pt>
                <c:pt idx="38">
                  <c:v>2.214339379152119E-2</c:v>
                </c:pt>
                <c:pt idx="40">
                  <c:v>2.3477248155990955E-3</c:v>
                </c:pt>
                <c:pt idx="41">
                  <c:v>3.1292807496364613E-3</c:v>
                </c:pt>
                <c:pt idx="42">
                  <c:v>3.6999668918993992E-3</c:v>
                </c:pt>
                <c:pt idx="43">
                  <c:v>4.5272368769093546E-3</c:v>
                </c:pt>
                <c:pt idx="44">
                  <c:v>6.2894112835657308E-3</c:v>
                </c:pt>
                <c:pt idx="45">
                  <c:v>8.3115436050266948E-3</c:v>
                </c:pt>
                <c:pt idx="46">
                  <c:v>9.5073226732840868E-3</c:v>
                </c:pt>
                <c:pt idx="47">
                  <c:v>1.2064096669888195E-2</c:v>
                </c:pt>
                <c:pt idx="48">
                  <c:v>1.5132011404286622E-2</c:v>
                </c:pt>
                <c:pt idx="50">
                  <c:v>1.0988342977290863E-4</c:v>
                </c:pt>
                <c:pt idx="51">
                  <c:v>2.3223920286085219E-4</c:v>
                </c:pt>
                <c:pt idx="52">
                  <c:v>5.7693916844109544E-4</c:v>
                </c:pt>
                <c:pt idx="53">
                  <c:v>8.2789563960814123E-4</c:v>
                </c:pt>
                <c:pt idx="54">
                  <c:v>1.1198248042627451E-3</c:v>
                </c:pt>
                <c:pt idx="55">
                  <c:v>2.4335810489404435E-3</c:v>
                </c:pt>
                <c:pt idx="56">
                  <c:v>3.7402616584923877E-3</c:v>
                </c:pt>
                <c:pt idx="57">
                  <c:v>4.4767106425575385E-3</c:v>
                </c:pt>
                <c:pt idx="58">
                  <c:v>6.1806794878169341E-3</c:v>
                </c:pt>
                <c:pt idx="60">
                  <c:v>5.7545948813170439E-4</c:v>
                </c:pt>
                <c:pt idx="61">
                  <c:v>6.5555509917820487E-4</c:v>
                </c:pt>
                <c:pt idx="62">
                  <c:v>9.1283629576204364E-4</c:v>
                </c:pt>
                <c:pt idx="63">
                  <c:v>1.0059697055428323E-3</c:v>
                </c:pt>
                <c:pt idx="64">
                  <c:v>1.3208916209768047E-3</c:v>
                </c:pt>
                <c:pt idx="65">
                  <c:v>3.1074717733141737E-3</c:v>
                </c:pt>
                <c:pt idx="66">
                  <c:v>3.5014275703667318E-3</c:v>
                </c:pt>
                <c:pt idx="67">
                  <c:v>3.6924164678392578E-3</c:v>
                </c:pt>
                <c:pt idx="68">
                  <c:v>4.6883845178053553E-3</c:v>
                </c:pt>
              </c:numCache>
            </c:numRef>
          </c:val>
          <c:smooth val="0"/>
          <c:extLst>
            <c:ext xmlns:c16="http://schemas.microsoft.com/office/drawing/2014/chart" uri="{C3380CC4-5D6E-409C-BE32-E72D297353CC}">
              <c16:uniqueId val="{0000000A-DAD8-4649-9CF2-9027F75D7203}"/>
            </c:ext>
          </c:extLst>
        </c:ser>
        <c:dLbls>
          <c:showLegendKey val="0"/>
          <c:showVal val="0"/>
          <c:showCatName val="0"/>
          <c:showSerName val="0"/>
          <c:showPercent val="0"/>
          <c:showBubbleSize val="0"/>
        </c:dLbls>
        <c:marker val="1"/>
        <c:smooth val="0"/>
        <c:axId val="433385472"/>
        <c:axId val="433379200"/>
      </c:lineChart>
      <c:catAx>
        <c:axId val="433359488"/>
        <c:scaling>
          <c:orientation val="minMax"/>
        </c:scaling>
        <c:delete val="0"/>
        <c:axPos val="b"/>
        <c:numFmt formatCode="General" sourceLinked="1"/>
        <c:majorTickMark val="out"/>
        <c:minorTickMark val="none"/>
        <c:tickLblPos val="nextTo"/>
        <c:spPr>
          <a:ln w="3175">
            <a:noFill/>
          </a:ln>
        </c:spPr>
        <c:txPr>
          <a:bodyPr rot="-5400000" vert="horz"/>
          <a:lstStyle/>
          <a:p>
            <a:pPr>
              <a:defRPr/>
            </a:pPr>
            <a:endParaRPr lang="en-US"/>
          </a:p>
        </c:txPr>
        <c:crossAx val="433377664"/>
        <c:crosses val="autoZero"/>
        <c:auto val="1"/>
        <c:lblAlgn val="ctr"/>
        <c:lblOffset val="0"/>
        <c:tickLblSkip val="1"/>
        <c:tickMarkSkip val="1"/>
        <c:noMultiLvlLbl val="0"/>
      </c:catAx>
      <c:valAx>
        <c:axId val="433377664"/>
        <c:scaling>
          <c:orientation val="minMax"/>
          <c:max val="2.2000000000000002"/>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accent6">
                    <a:lumMod val="75000"/>
                  </a:schemeClr>
                </a:solidFill>
              </a:defRPr>
            </a:pPr>
            <a:endParaRPr lang="en-US"/>
          </a:p>
        </c:txPr>
        <c:crossAx val="433359488"/>
        <c:crosses val="autoZero"/>
        <c:crossBetween val="between"/>
        <c:majorUnit val="0.5"/>
      </c:valAx>
      <c:valAx>
        <c:axId val="433379200"/>
        <c:scaling>
          <c:orientation val="minMax"/>
          <c:max val="0.22000000000000003"/>
          <c:min val="0"/>
        </c:scaling>
        <c:delete val="0"/>
        <c:axPos val="r"/>
        <c:numFmt formatCode="0%" sourceLinked="0"/>
        <c:majorTickMark val="out"/>
        <c:minorTickMark val="none"/>
        <c:tickLblPos val="nextTo"/>
        <c:spPr>
          <a:ln w="3175">
            <a:noFill/>
          </a:ln>
        </c:spPr>
        <c:txPr>
          <a:bodyPr/>
          <a:lstStyle/>
          <a:p>
            <a:pPr>
              <a:defRPr>
                <a:solidFill>
                  <a:schemeClr val="tx2"/>
                </a:solidFill>
              </a:defRPr>
            </a:pPr>
            <a:endParaRPr lang="en-US"/>
          </a:p>
        </c:txPr>
        <c:crossAx val="433385472"/>
        <c:crosses val="max"/>
        <c:crossBetween val="between"/>
        <c:majorUnit val="5.000000000000001E-2"/>
        <c:minorUnit val="2.5000000000000005E-2"/>
      </c:valAx>
      <c:catAx>
        <c:axId val="433385472"/>
        <c:scaling>
          <c:orientation val="minMax"/>
        </c:scaling>
        <c:delete val="1"/>
        <c:axPos val="b"/>
        <c:numFmt formatCode="General" sourceLinked="1"/>
        <c:majorTickMark val="out"/>
        <c:minorTickMark val="none"/>
        <c:tickLblPos val="nextTo"/>
        <c:crossAx val="433379200"/>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249512080220747E-2"/>
          <c:y val="8.5211697022720648E-2"/>
          <c:w val="0.8654004307153913"/>
          <c:h val="0.740552506694239"/>
        </c:manualLayout>
      </c:layout>
      <c:barChart>
        <c:barDir val="col"/>
        <c:grouping val="clustered"/>
        <c:varyColors val="0"/>
        <c:ser>
          <c:idx val="0"/>
          <c:order val="0"/>
          <c:spPr>
            <a:solidFill>
              <a:schemeClr val="accent6"/>
            </a:solidFill>
            <a:ln>
              <a:noFill/>
            </a:ln>
          </c:spPr>
          <c:invertIfNegative val="0"/>
          <c:cat>
            <c:strRef>
              <c:f>'Value Factor vs. Penetration'!$R$29:$R$197</c:f>
              <c:strCache>
                <c:ptCount val="169"/>
                <c:pt idx="8">
                  <c:v>CAISO</c:v>
                </c:pt>
                <c:pt idx="9">
                  <c:v> </c:v>
                </c:pt>
                <c:pt idx="18">
                  <c:v>AZPS</c:v>
                </c:pt>
                <c:pt idx="19">
                  <c:v> </c:v>
                </c:pt>
                <c:pt idx="28">
                  <c:v>PNM</c:v>
                </c:pt>
                <c:pt idx="29">
                  <c:v> </c:v>
                </c:pt>
                <c:pt idx="38">
                  <c:v>NEVP</c:v>
                </c:pt>
                <c:pt idx="39">
                  <c:v> </c:v>
                </c:pt>
                <c:pt idx="48">
                  <c:v>ISO-NE</c:v>
                </c:pt>
                <c:pt idx="49">
                  <c:v> </c:v>
                </c:pt>
                <c:pt idx="58">
                  <c:v>PACE</c:v>
                </c:pt>
                <c:pt idx="59">
                  <c:v> </c:v>
                </c:pt>
                <c:pt idx="68">
                  <c:v>CPLE</c:v>
                </c:pt>
                <c:pt idx="69">
                  <c:v> </c:v>
                </c:pt>
                <c:pt idx="78">
                  <c:v>DUK</c:v>
                </c:pt>
                <c:pt idx="79">
                  <c:v> </c:v>
                </c:pt>
                <c:pt idx="88">
                  <c:v>PSCO</c:v>
                </c:pt>
                <c:pt idx="89">
                  <c:v> </c:v>
                </c:pt>
                <c:pt idx="98">
                  <c:v>FPL</c:v>
                </c:pt>
                <c:pt idx="99">
                  <c:v> </c:v>
                </c:pt>
                <c:pt idx="108">
                  <c:v>ERCOT</c:v>
                </c:pt>
                <c:pt idx="109">
                  <c:v> </c:v>
                </c:pt>
                <c:pt idx="118">
                  <c:v>NYISO</c:v>
                </c:pt>
                <c:pt idx="119">
                  <c:v> </c:v>
                </c:pt>
                <c:pt idx="128">
                  <c:v>SOCO</c:v>
                </c:pt>
                <c:pt idx="129">
                  <c:v> </c:v>
                </c:pt>
                <c:pt idx="138">
                  <c:v>PJM</c:v>
                </c:pt>
                <c:pt idx="139">
                  <c:v> </c:v>
                </c:pt>
                <c:pt idx="148">
                  <c:v>MISO</c:v>
                </c:pt>
                <c:pt idx="149">
                  <c:v> </c:v>
                </c:pt>
                <c:pt idx="158">
                  <c:v>SPP</c:v>
                </c:pt>
                <c:pt idx="159">
                  <c:v> </c:v>
                </c:pt>
                <c:pt idx="168">
                  <c:v>TVA</c:v>
                </c:pt>
              </c:strCache>
            </c:strRef>
          </c:cat>
          <c:val>
            <c:numRef>
              <c:f>'Value Factor vs. Penetration'!$P$29:$P$197</c:f>
              <c:numCache>
                <c:formatCode>0.0%</c:formatCode>
                <c:ptCount val="169"/>
                <c:pt idx="0">
                  <c:v>1.3545328422793603</c:v>
                </c:pt>
                <c:pt idx="1">
                  <c:v>1.2109428544885237</c:v>
                </c:pt>
                <c:pt idx="2">
                  <c:v>1.0969154061831501</c:v>
                </c:pt>
                <c:pt idx="3">
                  <c:v>0.97572943651067989</c:v>
                </c:pt>
                <c:pt idx="4">
                  <c:v>0.92027297367003469</c:v>
                </c:pt>
                <c:pt idx="5">
                  <c:v>0.91140061025440489</c:v>
                </c:pt>
                <c:pt idx="6">
                  <c:v>0.73270128228032405</c:v>
                </c:pt>
                <c:pt idx="7">
                  <c:v>0.7009409454311768</c:v>
                </c:pt>
                <c:pt idx="8">
                  <c:v>0.70446545555955686</c:v>
                </c:pt>
                <c:pt idx="10">
                  <c:v>1.1443770929903581</c:v>
                </c:pt>
                <c:pt idx="11">
                  <c:v>1.0948812552301306</c:v>
                </c:pt>
                <c:pt idx="12">
                  <c:v>0.9316019141041012</c:v>
                </c:pt>
                <c:pt idx="13">
                  <c:v>0.92591892144643306</c:v>
                </c:pt>
                <c:pt idx="14">
                  <c:v>0.80180299391124821</c:v>
                </c:pt>
                <c:pt idx="15">
                  <c:v>0.77186835228067885</c:v>
                </c:pt>
                <c:pt idx="16">
                  <c:v>0.78170783102899632</c:v>
                </c:pt>
                <c:pt idx="17">
                  <c:v>0.74515562257208878</c:v>
                </c:pt>
                <c:pt idx="18">
                  <c:v>0.86779446450393194</c:v>
                </c:pt>
                <c:pt idx="20">
                  <c:v>1.291722107067435</c:v>
                </c:pt>
                <c:pt idx="21">
                  <c:v>1.1842161157779019</c:v>
                </c:pt>
                <c:pt idx="22">
                  <c:v>1.0416939487551569</c:v>
                </c:pt>
                <c:pt idx="23">
                  <c:v>1.0286867570234404</c:v>
                </c:pt>
                <c:pt idx="24">
                  <c:v>0.90844855656512868</c:v>
                </c:pt>
                <c:pt idx="25">
                  <c:v>0.78947058207558241</c:v>
                </c:pt>
                <c:pt idx="26">
                  <c:v>0.86166556909372771</c:v>
                </c:pt>
                <c:pt idx="27">
                  <c:v>0.91923293391610517</c:v>
                </c:pt>
                <c:pt idx="28">
                  <c:v>1.1325783231350128</c:v>
                </c:pt>
                <c:pt idx="30">
                  <c:v>1.127775572902965</c:v>
                </c:pt>
                <c:pt idx="31">
                  <c:v>1.1220010386236563</c:v>
                </c:pt>
                <c:pt idx="32">
                  <c:v>1.0012281885327039</c:v>
                </c:pt>
                <c:pt idx="33">
                  <c:v>0.97186956891790188</c:v>
                </c:pt>
                <c:pt idx="34">
                  <c:v>0.8924604323585803</c:v>
                </c:pt>
                <c:pt idx="35">
                  <c:v>0.83264807631744353</c:v>
                </c:pt>
                <c:pt idx="36">
                  <c:v>0.78637254557356162</c:v>
                </c:pt>
                <c:pt idx="37">
                  <c:v>0.78429843493520268</c:v>
                </c:pt>
                <c:pt idx="38">
                  <c:v>0.83757696393228431</c:v>
                </c:pt>
                <c:pt idx="40">
                  <c:v>1.1600710092393347</c:v>
                </c:pt>
                <c:pt idx="41">
                  <c:v>1.0647308363739239</c:v>
                </c:pt>
                <c:pt idx="42">
                  <c:v>0.96343247145784738</c:v>
                </c:pt>
                <c:pt idx="43">
                  <c:v>1.0119331359483803</c:v>
                </c:pt>
                <c:pt idx="44">
                  <c:v>1.0760502252082678</c:v>
                </c:pt>
                <c:pt idx="45">
                  <c:v>1.0041580983050828</c:v>
                </c:pt>
                <c:pt idx="46">
                  <c:v>0.99979252686821962</c:v>
                </c:pt>
                <c:pt idx="47">
                  <c:v>0.94857936013585498</c:v>
                </c:pt>
                <c:pt idx="48">
                  <c:v>0.93560200500317037</c:v>
                </c:pt>
                <c:pt idx="50">
                  <c:v>1.3991828553977674</c:v>
                </c:pt>
                <c:pt idx="51">
                  <c:v>1.3914732580519649</c:v>
                </c:pt>
                <c:pt idx="52">
                  <c:v>1.2343441287341899</c:v>
                </c:pt>
                <c:pt idx="53">
                  <c:v>1.3822371329451799</c:v>
                </c:pt>
                <c:pt idx="54">
                  <c:v>1.0464551455898212</c:v>
                </c:pt>
                <c:pt idx="55">
                  <c:v>0.90523757571909946</c:v>
                </c:pt>
                <c:pt idx="56">
                  <c:v>0.94880950404599207</c:v>
                </c:pt>
                <c:pt idx="57">
                  <c:v>0.95458518515939383</c:v>
                </c:pt>
                <c:pt idx="58">
                  <c:v>1.1734191941421832</c:v>
                </c:pt>
                <c:pt idx="60">
                  <c:v>1.4869092810414073</c:v>
                </c:pt>
                <c:pt idx="61">
                  <c:v>1.3076789421879693</c:v>
                </c:pt>
                <c:pt idx="62">
                  <c:v>1.1302957861955898</c:v>
                </c:pt>
                <c:pt idx="63">
                  <c:v>1.095998328416226</c:v>
                </c:pt>
                <c:pt idx="64">
                  <c:v>1.2294291748523336</c:v>
                </c:pt>
                <c:pt idx="65">
                  <c:v>1.2217807484733503</c:v>
                </c:pt>
                <c:pt idx="66">
                  <c:v>1.1239732962718025</c:v>
                </c:pt>
                <c:pt idx="67">
                  <c:v>1.141472204902515</c:v>
                </c:pt>
                <c:pt idx="68">
                  <c:v>1.1497938737775633</c:v>
                </c:pt>
                <c:pt idx="70">
                  <c:v>1.5558305225233997</c:v>
                </c:pt>
                <c:pt idx="71">
                  <c:v>1.4059801724053398</c:v>
                </c:pt>
                <c:pt idx="72">
                  <c:v>1.2233951334656488</c:v>
                </c:pt>
                <c:pt idx="73">
                  <c:v>1.3937712020804747</c:v>
                </c:pt>
                <c:pt idx="74">
                  <c:v>1.4514359079791825</c:v>
                </c:pt>
                <c:pt idx="75">
                  <c:v>1.4388958003464452</c:v>
                </c:pt>
                <c:pt idx="76">
                  <c:v>1.2297263702064503</c:v>
                </c:pt>
                <c:pt idx="77">
                  <c:v>1.2903574667746789</c:v>
                </c:pt>
                <c:pt idx="78">
                  <c:v>1.2249489548213814</c:v>
                </c:pt>
                <c:pt idx="80">
                  <c:v>1.5958859961326934</c:v>
                </c:pt>
                <c:pt idx="81">
                  <c:v>1.4357414663858348</c:v>
                </c:pt>
                <c:pt idx="82">
                  <c:v>1.4679495425893152</c:v>
                </c:pt>
                <c:pt idx="83">
                  <c:v>1.5001002816478604</c:v>
                </c:pt>
                <c:pt idx="84">
                  <c:v>1.4937026245575324</c:v>
                </c:pt>
                <c:pt idx="85">
                  <c:v>1.6452115832066696</c:v>
                </c:pt>
                <c:pt idx="86">
                  <c:v>1.3416320602747052</c:v>
                </c:pt>
                <c:pt idx="87">
                  <c:v>1.5519534832833513</c:v>
                </c:pt>
                <c:pt idx="88">
                  <c:v>1.7406124933084184</c:v>
                </c:pt>
                <c:pt idx="90">
                  <c:v>1.0788512415532094</c:v>
                </c:pt>
                <c:pt idx="91">
                  <c:v>1.6355659633507313</c:v>
                </c:pt>
                <c:pt idx="92">
                  <c:v>1.6731659173616602</c:v>
                </c:pt>
                <c:pt idx="93">
                  <c:v>1.8064256715026212</c:v>
                </c:pt>
                <c:pt idx="94">
                  <c:v>1.7496805379225768</c:v>
                </c:pt>
                <c:pt idx="95">
                  <c:v>1.4962524726050233</c:v>
                </c:pt>
                <c:pt idx="96">
                  <c:v>1.5752145723234945</c:v>
                </c:pt>
                <c:pt idx="97">
                  <c:v>1.6144500499791452</c:v>
                </c:pt>
                <c:pt idx="98">
                  <c:v>1.7128775945924191</c:v>
                </c:pt>
                <c:pt idx="100">
                  <c:v>1.2838289545134374</c:v>
                </c:pt>
                <c:pt idx="101">
                  <c:v>1.2424430628423337</c:v>
                </c:pt>
                <c:pt idx="102">
                  <c:v>1.0759835160092741</c:v>
                </c:pt>
                <c:pt idx="103">
                  <c:v>1.2149201533439531</c:v>
                </c:pt>
                <c:pt idx="104">
                  <c:v>1.3204149801809297</c:v>
                </c:pt>
                <c:pt idx="105">
                  <c:v>0.99478918569425867</c:v>
                </c:pt>
                <c:pt idx="106">
                  <c:v>1.2041734248096836</c:v>
                </c:pt>
                <c:pt idx="107">
                  <c:v>1.3059137049335861</c:v>
                </c:pt>
                <c:pt idx="108">
                  <c:v>0.95924320529998364</c:v>
                </c:pt>
                <c:pt idx="110">
                  <c:v>1.3284735120334681</c:v>
                </c:pt>
                <c:pt idx="111">
                  <c:v>1.3490531731297828</c:v>
                </c:pt>
                <c:pt idx="112">
                  <c:v>1.1627370859513422</c:v>
                </c:pt>
                <c:pt idx="113">
                  <c:v>1.2647106460453903</c:v>
                </c:pt>
                <c:pt idx="114">
                  <c:v>1.3578679457061364</c:v>
                </c:pt>
                <c:pt idx="115">
                  <c:v>1.3164441060152681</c:v>
                </c:pt>
                <c:pt idx="116">
                  <c:v>1.249442979595937</c:v>
                </c:pt>
                <c:pt idx="117">
                  <c:v>1.213766784901575</c:v>
                </c:pt>
                <c:pt idx="118">
                  <c:v>1.1808115815547702</c:v>
                </c:pt>
                <c:pt idx="120">
                  <c:v>1.4779308687824126</c:v>
                </c:pt>
                <c:pt idx="121">
                  <c:v>1.2927482314971912</c:v>
                </c:pt>
                <c:pt idx="122">
                  <c:v>1.0377951836078503</c:v>
                </c:pt>
                <c:pt idx="123">
                  <c:v>1.2399054897332018</c:v>
                </c:pt>
                <c:pt idx="124">
                  <c:v>1.4205359349525679</c:v>
                </c:pt>
                <c:pt idx="125">
                  <c:v>1.4741471214282622</c:v>
                </c:pt>
                <c:pt idx="126">
                  <c:v>1.3120192477114616</c:v>
                </c:pt>
                <c:pt idx="127">
                  <c:v>1.341024600781813</c:v>
                </c:pt>
                <c:pt idx="128">
                  <c:v>1.25178651943972</c:v>
                </c:pt>
                <c:pt idx="130">
                  <c:v>1.5034139938541244</c:v>
                </c:pt>
                <c:pt idx="131">
                  <c:v>1.6351800383109887</c:v>
                </c:pt>
                <c:pt idx="132">
                  <c:v>1.4295273573833278</c:v>
                </c:pt>
                <c:pt idx="133">
                  <c:v>1.3848598667454526</c:v>
                </c:pt>
                <c:pt idx="134">
                  <c:v>1.4290958119095269</c:v>
                </c:pt>
                <c:pt idx="135">
                  <c:v>1.4302110549646305</c:v>
                </c:pt>
                <c:pt idx="136">
                  <c:v>1.4392866745433259</c:v>
                </c:pt>
                <c:pt idx="137">
                  <c:v>1.3978815863666647</c:v>
                </c:pt>
                <c:pt idx="138">
                  <c:v>1.4409025156925492</c:v>
                </c:pt>
                <c:pt idx="140">
                  <c:v>1.2331892346027122</c:v>
                </c:pt>
                <c:pt idx="141">
                  <c:v>1.1796866508617065</c:v>
                </c:pt>
                <c:pt idx="142">
                  <c:v>1.1989533790369495</c:v>
                </c:pt>
                <c:pt idx="143">
                  <c:v>1.3177028454676003</c:v>
                </c:pt>
                <c:pt idx="144">
                  <c:v>1.3884243326382422</c:v>
                </c:pt>
                <c:pt idx="145">
                  <c:v>1.2703599663653347</c:v>
                </c:pt>
                <c:pt idx="146">
                  <c:v>1.1785455713495174</c:v>
                </c:pt>
                <c:pt idx="147">
                  <c:v>1.1150385374032528</c:v>
                </c:pt>
                <c:pt idx="148">
                  <c:v>1.1814058321401935</c:v>
                </c:pt>
                <c:pt idx="150">
                  <c:v>1.5141533597435028</c:v>
                </c:pt>
                <c:pt idx="151">
                  <c:v>1.6482110541776598</c:v>
                </c:pt>
                <c:pt idx="152">
                  <c:v>1.6278599756569681</c:v>
                </c:pt>
                <c:pt idx="153">
                  <c:v>1.652849184462609</c:v>
                </c:pt>
                <c:pt idx="154">
                  <c:v>1.9144839123287527</c:v>
                </c:pt>
                <c:pt idx="155">
                  <c:v>1.7542600484484552</c:v>
                </c:pt>
                <c:pt idx="156">
                  <c:v>1.604496717113556</c:v>
                </c:pt>
                <c:pt idx="157">
                  <c:v>1.7744382172144713</c:v>
                </c:pt>
                <c:pt idx="158">
                  <c:v>1.8771434019535129</c:v>
                </c:pt>
                <c:pt idx="160">
                  <c:v>0.93955903690459741</c:v>
                </c:pt>
                <c:pt idx="161">
                  <c:v>1.3472938135167134</c:v>
                </c:pt>
                <c:pt idx="162">
                  <c:v>1.2484070737781101</c:v>
                </c:pt>
                <c:pt idx="163">
                  <c:v>0.99788002394287956</c:v>
                </c:pt>
                <c:pt idx="164">
                  <c:v>1.2214239487674303</c:v>
                </c:pt>
                <c:pt idx="165">
                  <c:v>1.5410027009831537</c:v>
                </c:pt>
                <c:pt idx="166">
                  <c:v>1.2927210908293465</c:v>
                </c:pt>
                <c:pt idx="167">
                  <c:v>1.3605007126761961</c:v>
                </c:pt>
                <c:pt idx="168">
                  <c:v>1.2780882013918327</c:v>
                </c:pt>
              </c:numCache>
            </c:numRef>
          </c:val>
          <c:extLst>
            <c:ext xmlns:c16="http://schemas.microsoft.com/office/drawing/2014/chart" uri="{C3380CC4-5D6E-409C-BE32-E72D297353CC}">
              <c16:uniqueId val="{00000000-015E-43B6-A468-6DFBD164DA6A}"/>
            </c:ext>
          </c:extLst>
        </c:ser>
        <c:dLbls>
          <c:showLegendKey val="0"/>
          <c:showVal val="0"/>
          <c:showCatName val="0"/>
          <c:showSerName val="0"/>
          <c:showPercent val="0"/>
          <c:showBubbleSize val="0"/>
        </c:dLbls>
        <c:gapWidth val="40"/>
        <c:axId val="433359488"/>
        <c:axId val="433377664"/>
      </c:barChart>
      <c:lineChart>
        <c:grouping val="standard"/>
        <c:varyColors val="0"/>
        <c:ser>
          <c:idx val="1"/>
          <c:order val="1"/>
          <c:spPr>
            <a:ln w="19050">
              <a:noFill/>
              <a:prstDash val="solid"/>
            </a:ln>
          </c:spPr>
          <c:marker>
            <c:symbol val="circle"/>
            <c:size val="5"/>
            <c:spPr>
              <a:solidFill>
                <a:schemeClr val="tx2"/>
              </a:solidFill>
              <a:ln>
                <a:noFill/>
              </a:ln>
            </c:spPr>
          </c:marker>
          <c:dPt>
            <c:idx val="10"/>
            <c:bubble3D val="0"/>
            <c:extLst>
              <c:ext xmlns:c16="http://schemas.microsoft.com/office/drawing/2014/chart" uri="{C3380CC4-5D6E-409C-BE32-E72D297353CC}">
                <c16:uniqueId val="{00000001-015E-43B6-A468-6DFBD164DA6A}"/>
              </c:ext>
            </c:extLst>
          </c:dPt>
          <c:dPt>
            <c:idx val="11"/>
            <c:bubble3D val="0"/>
            <c:extLst>
              <c:ext xmlns:c16="http://schemas.microsoft.com/office/drawing/2014/chart" uri="{C3380CC4-5D6E-409C-BE32-E72D297353CC}">
                <c16:uniqueId val="{00000002-015E-43B6-A468-6DFBD164DA6A}"/>
              </c:ext>
            </c:extLst>
          </c:dPt>
          <c:dPt>
            <c:idx val="20"/>
            <c:bubble3D val="0"/>
            <c:extLst>
              <c:ext xmlns:c16="http://schemas.microsoft.com/office/drawing/2014/chart" uri="{C3380CC4-5D6E-409C-BE32-E72D297353CC}">
                <c16:uniqueId val="{00000003-015E-43B6-A468-6DFBD164DA6A}"/>
              </c:ext>
            </c:extLst>
          </c:dPt>
          <c:dPt>
            <c:idx val="30"/>
            <c:bubble3D val="0"/>
            <c:extLst>
              <c:ext xmlns:c16="http://schemas.microsoft.com/office/drawing/2014/chart" uri="{C3380CC4-5D6E-409C-BE32-E72D297353CC}">
                <c16:uniqueId val="{00000004-015E-43B6-A468-6DFBD164DA6A}"/>
              </c:ext>
            </c:extLst>
          </c:dPt>
          <c:dPt>
            <c:idx val="40"/>
            <c:bubble3D val="0"/>
            <c:extLst>
              <c:ext xmlns:c16="http://schemas.microsoft.com/office/drawing/2014/chart" uri="{C3380CC4-5D6E-409C-BE32-E72D297353CC}">
                <c16:uniqueId val="{00000005-015E-43B6-A468-6DFBD164DA6A}"/>
              </c:ext>
            </c:extLst>
          </c:dPt>
          <c:dPt>
            <c:idx val="50"/>
            <c:bubble3D val="0"/>
            <c:extLst>
              <c:ext xmlns:c16="http://schemas.microsoft.com/office/drawing/2014/chart" uri="{C3380CC4-5D6E-409C-BE32-E72D297353CC}">
                <c16:uniqueId val="{00000006-015E-43B6-A468-6DFBD164DA6A}"/>
              </c:ext>
            </c:extLst>
          </c:dPt>
          <c:dPt>
            <c:idx val="51"/>
            <c:bubble3D val="0"/>
            <c:extLst>
              <c:ext xmlns:c16="http://schemas.microsoft.com/office/drawing/2014/chart" uri="{C3380CC4-5D6E-409C-BE32-E72D297353CC}">
                <c16:uniqueId val="{00000007-015E-43B6-A468-6DFBD164DA6A}"/>
              </c:ext>
            </c:extLst>
          </c:dPt>
          <c:dPt>
            <c:idx val="60"/>
            <c:bubble3D val="0"/>
            <c:extLst>
              <c:ext xmlns:c16="http://schemas.microsoft.com/office/drawing/2014/chart" uri="{C3380CC4-5D6E-409C-BE32-E72D297353CC}">
                <c16:uniqueId val="{00000008-015E-43B6-A468-6DFBD164DA6A}"/>
              </c:ext>
            </c:extLst>
          </c:dPt>
          <c:dPt>
            <c:idx val="70"/>
            <c:bubble3D val="0"/>
            <c:extLst>
              <c:ext xmlns:c16="http://schemas.microsoft.com/office/drawing/2014/chart" uri="{C3380CC4-5D6E-409C-BE32-E72D297353CC}">
                <c16:uniqueId val="{00000009-015E-43B6-A468-6DFBD164DA6A}"/>
              </c:ext>
            </c:extLst>
          </c:dPt>
          <c:cat>
            <c:strRef>
              <c:f>'Value Factor vs. Penetration'!$R$29:$R$197</c:f>
              <c:strCache>
                <c:ptCount val="169"/>
                <c:pt idx="8">
                  <c:v>CAISO</c:v>
                </c:pt>
                <c:pt idx="9">
                  <c:v> </c:v>
                </c:pt>
                <c:pt idx="18">
                  <c:v>AZPS</c:v>
                </c:pt>
                <c:pt idx="19">
                  <c:v> </c:v>
                </c:pt>
                <c:pt idx="28">
                  <c:v>PNM</c:v>
                </c:pt>
                <c:pt idx="29">
                  <c:v> </c:v>
                </c:pt>
                <c:pt idx="38">
                  <c:v>NEVP</c:v>
                </c:pt>
                <c:pt idx="39">
                  <c:v> </c:v>
                </c:pt>
                <c:pt idx="48">
                  <c:v>ISO-NE</c:v>
                </c:pt>
                <c:pt idx="49">
                  <c:v> </c:v>
                </c:pt>
                <c:pt idx="58">
                  <c:v>PACE</c:v>
                </c:pt>
                <c:pt idx="59">
                  <c:v> </c:v>
                </c:pt>
                <c:pt idx="68">
                  <c:v>CPLE</c:v>
                </c:pt>
                <c:pt idx="69">
                  <c:v> </c:v>
                </c:pt>
                <c:pt idx="78">
                  <c:v>DUK</c:v>
                </c:pt>
                <c:pt idx="79">
                  <c:v> </c:v>
                </c:pt>
                <c:pt idx="88">
                  <c:v>PSCO</c:v>
                </c:pt>
                <c:pt idx="89">
                  <c:v> </c:v>
                </c:pt>
                <c:pt idx="98">
                  <c:v>FPL</c:v>
                </c:pt>
                <c:pt idx="99">
                  <c:v> </c:v>
                </c:pt>
                <c:pt idx="108">
                  <c:v>ERCOT</c:v>
                </c:pt>
                <c:pt idx="109">
                  <c:v> </c:v>
                </c:pt>
                <c:pt idx="118">
                  <c:v>NYISO</c:v>
                </c:pt>
                <c:pt idx="119">
                  <c:v> </c:v>
                </c:pt>
                <c:pt idx="128">
                  <c:v>SOCO</c:v>
                </c:pt>
                <c:pt idx="129">
                  <c:v> </c:v>
                </c:pt>
                <c:pt idx="138">
                  <c:v>PJM</c:v>
                </c:pt>
                <c:pt idx="139">
                  <c:v> </c:v>
                </c:pt>
                <c:pt idx="148">
                  <c:v>MISO</c:v>
                </c:pt>
                <c:pt idx="149">
                  <c:v> </c:v>
                </c:pt>
                <c:pt idx="158">
                  <c:v>SPP</c:v>
                </c:pt>
                <c:pt idx="159">
                  <c:v> </c:v>
                </c:pt>
                <c:pt idx="168">
                  <c:v>TVA</c:v>
                </c:pt>
              </c:strCache>
            </c:strRef>
          </c:cat>
          <c:val>
            <c:numRef>
              <c:f>'Value Factor vs. Penetration'!$O$29:$O$197</c:f>
              <c:numCache>
                <c:formatCode>0.0%</c:formatCode>
                <c:ptCount val="169"/>
                <c:pt idx="0">
                  <c:v>1.6001595406519492E-2</c:v>
                </c:pt>
                <c:pt idx="1">
                  <c:v>2.9456933380317442E-2</c:v>
                </c:pt>
                <c:pt idx="2">
                  <c:v>6.4683831588237303E-2</c:v>
                </c:pt>
                <c:pt idx="3">
                  <c:v>9.5190583654081187E-2</c:v>
                </c:pt>
                <c:pt idx="4">
                  <c:v>0.12429310908886346</c:v>
                </c:pt>
                <c:pt idx="5">
                  <c:v>0.15334944031011399</c:v>
                </c:pt>
                <c:pt idx="6">
                  <c:v>0.17357617729331568</c:v>
                </c:pt>
                <c:pt idx="7">
                  <c:v>0.18958071651507341</c:v>
                </c:pt>
                <c:pt idx="8">
                  <c:v>0.21178685294100558</c:v>
                </c:pt>
                <c:pt idx="10">
                  <c:v>1.6658053538356445E-2</c:v>
                </c:pt>
                <c:pt idx="11">
                  <c:v>3.652038465816862E-2</c:v>
                </c:pt>
                <c:pt idx="12">
                  <c:v>6.8221264874336301E-2</c:v>
                </c:pt>
                <c:pt idx="13">
                  <c:v>7.3108850749824691E-2</c:v>
                </c:pt>
                <c:pt idx="14">
                  <c:v>8.246171532755299E-2</c:v>
                </c:pt>
                <c:pt idx="15">
                  <c:v>8.9918661129473013E-2</c:v>
                </c:pt>
                <c:pt idx="16">
                  <c:v>0.10061518851452107</c:v>
                </c:pt>
                <c:pt idx="17">
                  <c:v>0.11351604687828826</c:v>
                </c:pt>
                <c:pt idx="18">
                  <c:v>0.11864714442292898</c:v>
                </c:pt>
                <c:pt idx="20">
                  <c:v>5.8234522487791767E-3</c:v>
                </c:pt>
                <c:pt idx="21">
                  <c:v>1.0925564975496306E-2</c:v>
                </c:pt>
                <c:pt idx="22">
                  <c:v>2.0396531489196946E-2</c:v>
                </c:pt>
                <c:pt idx="23">
                  <c:v>2.7076785971482723E-2</c:v>
                </c:pt>
                <c:pt idx="24">
                  <c:v>3.9095110144196331E-2</c:v>
                </c:pt>
                <c:pt idx="25">
                  <c:v>5.2475883531759117E-2</c:v>
                </c:pt>
                <c:pt idx="26">
                  <c:v>6.6775420488096315E-2</c:v>
                </c:pt>
                <c:pt idx="27">
                  <c:v>7.649641787545694E-2</c:v>
                </c:pt>
                <c:pt idx="28">
                  <c:v>0.11501993003768471</c:v>
                </c:pt>
                <c:pt idx="30">
                  <c:v>9.4348062334632509E-3</c:v>
                </c:pt>
                <c:pt idx="31">
                  <c:v>1.3991907358145362E-2</c:v>
                </c:pt>
                <c:pt idx="32">
                  <c:v>1.7683333624193644E-2</c:v>
                </c:pt>
                <c:pt idx="33">
                  <c:v>2.1977222743754937E-2</c:v>
                </c:pt>
                <c:pt idx="34">
                  <c:v>3.8623537141478488E-2</c:v>
                </c:pt>
                <c:pt idx="35">
                  <c:v>7.14892365887944E-2</c:v>
                </c:pt>
                <c:pt idx="36">
                  <c:v>8.2348363029123295E-2</c:v>
                </c:pt>
                <c:pt idx="37">
                  <c:v>9.3166175550824293E-2</c:v>
                </c:pt>
                <c:pt idx="38">
                  <c:v>0.11413299426570689</c:v>
                </c:pt>
                <c:pt idx="40">
                  <c:v>2.1444323506582081E-3</c:v>
                </c:pt>
                <c:pt idx="41">
                  <c:v>4.8384089661027757E-3</c:v>
                </c:pt>
                <c:pt idx="42">
                  <c:v>9.7765510879647636E-3</c:v>
                </c:pt>
                <c:pt idx="43">
                  <c:v>1.4931972237333191E-2</c:v>
                </c:pt>
                <c:pt idx="44">
                  <c:v>2.1534206489689806E-2</c:v>
                </c:pt>
                <c:pt idx="45">
                  <c:v>2.7955207262812216E-2</c:v>
                </c:pt>
                <c:pt idx="46">
                  <c:v>3.3531938779302786E-2</c:v>
                </c:pt>
                <c:pt idx="47">
                  <c:v>4.3356899733409962E-2</c:v>
                </c:pt>
                <c:pt idx="48">
                  <c:v>5.2030339872851487E-2</c:v>
                </c:pt>
                <c:pt idx="50">
                  <c:v>5.7293278538137849E-4</c:v>
                </c:pt>
                <c:pt idx="51">
                  <c:v>8.024034999110154E-4</c:v>
                </c:pt>
                <c:pt idx="52">
                  <c:v>1.4959308918550643E-3</c:v>
                </c:pt>
                <c:pt idx="53">
                  <c:v>2.2073887040565537E-3</c:v>
                </c:pt>
                <c:pt idx="54">
                  <c:v>1.7924424966539895E-2</c:v>
                </c:pt>
                <c:pt idx="55">
                  <c:v>3.5439044011642565E-2</c:v>
                </c:pt>
                <c:pt idx="56">
                  <c:v>3.7634904177755273E-2</c:v>
                </c:pt>
                <c:pt idx="57">
                  <c:v>4.0779775363060065E-2</c:v>
                </c:pt>
                <c:pt idx="58">
                  <c:v>4.7495929751594702E-2</c:v>
                </c:pt>
                <c:pt idx="60">
                  <c:v>1.9982340925699445E-3</c:v>
                </c:pt>
                <c:pt idx="61">
                  <c:v>3.5678024499597263E-3</c:v>
                </c:pt>
                <c:pt idx="62">
                  <c:v>7.2202216598193057E-3</c:v>
                </c:pt>
                <c:pt idx="63">
                  <c:v>1.1919375320482782E-2</c:v>
                </c:pt>
                <c:pt idx="64">
                  <c:v>2.0644479818349184E-2</c:v>
                </c:pt>
                <c:pt idx="65">
                  <c:v>2.7078046165776273E-2</c:v>
                </c:pt>
                <c:pt idx="66">
                  <c:v>3.1187750431157603E-2</c:v>
                </c:pt>
                <c:pt idx="67">
                  <c:v>3.9277074430025864E-2</c:v>
                </c:pt>
                <c:pt idx="68">
                  <c:v>4.2486439704331934E-2</c:v>
                </c:pt>
                <c:pt idx="70">
                  <c:v>4.7676837389234669E-4</c:v>
                </c:pt>
                <c:pt idx="71">
                  <c:v>1.5071135063962952E-3</c:v>
                </c:pt>
                <c:pt idx="72">
                  <c:v>3.2402571788897826E-3</c:v>
                </c:pt>
                <c:pt idx="73">
                  <c:v>5.2637627281330391E-3</c:v>
                </c:pt>
                <c:pt idx="74">
                  <c:v>1.3420376739120044E-2</c:v>
                </c:pt>
                <c:pt idx="75">
                  <c:v>2.4064482337090288E-2</c:v>
                </c:pt>
                <c:pt idx="76">
                  <c:v>2.7190628016122386E-2</c:v>
                </c:pt>
                <c:pt idx="77">
                  <c:v>3.4229118085059435E-2</c:v>
                </c:pt>
                <c:pt idx="78">
                  <c:v>3.7070087738079897E-2</c:v>
                </c:pt>
                <c:pt idx="80">
                  <c:v>8.4340470444654314E-3</c:v>
                </c:pt>
                <c:pt idx="81">
                  <c:v>1.1255832654492284E-2</c:v>
                </c:pt>
                <c:pt idx="82">
                  <c:v>1.27548124386457E-2</c:v>
                </c:pt>
                <c:pt idx="83">
                  <c:v>1.2688112296700227E-2</c:v>
                </c:pt>
                <c:pt idx="84">
                  <c:v>1.9487541855108158E-2</c:v>
                </c:pt>
                <c:pt idx="85">
                  <c:v>2.8113561183119862E-2</c:v>
                </c:pt>
                <c:pt idx="86">
                  <c:v>3.0482018055286428E-2</c:v>
                </c:pt>
                <c:pt idx="87">
                  <c:v>3.2003633577237775E-2</c:v>
                </c:pt>
                <c:pt idx="88">
                  <c:v>3.3949080635466131E-2</c:v>
                </c:pt>
                <c:pt idx="90">
                  <c:v>8.1216652433269251E-4</c:v>
                </c:pt>
                <c:pt idx="91">
                  <c:v>8.9338214434288223E-4</c:v>
                </c:pt>
                <c:pt idx="92">
                  <c:v>9.6653397233810131E-4</c:v>
                </c:pt>
                <c:pt idx="93">
                  <c:v>1.0453574942578003E-3</c:v>
                </c:pt>
                <c:pt idx="94">
                  <c:v>1.1955270900671697E-3</c:v>
                </c:pt>
                <c:pt idx="95">
                  <c:v>5.4902877427449081E-3</c:v>
                </c:pt>
                <c:pt idx="96">
                  <c:v>1.6015468908223033E-2</c:v>
                </c:pt>
                <c:pt idx="97">
                  <c:v>2.0397690263516205E-2</c:v>
                </c:pt>
                <c:pt idx="98">
                  <c:v>3.0844088698128158E-2</c:v>
                </c:pt>
                <c:pt idx="100">
                  <c:v>5.2325171376093335E-4</c:v>
                </c:pt>
                <c:pt idx="101">
                  <c:v>6.936400947692888E-4</c:v>
                </c:pt>
                <c:pt idx="102">
                  <c:v>1.2857590859023924E-3</c:v>
                </c:pt>
                <c:pt idx="103">
                  <c:v>1.6589842973241426E-3</c:v>
                </c:pt>
                <c:pt idx="104">
                  <c:v>2.9613693219921852E-3</c:v>
                </c:pt>
                <c:pt idx="105">
                  <c:v>7.4133616176436639E-3</c:v>
                </c:pt>
                <c:pt idx="106">
                  <c:v>1.0570090375458535E-2</c:v>
                </c:pt>
                <c:pt idx="107">
                  <c:v>1.3928004984057862E-2</c:v>
                </c:pt>
                <c:pt idx="108">
                  <c:v>2.7776584696284932E-2</c:v>
                </c:pt>
                <c:pt idx="110">
                  <c:v>1.188669746261141E-3</c:v>
                </c:pt>
                <c:pt idx="111">
                  <c:v>1.7093520777992247E-3</c:v>
                </c:pt>
                <c:pt idx="112">
                  <c:v>2.6870409089650277E-3</c:v>
                </c:pt>
                <c:pt idx="113">
                  <c:v>4.6916538613326463E-3</c:v>
                </c:pt>
                <c:pt idx="114">
                  <c:v>7.1657828492096357E-3</c:v>
                </c:pt>
                <c:pt idx="115">
                  <c:v>9.7116828559903005E-3</c:v>
                </c:pt>
                <c:pt idx="116">
                  <c:v>1.169153853205309E-2</c:v>
                </c:pt>
                <c:pt idx="117">
                  <c:v>1.6178857205195948E-2</c:v>
                </c:pt>
                <c:pt idx="118">
                  <c:v>2.214339379152119E-2</c:v>
                </c:pt>
                <c:pt idx="120">
                  <c:v>1.2656496718038156E-4</c:v>
                </c:pt>
                <c:pt idx="121">
                  <c:v>2.2803875490626035E-4</c:v>
                </c:pt>
                <c:pt idx="122">
                  <c:v>7.2825043196064884E-4</c:v>
                </c:pt>
                <c:pt idx="123">
                  <c:v>7.9323304117498471E-4</c:v>
                </c:pt>
                <c:pt idx="124">
                  <c:v>3.865357697088023E-3</c:v>
                </c:pt>
                <c:pt idx="125">
                  <c:v>9.6775188054299324E-3</c:v>
                </c:pt>
                <c:pt idx="126">
                  <c:v>1.1423889535726687E-2</c:v>
                </c:pt>
                <c:pt idx="127">
                  <c:v>1.2324884538554464E-2</c:v>
                </c:pt>
                <c:pt idx="128">
                  <c:v>2.0783600450383802E-2</c:v>
                </c:pt>
                <c:pt idx="130">
                  <c:v>2.3477248155990955E-3</c:v>
                </c:pt>
                <c:pt idx="131">
                  <c:v>3.1292807496364613E-3</c:v>
                </c:pt>
                <c:pt idx="132">
                  <c:v>3.6999668918993992E-3</c:v>
                </c:pt>
                <c:pt idx="133">
                  <c:v>4.5272368769093546E-3</c:v>
                </c:pt>
                <c:pt idx="134">
                  <c:v>6.2894112835657308E-3</c:v>
                </c:pt>
                <c:pt idx="135">
                  <c:v>8.3115436050266948E-3</c:v>
                </c:pt>
                <c:pt idx="136">
                  <c:v>9.5073226732840868E-3</c:v>
                </c:pt>
                <c:pt idx="137">
                  <c:v>1.2064096669888195E-2</c:v>
                </c:pt>
                <c:pt idx="138">
                  <c:v>1.5132011404286622E-2</c:v>
                </c:pt>
                <c:pt idx="140">
                  <c:v>1.0988342977290863E-4</c:v>
                </c:pt>
                <c:pt idx="141">
                  <c:v>2.3223920286085219E-4</c:v>
                </c:pt>
                <c:pt idx="142">
                  <c:v>5.7693916844109544E-4</c:v>
                </c:pt>
                <c:pt idx="143">
                  <c:v>8.2789563960814123E-4</c:v>
                </c:pt>
                <c:pt idx="144">
                  <c:v>1.1198248042627451E-3</c:v>
                </c:pt>
                <c:pt idx="145">
                  <c:v>2.4335810489404435E-3</c:v>
                </c:pt>
                <c:pt idx="146">
                  <c:v>3.7402616584923877E-3</c:v>
                </c:pt>
                <c:pt idx="147">
                  <c:v>4.4767106425575385E-3</c:v>
                </c:pt>
                <c:pt idx="148">
                  <c:v>6.1806794878169341E-3</c:v>
                </c:pt>
                <c:pt idx="150">
                  <c:v>5.7545948813170439E-4</c:v>
                </c:pt>
                <c:pt idx="151">
                  <c:v>6.5555509917820487E-4</c:v>
                </c:pt>
                <c:pt idx="152">
                  <c:v>9.1283629576204364E-4</c:v>
                </c:pt>
                <c:pt idx="153">
                  <c:v>1.0059697055428323E-3</c:v>
                </c:pt>
                <c:pt idx="154">
                  <c:v>1.3208916209768047E-3</c:v>
                </c:pt>
                <c:pt idx="155">
                  <c:v>3.1074717733141737E-3</c:v>
                </c:pt>
                <c:pt idx="156">
                  <c:v>3.5014275703667318E-3</c:v>
                </c:pt>
                <c:pt idx="157">
                  <c:v>3.6924164678392578E-3</c:v>
                </c:pt>
                <c:pt idx="158">
                  <c:v>4.6883845178053553E-3</c:v>
                </c:pt>
                <c:pt idx="160">
                  <c:v>3.1864932653521279E-5</c:v>
                </c:pt>
                <c:pt idx="161">
                  <c:v>1.0033138008363297E-4</c:v>
                </c:pt>
                <c:pt idx="162">
                  <c:v>1.366483674825768E-4</c:v>
                </c:pt>
                <c:pt idx="163">
                  <c:v>4.1128436193309552E-4</c:v>
                </c:pt>
                <c:pt idx="164">
                  <c:v>5.8568850536746468E-4</c:v>
                </c:pt>
                <c:pt idx="165">
                  <c:v>1.3370004852975759E-3</c:v>
                </c:pt>
                <c:pt idx="166">
                  <c:v>1.8010433269741242E-3</c:v>
                </c:pt>
                <c:pt idx="167">
                  <c:v>2.908649567503726E-3</c:v>
                </c:pt>
                <c:pt idx="168">
                  <c:v>2.9232771968799808E-3</c:v>
                </c:pt>
              </c:numCache>
            </c:numRef>
          </c:val>
          <c:smooth val="0"/>
          <c:extLst>
            <c:ext xmlns:c16="http://schemas.microsoft.com/office/drawing/2014/chart" uri="{C3380CC4-5D6E-409C-BE32-E72D297353CC}">
              <c16:uniqueId val="{0000000A-015E-43B6-A468-6DFBD164DA6A}"/>
            </c:ext>
          </c:extLst>
        </c:ser>
        <c:dLbls>
          <c:showLegendKey val="0"/>
          <c:showVal val="0"/>
          <c:showCatName val="0"/>
          <c:showSerName val="0"/>
          <c:showPercent val="0"/>
          <c:showBubbleSize val="0"/>
        </c:dLbls>
        <c:marker val="1"/>
        <c:smooth val="0"/>
        <c:axId val="433385472"/>
        <c:axId val="433379200"/>
      </c:lineChart>
      <c:catAx>
        <c:axId val="433359488"/>
        <c:scaling>
          <c:orientation val="minMax"/>
        </c:scaling>
        <c:delete val="0"/>
        <c:axPos val="b"/>
        <c:numFmt formatCode="General" sourceLinked="1"/>
        <c:majorTickMark val="out"/>
        <c:minorTickMark val="none"/>
        <c:tickLblPos val="nextTo"/>
        <c:spPr>
          <a:ln w="3175">
            <a:noFill/>
          </a:ln>
        </c:spPr>
        <c:txPr>
          <a:bodyPr rot="-1800000" vert="horz" anchor="ctr" anchorCtr="0"/>
          <a:lstStyle/>
          <a:p>
            <a:pPr>
              <a:defRPr sz="900"/>
            </a:pPr>
            <a:endParaRPr lang="en-US"/>
          </a:p>
        </c:txPr>
        <c:crossAx val="433377664"/>
        <c:crosses val="autoZero"/>
        <c:auto val="1"/>
        <c:lblAlgn val="ctr"/>
        <c:lblOffset val="0"/>
        <c:tickLblSkip val="1"/>
        <c:tickMarkSkip val="1"/>
        <c:noMultiLvlLbl val="0"/>
      </c:catAx>
      <c:valAx>
        <c:axId val="433377664"/>
        <c:scaling>
          <c:orientation val="minMax"/>
          <c:max val="2.2000000000000002"/>
          <c:min val="0"/>
        </c:scaling>
        <c:delete val="0"/>
        <c:axPos val="l"/>
        <c:majorGridlines>
          <c:spPr>
            <a:ln w="3175">
              <a:solidFill>
                <a:schemeClr val="bg1">
                  <a:lumMod val="75000"/>
                </a:schemeClr>
              </a:solidFill>
            </a:ln>
          </c:spPr>
        </c:majorGridlines>
        <c:numFmt formatCode="0%" sourceLinked="0"/>
        <c:majorTickMark val="out"/>
        <c:minorTickMark val="none"/>
        <c:tickLblPos val="nextTo"/>
        <c:spPr>
          <a:ln w="3175">
            <a:noFill/>
          </a:ln>
        </c:spPr>
        <c:txPr>
          <a:bodyPr/>
          <a:lstStyle/>
          <a:p>
            <a:pPr>
              <a:defRPr>
                <a:solidFill>
                  <a:schemeClr val="accent6">
                    <a:lumMod val="75000"/>
                  </a:schemeClr>
                </a:solidFill>
              </a:defRPr>
            </a:pPr>
            <a:endParaRPr lang="en-US"/>
          </a:p>
        </c:txPr>
        <c:crossAx val="433359488"/>
        <c:crosses val="autoZero"/>
        <c:crossBetween val="between"/>
        <c:majorUnit val="0.5"/>
      </c:valAx>
      <c:valAx>
        <c:axId val="433379200"/>
        <c:scaling>
          <c:orientation val="minMax"/>
          <c:max val="0.22000000000000003"/>
          <c:min val="0"/>
        </c:scaling>
        <c:delete val="0"/>
        <c:axPos val="r"/>
        <c:numFmt formatCode="0%" sourceLinked="0"/>
        <c:majorTickMark val="out"/>
        <c:minorTickMark val="none"/>
        <c:tickLblPos val="nextTo"/>
        <c:spPr>
          <a:ln w="3175">
            <a:noFill/>
          </a:ln>
        </c:spPr>
        <c:txPr>
          <a:bodyPr/>
          <a:lstStyle/>
          <a:p>
            <a:pPr>
              <a:defRPr>
                <a:solidFill>
                  <a:schemeClr val="tx2"/>
                </a:solidFill>
              </a:defRPr>
            </a:pPr>
            <a:endParaRPr lang="en-US"/>
          </a:p>
        </c:txPr>
        <c:crossAx val="433385472"/>
        <c:crosses val="max"/>
        <c:crossBetween val="between"/>
        <c:majorUnit val="5.000000000000001E-2"/>
        <c:minorUnit val="2.5000000000000005E-2"/>
      </c:valAx>
      <c:catAx>
        <c:axId val="433385472"/>
        <c:scaling>
          <c:orientation val="minMax"/>
        </c:scaling>
        <c:delete val="1"/>
        <c:axPos val="b"/>
        <c:numFmt formatCode="General" sourceLinked="1"/>
        <c:majorTickMark val="out"/>
        <c:minorTickMark val="none"/>
        <c:tickLblPos val="nextTo"/>
        <c:crossAx val="433379200"/>
        <c:crosses val="autoZero"/>
        <c:auto val="1"/>
        <c:lblAlgn val="ctr"/>
        <c:lblOffset val="100"/>
        <c:noMultiLvlLbl val="0"/>
      </c:catAx>
      <c:spPr>
        <a:ln w="3175">
          <a:noFill/>
        </a:ln>
      </c:spPr>
    </c:plotArea>
    <c:plotVisOnly val="1"/>
    <c:dispBlanksAs val="gap"/>
    <c:showDLblsOverMax val="0"/>
  </c:chart>
  <c:spPr>
    <a:solidFill>
      <a:schemeClr val="bg1"/>
    </a:solidFill>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00" b="1">
                <a:solidFill>
                  <a:sysClr val="windowText" lastClr="000000"/>
                </a:solidFill>
              </a:rPr>
              <a:t>Wholesale Market Value in 2020 (2020 $/MWh)</a:t>
            </a:r>
          </a:p>
        </c:rich>
      </c:tx>
      <c:layout>
        <c:manualLayout>
          <c:xMode val="edge"/>
          <c:yMode val="edge"/>
          <c:x val="2.3336025304529617E-4"/>
          <c:y val="1.8184055118110238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5.1816407564439101E-2"/>
          <c:y val="2.976190476190476E-2"/>
          <c:w val="0.92467931893128696"/>
          <c:h val="0.79570524995850933"/>
        </c:manualLayout>
      </c:layout>
      <c:barChart>
        <c:barDir val="col"/>
        <c:grouping val="stacked"/>
        <c:varyColors val="0"/>
        <c:ser>
          <c:idx val="0"/>
          <c:order val="0"/>
          <c:tx>
            <c:strRef>
              <c:f>'Value Difference vs. Flat Block'!$A$41</c:f>
              <c:strCache>
                <c:ptCount val="1"/>
                <c:pt idx="0">
                  <c:v>energy value</c:v>
                </c:pt>
              </c:strCache>
            </c:strRef>
          </c:tx>
          <c:spPr>
            <a:solidFill>
              <a:schemeClr val="accent1"/>
            </a:solidFill>
            <a:ln>
              <a:noFill/>
            </a:ln>
            <a:effectLst/>
          </c:spPr>
          <c:invertIfNegative val="0"/>
          <c:cat>
            <c:strRef>
              <c:f>'Value Difference vs. Flat Block'!$B$40:$E$40</c:f>
              <c:strCache>
                <c:ptCount val="4"/>
                <c:pt idx="0">
                  <c:v>Flat block
 at all nodes</c:v>
                </c:pt>
                <c:pt idx="1">
                  <c:v>Flat block 
at solar nodes</c:v>
                </c:pt>
                <c:pt idx="2">
                  <c:v>Flat block
at solar nodes 
(with curtailment)</c:v>
                </c:pt>
                <c:pt idx="3">
                  <c:v>Solar profile
 at solar nodes</c:v>
                </c:pt>
              </c:strCache>
            </c:strRef>
          </c:cat>
          <c:val>
            <c:numRef>
              <c:f>'Value Difference vs. Flat Block'!$B$41:$E$41</c:f>
              <c:numCache>
                <c:formatCode>0.0</c:formatCode>
                <c:ptCount val="4"/>
                <c:pt idx="0">
                  <c:v>22.422949919106799</c:v>
                </c:pt>
                <c:pt idx="1">
                  <c:v>25.083655941019508</c:v>
                </c:pt>
                <c:pt idx="2">
                  <c:v>24.526464601893949</c:v>
                </c:pt>
                <c:pt idx="3">
                  <c:v>21.642444782267809</c:v>
                </c:pt>
              </c:numCache>
            </c:numRef>
          </c:val>
          <c:extLst>
            <c:ext xmlns:c16="http://schemas.microsoft.com/office/drawing/2014/chart" uri="{C3380CC4-5D6E-409C-BE32-E72D297353CC}">
              <c16:uniqueId val="{00000000-BAE2-4AAB-B165-14227DE2EC0E}"/>
            </c:ext>
          </c:extLst>
        </c:ser>
        <c:ser>
          <c:idx val="1"/>
          <c:order val="1"/>
          <c:tx>
            <c:strRef>
              <c:f>'Value Difference vs. Flat Block'!$A$42</c:f>
              <c:strCache>
                <c:ptCount val="1"/>
                <c:pt idx="0">
                  <c:v>capacity value</c:v>
                </c:pt>
              </c:strCache>
            </c:strRef>
          </c:tx>
          <c:spPr>
            <a:solidFill>
              <a:srgbClr val="C00000"/>
            </a:solidFill>
            <a:ln>
              <a:noFill/>
            </a:ln>
            <a:effectLst/>
          </c:spPr>
          <c:invertIfNegative val="0"/>
          <c:cat>
            <c:strRef>
              <c:f>'Value Difference vs. Flat Block'!$B$40:$E$40</c:f>
              <c:strCache>
                <c:ptCount val="4"/>
                <c:pt idx="0">
                  <c:v>Flat block
 at all nodes</c:v>
                </c:pt>
                <c:pt idx="1">
                  <c:v>Flat block 
at solar nodes</c:v>
                </c:pt>
                <c:pt idx="2">
                  <c:v>Flat block
at solar nodes 
(with curtailment)</c:v>
                </c:pt>
                <c:pt idx="3">
                  <c:v>Solar profile
 at solar nodes</c:v>
                </c:pt>
              </c:strCache>
            </c:strRef>
          </c:cat>
          <c:val>
            <c:numRef>
              <c:f>'Value Difference vs. Flat Block'!$B$42:$E$42</c:f>
              <c:numCache>
                <c:formatCode>0.0</c:formatCode>
                <c:ptCount val="4"/>
                <c:pt idx="0">
                  <c:v>4.2153448553596471</c:v>
                </c:pt>
                <c:pt idx="1">
                  <c:v>5.2459001956283791</c:v>
                </c:pt>
                <c:pt idx="2">
                  <c:v>5.2459001956283791</c:v>
                </c:pt>
                <c:pt idx="3">
                  <c:v>5.6546194211270624</c:v>
                </c:pt>
              </c:numCache>
            </c:numRef>
          </c:val>
          <c:extLst>
            <c:ext xmlns:c16="http://schemas.microsoft.com/office/drawing/2014/chart" uri="{C3380CC4-5D6E-409C-BE32-E72D297353CC}">
              <c16:uniqueId val="{00000001-BAE2-4AAB-B165-14227DE2EC0E}"/>
            </c:ext>
          </c:extLst>
        </c:ser>
        <c:dLbls>
          <c:showLegendKey val="0"/>
          <c:showVal val="0"/>
          <c:showCatName val="0"/>
          <c:showSerName val="0"/>
          <c:showPercent val="0"/>
          <c:showBubbleSize val="0"/>
        </c:dLbls>
        <c:gapWidth val="150"/>
        <c:overlap val="100"/>
        <c:axId val="2112501352"/>
        <c:axId val="2112504936"/>
      </c:barChart>
      <c:catAx>
        <c:axId val="211250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112504936"/>
        <c:crosses val="autoZero"/>
        <c:auto val="1"/>
        <c:lblAlgn val="ctr"/>
        <c:lblOffset val="100"/>
        <c:noMultiLvlLbl val="0"/>
      </c:catAx>
      <c:valAx>
        <c:axId val="2112504936"/>
        <c:scaling>
          <c:orientation val="minMax"/>
          <c:max val="35"/>
          <c:min val="0"/>
        </c:scaling>
        <c:delete val="0"/>
        <c:axPos val="l"/>
        <c:majorGridlines>
          <c:spPr>
            <a:ln w="317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112501352"/>
        <c:crosses val="autoZero"/>
        <c:crossBetween val="between"/>
        <c:majorUnit val="1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043980079413149"/>
          <c:y val="9.0121634101292897E-2"/>
          <c:w val="0.796055925701595"/>
          <c:h val="0.77128475260036944"/>
        </c:manualLayout>
      </c:layout>
      <c:barChart>
        <c:barDir val="col"/>
        <c:grouping val="stacked"/>
        <c:varyColors val="0"/>
        <c:ser>
          <c:idx val="0"/>
          <c:order val="0"/>
          <c:tx>
            <c:strRef>
              <c:f>'Value Difference vs. Flat Block'!$D$73</c:f>
              <c:strCache>
                <c:ptCount val="1"/>
                <c:pt idx="0">
                  <c:v>Location</c:v>
                </c:pt>
              </c:strCache>
            </c:strRef>
          </c:tx>
          <c:spPr>
            <a:solidFill>
              <a:schemeClr val="accent3">
                <a:lumMod val="60000"/>
                <a:lumOff val="40000"/>
              </a:schemeClr>
            </a:solidFill>
            <a:ln>
              <a:noFill/>
            </a:ln>
            <a:effectLst/>
          </c:spPr>
          <c:invertIfNegative val="0"/>
          <c:cat>
            <c:multiLvlStrRef>
              <c:f>'Value Difference vs. Flat Block'!$A$74:$B$80</c:f>
              <c:multiLvlStrCache>
                <c:ptCount val="7"/>
                <c:lvl>
                  <c:pt idx="0">
                    <c:v> $35 </c:v>
                  </c:pt>
                  <c:pt idx="1">
                    <c:v> $31 </c:v>
                  </c:pt>
                  <c:pt idx="2">
                    <c:v> $25 </c:v>
                  </c:pt>
                  <c:pt idx="3">
                    <c:v> $21 </c:v>
                  </c:pt>
                  <c:pt idx="4">
                    <c:v> $27 </c:v>
                  </c:pt>
                  <c:pt idx="5">
                    <c:v> $25 </c:v>
                  </c:pt>
                  <c:pt idx="6">
                    <c:v> $27 </c:v>
                  </c:pt>
                </c:lvl>
                <c:lvl>
                  <c:pt idx="0">
                    <c:v>CAISO</c:v>
                  </c:pt>
                  <c:pt idx="1">
                    <c:v>ISO-NE</c:v>
                  </c:pt>
                  <c:pt idx="2">
                    <c:v>ERCOT</c:v>
                  </c:pt>
                  <c:pt idx="3">
                    <c:v>MISO</c:v>
                  </c:pt>
                  <c:pt idx="4">
                    <c:v>NYISO</c:v>
                  </c:pt>
                  <c:pt idx="5">
                    <c:v>PJM</c:v>
                  </c:pt>
                  <c:pt idx="6">
                    <c:v>SPP</c:v>
                  </c:pt>
                </c:lvl>
              </c:multiLvlStrCache>
            </c:multiLvlStrRef>
          </c:cat>
          <c:val>
            <c:numRef>
              <c:f>'Value Difference vs. Flat Block'!$D$74:$D$80</c:f>
              <c:numCache>
                <c:formatCode>0%</c:formatCode>
                <c:ptCount val="7"/>
                <c:pt idx="0">
                  <c:v>-2.0545101979084105E-2</c:v>
                </c:pt>
                <c:pt idx="1">
                  <c:v>7.7510254973558934E-3</c:v>
                </c:pt>
                <c:pt idx="2">
                  <c:v>7.1560530489312921E-2</c:v>
                </c:pt>
                <c:pt idx="3">
                  <c:v>-1.5409381709422863E-3</c:v>
                </c:pt>
                <c:pt idx="4">
                  <c:v>-6.1405418597791021E-2</c:v>
                </c:pt>
                <c:pt idx="5">
                  <c:v>4.3116700292884858E-3</c:v>
                </c:pt>
                <c:pt idx="6">
                  <c:v>4.5358149773428308E-2</c:v>
                </c:pt>
              </c:numCache>
            </c:numRef>
          </c:val>
          <c:extLst>
            <c:ext xmlns:c16="http://schemas.microsoft.com/office/drawing/2014/chart" uri="{C3380CC4-5D6E-409C-BE32-E72D297353CC}">
              <c16:uniqueId val="{00000000-0CBE-48D6-A5FB-51B927D1A157}"/>
            </c:ext>
          </c:extLst>
        </c:ser>
        <c:ser>
          <c:idx val="1"/>
          <c:order val="1"/>
          <c:tx>
            <c:strRef>
              <c:f>'Value Difference vs. Flat Block'!$E$73</c:f>
              <c:strCache>
                <c:ptCount val="1"/>
                <c:pt idx="0">
                  <c:v>Curtailment</c:v>
                </c:pt>
              </c:strCache>
            </c:strRef>
          </c:tx>
          <c:spPr>
            <a:solidFill>
              <a:srgbClr val="002060"/>
            </a:solidFill>
            <a:ln>
              <a:noFill/>
            </a:ln>
            <a:effectLst/>
          </c:spPr>
          <c:invertIfNegative val="0"/>
          <c:cat>
            <c:multiLvlStrRef>
              <c:f>'Value Difference vs. Flat Block'!$A$74:$B$80</c:f>
              <c:multiLvlStrCache>
                <c:ptCount val="7"/>
                <c:lvl>
                  <c:pt idx="0">
                    <c:v> $35 </c:v>
                  </c:pt>
                  <c:pt idx="1">
                    <c:v> $31 </c:v>
                  </c:pt>
                  <c:pt idx="2">
                    <c:v> $25 </c:v>
                  </c:pt>
                  <c:pt idx="3">
                    <c:v> $21 </c:v>
                  </c:pt>
                  <c:pt idx="4">
                    <c:v> $27 </c:v>
                  </c:pt>
                  <c:pt idx="5">
                    <c:v> $25 </c:v>
                  </c:pt>
                  <c:pt idx="6">
                    <c:v> $27 </c:v>
                  </c:pt>
                </c:lvl>
                <c:lvl>
                  <c:pt idx="0">
                    <c:v>CAISO</c:v>
                  </c:pt>
                  <c:pt idx="1">
                    <c:v>ISO-NE</c:v>
                  </c:pt>
                  <c:pt idx="2">
                    <c:v>ERCOT</c:v>
                  </c:pt>
                  <c:pt idx="3">
                    <c:v>MISO</c:v>
                  </c:pt>
                  <c:pt idx="4">
                    <c:v>NYISO</c:v>
                  </c:pt>
                  <c:pt idx="5">
                    <c:v>PJM</c:v>
                  </c:pt>
                  <c:pt idx="6">
                    <c:v>SPP</c:v>
                  </c:pt>
                </c:lvl>
              </c:multiLvlStrCache>
            </c:multiLvlStrRef>
          </c:cat>
          <c:val>
            <c:numRef>
              <c:f>'Value Difference vs. Flat Block'!$E$74:$E$80</c:f>
              <c:numCache>
                <c:formatCode>0%</c:formatCode>
                <c:ptCount val="7"/>
                <c:pt idx="0">
                  <c:v>-2.2163960794076051E-2</c:v>
                </c:pt>
                <c:pt idx="1">
                  <c:v>0</c:v>
                </c:pt>
                <c:pt idx="2">
                  <c:v>-5.871353539147163E-2</c:v>
                </c:pt>
                <c:pt idx="3">
                  <c:v>0</c:v>
                </c:pt>
                <c:pt idx="4">
                  <c:v>0</c:v>
                </c:pt>
                <c:pt idx="5">
                  <c:v>0</c:v>
                </c:pt>
                <c:pt idx="6">
                  <c:v>0</c:v>
                </c:pt>
              </c:numCache>
            </c:numRef>
          </c:val>
          <c:extLst>
            <c:ext xmlns:c16="http://schemas.microsoft.com/office/drawing/2014/chart" uri="{C3380CC4-5D6E-409C-BE32-E72D297353CC}">
              <c16:uniqueId val="{00000001-0CBE-48D6-A5FB-51B927D1A157}"/>
            </c:ext>
          </c:extLst>
        </c:ser>
        <c:ser>
          <c:idx val="2"/>
          <c:order val="2"/>
          <c:tx>
            <c:strRef>
              <c:f>'Value Difference vs. Flat Block'!$F$73</c:f>
              <c:strCache>
                <c:ptCount val="1"/>
                <c:pt idx="0">
                  <c:v>Profile</c:v>
                </c:pt>
              </c:strCache>
            </c:strRef>
          </c:tx>
          <c:spPr>
            <a:solidFill>
              <a:schemeClr val="accent6">
                <a:lumMod val="60000"/>
                <a:lumOff val="40000"/>
              </a:schemeClr>
            </a:solidFill>
            <a:ln>
              <a:noFill/>
            </a:ln>
            <a:effectLst/>
          </c:spPr>
          <c:invertIfNegative val="0"/>
          <c:cat>
            <c:multiLvlStrRef>
              <c:f>'Value Difference vs. Flat Block'!$A$74:$B$80</c:f>
              <c:multiLvlStrCache>
                <c:ptCount val="7"/>
                <c:lvl>
                  <c:pt idx="0">
                    <c:v> $35 </c:v>
                  </c:pt>
                  <c:pt idx="1">
                    <c:v> $31 </c:v>
                  </c:pt>
                  <c:pt idx="2">
                    <c:v> $25 </c:v>
                  </c:pt>
                  <c:pt idx="3">
                    <c:v> $21 </c:v>
                  </c:pt>
                  <c:pt idx="4">
                    <c:v> $27 </c:v>
                  </c:pt>
                  <c:pt idx="5">
                    <c:v> $25 </c:v>
                  </c:pt>
                  <c:pt idx="6">
                    <c:v> $27 </c:v>
                  </c:pt>
                </c:lvl>
                <c:lvl>
                  <c:pt idx="0">
                    <c:v>CAISO</c:v>
                  </c:pt>
                  <c:pt idx="1">
                    <c:v>ISO-NE</c:v>
                  </c:pt>
                  <c:pt idx="2">
                    <c:v>ERCOT</c:v>
                  </c:pt>
                  <c:pt idx="3">
                    <c:v>MISO</c:v>
                  </c:pt>
                  <c:pt idx="4">
                    <c:v>NYISO</c:v>
                  </c:pt>
                  <c:pt idx="5">
                    <c:v>PJM</c:v>
                  </c:pt>
                  <c:pt idx="6">
                    <c:v>SPP</c:v>
                  </c:pt>
                </c:lvl>
              </c:multiLvlStrCache>
            </c:multiLvlStrRef>
          </c:cat>
          <c:val>
            <c:numRef>
              <c:f>'Value Difference vs. Flat Block'!$F$74:$F$80</c:f>
              <c:numCache>
                <c:formatCode>0%</c:formatCode>
                <c:ptCount val="7"/>
                <c:pt idx="0">
                  <c:v>-0.25282548166728303</c:v>
                </c:pt>
                <c:pt idx="1">
                  <c:v>-7.2149020494185506E-2</c:v>
                </c:pt>
                <c:pt idx="2">
                  <c:v>-5.3603789797857619E-2</c:v>
                </c:pt>
                <c:pt idx="3">
                  <c:v>0.18294677031113571</c:v>
                </c:pt>
                <c:pt idx="4">
                  <c:v>0.24221700015256115</c:v>
                </c:pt>
                <c:pt idx="5">
                  <c:v>0.43659084566326078</c:v>
                </c:pt>
                <c:pt idx="6">
                  <c:v>0.8317852521800847</c:v>
                </c:pt>
              </c:numCache>
            </c:numRef>
          </c:val>
          <c:extLst>
            <c:ext xmlns:c16="http://schemas.microsoft.com/office/drawing/2014/chart" uri="{C3380CC4-5D6E-409C-BE32-E72D297353CC}">
              <c16:uniqueId val="{00000002-0CBE-48D6-A5FB-51B927D1A157}"/>
            </c:ext>
          </c:extLst>
        </c:ser>
        <c:dLbls>
          <c:showLegendKey val="0"/>
          <c:showVal val="0"/>
          <c:showCatName val="0"/>
          <c:showSerName val="0"/>
          <c:showPercent val="0"/>
          <c:showBubbleSize val="0"/>
        </c:dLbls>
        <c:gapWidth val="150"/>
        <c:overlap val="100"/>
        <c:axId val="556419296"/>
        <c:axId val="556420280"/>
      </c:barChart>
      <c:catAx>
        <c:axId val="556419296"/>
        <c:scaling>
          <c:orientation val="minMax"/>
        </c:scaling>
        <c:delete val="0"/>
        <c:axPos val="b"/>
        <c:numFmt formatCode="General" sourceLinked="1"/>
        <c:majorTickMark val="none"/>
        <c:minorTickMark val="none"/>
        <c:tickLblPos val="low"/>
        <c:spPr>
          <a:noFill/>
          <a:ln w="3175" cap="flat" cmpd="sng" algn="ctr">
            <a:noFill/>
            <a:round/>
          </a:ln>
          <a:effectLst/>
        </c:spPr>
        <c:txPr>
          <a:bodyPr rot="-60000000" spcFirstLastPara="1" vertOverflow="ellipsis" vert="horz" wrap="square" anchor="t" anchorCtr="0"/>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56420280"/>
        <c:crosses val="autoZero"/>
        <c:auto val="1"/>
        <c:lblAlgn val="ctr"/>
        <c:lblOffset val="100"/>
        <c:noMultiLvlLbl val="0"/>
      </c:catAx>
      <c:valAx>
        <c:axId val="556420280"/>
        <c:scaling>
          <c:orientation val="minMax"/>
          <c:max val="1"/>
          <c:min val="-0.5"/>
        </c:scaling>
        <c:delete val="0"/>
        <c:axPos val="l"/>
        <c:majorGridlines>
          <c:spPr>
            <a:ln w="3175" cap="flat" cmpd="sng" algn="ctr">
              <a:solidFill>
                <a:schemeClr val="bg1">
                  <a:lumMod val="7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56419296"/>
        <c:crosses val="autoZero"/>
        <c:crossBetween val="between"/>
        <c:majorUnit val="0.25"/>
      </c:valAx>
      <c:spPr>
        <a:noFill/>
        <a:ln>
          <a:noFill/>
        </a:ln>
        <a:effectLst/>
      </c:spPr>
    </c:plotArea>
    <c:legend>
      <c:legendPos val="b"/>
      <c:layout>
        <c:manualLayout>
          <c:xMode val="edge"/>
          <c:yMode val="edge"/>
          <c:x val="0.80457385922359093"/>
          <c:y val="0.69849951243819552"/>
          <c:w val="0.17076687529443438"/>
          <c:h val="0.15700664258211583"/>
        </c:manualLayout>
      </c:layout>
      <c:overlay val="0"/>
      <c:spPr>
        <a:solidFill>
          <a:sysClr val="window" lastClr="FFFFFF"/>
        </a:solidFill>
        <a:ln w="3175">
          <a:solidFill>
            <a:schemeClr val="bg1">
              <a:lumMod val="75000"/>
            </a:schemeClr>
          </a:solid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00345041139518E-2"/>
          <c:y val="0.1009229029298167"/>
          <c:w val="0.90407704654895671"/>
          <c:h val="0.76692007249093863"/>
        </c:manualLayout>
      </c:layout>
      <c:barChart>
        <c:barDir val="col"/>
        <c:grouping val="stacked"/>
        <c:varyColors val="0"/>
        <c:ser>
          <c:idx val="0"/>
          <c:order val="0"/>
          <c:tx>
            <c:v> Entered queues in an earlier year</c:v>
          </c:tx>
          <c:spPr>
            <a:solidFill>
              <a:schemeClr val="accent1">
                <a:lumMod val="75000"/>
              </a:schemeClr>
            </a:solidFill>
            <a:ln w="6350">
              <a:noFill/>
            </a:ln>
            <a:effectLst/>
          </c:spPr>
          <c:invertIfNegative val="0"/>
          <c:cat>
            <c:multiLvlStrRef>
              <c:f>'All Capacity in Queues'!$A$27:$B$81</c:f>
              <c:multiLvlStrCache>
                <c:ptCount val="53"/>
                <c:lvl>
                  <c:pt idx="1">
                    <c:v>   2014-</c:v>
                  </c:pt>
                  <c:pt idx="4">
                    <c:v>   2020</c:v>
                  </c:pt>
                  <c:pt idx="9">
                    <c:v>   2014-</c:v>
                  </c:pt>
                  <c:pt idx="12">
                    <c:v>   2020</c:v>
                  </c:pt>
                  <c:pt idx="17">
                    <c:v>   2014-</c:v>
                  </c:pt>
                  <c:pt idx="20">
                    <c:v>   2020</c:v>
                  </c:pt>
                  <c:pt idx="25">
                    <c:v>   2014-</c:v>
                  </c:pt>
                  <c:pt idx="28">
                    <c:v>   2020</c:v>
                  </c:pt>
                  <c:pt idx="33">
                    <c:v>   2014-</c:v>
                  </c:pt>
                  <c:pt idx="36">
                    <c:v>   2020</c:v>
                  </c:pt>
                  <c:pt idx="41">
                    <c:v>   2014-</c:v>
                  </c:pt>
                  <c:pt idx="44">
                    <c:v>   2020</c:v>
                  </c:pt>
                  <c:pt idx="49">
                    <c:v>   2014-</c:v>
                  </c:pt>
                  <c:pt idx="52">
                    <c:v>   2020</c:v>
                  </c:pt>
                </c:lvl>
                <c:lvl>
                  <c:pt idx="0">
                    <c:v>Solar</c:v>
                  </c:pt>
                  <c:pt idx="7">
                    <c:v> </c:v>
                  </c:pt>
                  <c:pt idx="8">
                    <c:v>Wind</c:v>
                  </c:pt>
                  <c:pt idx="15">
                    <c:v> </c:v>
                  </c:pt>
                  <c:pt idx="16">
                    <c:v>Storage</c:v>
                  </c:pt>
                  <c:pt idx="23">
                    <c:v> </c:v>
                  </c:pt>
                  <c:pt idx="24">
                    <c:v>Gas</c:v>
                  </c:pt>
                  <c:pt idx="31">
                    <c:v> </c:v>
                  </c:pt>
                  <c:pt idx="32">
                    <c:v>Nuclear</c:v>
                  </c:pt>
                  <c:pt idx="39">
                    <c:v> </c:v>
                  </c:pt>
                  <c:pt idx="40">
                    <c:v>Coal</c:v>
                  </c:pt>
                  <c:pt idx="47">
                    <c:v> </c:v>
                  </c:pt>
                  <c:pt idx="48">
                    <c:v>Other</c:v>
                  </c:pt>
                </c:lvl>
              </c:multiLvlStrCache>
            </c:multiLvlStrRef>
          </c:cat>
          <c:val>
            <c:numRef>
              <c:f>'All Capacity in Queues'!$D$27:$D$81</c:f>
              <c:numCache>
                <c:formatCode>_(* #,##0.0_);_(* \(#,##0.0\);_(* "-"??_);_(@_)</c:formatCode>
                <c:ptCount val="55"/>
                <c:pt idx="0">
                  <c:v>25.052419999999998</c:v>
                </c:pt>
                <c:pt idx="1">
                  <c:v>33.055120000000009</c:v>
                </c:pt>
                <c:pt idx="2">
                  <c:v>36.977478000000005</c:v>
                </c:pt>
                <c:pt idx="3">
                  <c:v>83.578314000762916</c:v>
                </c:pt>
                <c:pt idx="4">
                  <c:v>138.19843750059999</c:v>
                </c:pt>
                <c:pt idx="5">
                  <c:v>155.78379600068658</c:v>
                </c:pt>
                <c:pt idx="6">
                  <c:v>195.5608</c:v>
                </c:pt>
                <c:pt idx="8">
                  <c:v>66.673449999999988</c:v>
                </c:pt>
                <c:pt idx="9">
                  <c:v>65.027284999999992</c:v>
                </c:pt>
                <c:pt idx="10">
                  <c:v>74.751289999999997</c:v>
                </c:pt>
                <c:pt idx="11">
                  <c:v>98.726169967241304</c:v>
                </c:pt>
                <c:pt idx="12">
                  <c:v>138.14305501430002</c:v>
                </c:pt>
                <c:pt idx="13">
                  <c:v>158.94881399866483</c:v>
                </c:pt>
                <c:pt idx="14">
                  <c:v>151.4145</c:v>
                </c:pt>
                <c:pt idx="16">
                  <c:v>0</c:v>
                </c:pt>
                <c:pt idx="17">
                  <c:v>1.7607400000000002</c:v>
                </c:pt>
                <c:pt idx="18">
                  <c:v>5.1003499999999997</c:v>
                </c:pt>
                <c:pt idx="19">
                  <c:v>10.055929998245242</c:v>
                </c:pt>
                <c:pt idx="20">
                  <c:v>9.4100300000000026</c:v>
                </c:pt>
                <c:pt idx="21">
                  <c:v>18.066953000000005</c:v>
                </c:pt>
                <c:pt idx="22">
                  <c:v>41.739350000000002</c:v>
                </c:pt>
                <c:pt idx="24">
                  <c:v>79.966379999999987</c:v>
                </c:pt>
                <c:pt idx="25">
                  <c:v>105.119612</c:v>
                </c:pt>
                <c:pt idx="26">
                  <c:v>93.619381999999987</c:v>
                </c:pt>
                <c:pt idx="27">
                  <c:v>74.770107979254732</c:v>
                </c:pt>
                <c:pt idx="28">
                  <c:v>58.247327004509998</c:v>
                </c:pt>
                <c:pt idx="29">
                  <c:v>48.279304003906262</c:v>
                </c:pt>
                <c:pt idx="30">
                  <c:v>48.037900000000008</c:v>
                </c:pt>
                <c:pt idx="32">
                  <c:v>5.7579999999999991</c:v>
                </c:pt>
                <c:pt idx="33">
                  <c:v>9.5540000000000003</c:v>
                </c:pt>
                <c:pt idx="34">
                  <c:v>1.4079999999999999</c:v>
                </c:pt>
                <c:pt idx="35">
                  <c:v>0.74419999999999997</c:v>
                </c:pt>
                <c:pt idx="36">
                  <c:v>0.58479999999999999</c:v>
                </c:pt>
                <c:pt idx="37">
                  <c:v>3.2835000000000001</c:v>
                </c:pt>
                <c:pt idx="38">
                  <c:v>3.2823000000000002</c:v>
                </c:pt>
                <c:pt idx="40">
                  <c:v>1.7830000000000001</c:v>
                </c:pt>
                <c:pt idx="41">
                  <c:v>3.169</c:v>
                </c:pt>
                <c:pt idx="42">
                  <c:v>0.84499999999999997</c:v>
                </c:pt>
                <c:pt idx="43">
                  <c:v>0.17899999999999999</c:v>
                </c:pt>
                <c:pt idx="44">
                  <c:v>8.2999999999999963E-2</c:v>
                </c:pt>
                <c:pt idx="45">
                  <c:v>3.9000000000000007E-2</c:v>
                </c:pt>
                <c:pt idx="46">
                  <c:v>0.13069999999999998</c:v>
                </c:pt>
                <c:pt idx="48">
                  <c:v>18.349089999999997</c:v>
                </c:pt>
                <c:pt idx="49">
                  <c:v>9.3648859999999985</c:v>
                </c:pt>
                <c:pt idx="50">
                  <c:v>6.0331399999999995</c:v>
                </c:pt>
                <c:pt idx="51">
                  <c:v>3.9890000014305107</c:v>
                </c:pt>
                <c:pt idx="52">
                  <c:v>3.6219840007000004</c:v>
                </c:pt>
                <c:pt idx="53">
                  <c:v>4.1022789999046321</c:v>
                </c:pt>
                <c:pt idx="54">
                  <c:v>5.41296</c:v>
                </c:pt>
              </c:numCache>
            </c:numRef>
          </c:val>
          <c:extLst>
            <c:ext xmlns:c16="http://schemas.microsoft.com/office/drawing/2014/chart" uri="{C3380CC4-5D6E-409C-BE32-E72D297353CC}">
              <c16:uniqueId val="{00000000-EAA3-4277-AB34-EA3F522CE768}"/>
            </c:ext>
          </c:extLst>
        </c:ser>
        <c:ser>
          <c:idx val="2"/>
          <c:order val="1"/>
          <c:tx>
            <c:v> Hybrid Prior</c:v>
          </c:tx>
          <c:spPr>
            <a:pattFill prst="wdUpDiag">
              <a:fgClr>
                <a:schemeClr val="bg1"/>
              </a:fgClr>
              <a:bgClr>
                <a:schemeClr val="accent1">
                  <a:lumMod val="75000"/>
                </a:schemeClr>
              </a:bgClr>
            </a:pattFill>
            <a:ln w="6350">
              <a:noFill/>
            </a:ln>
          </c:spPr>
          <c:invertIfNegative val="0"/>
          <c:cat>
            <c:multiLvlStrRef>
              <c:f>'All Capacity in Queues'!$A$27:$B$81</c:f>
              <c:multiLvlStrCache>
                <c:ptCount val="53"/>
                <c:lvl>
                  <c:pt idx="1">
                    <c:v>   2014-</c:v>
                  </c:pt>
                  <c:pt idx="4">
                    <c:v>   2020</c:v>
                  </c:pt>
                  <c:pt idx="9">
                    <c:v>   2014-</c:v>
                  </c:pt>
                  <c:pt idx="12">
                    <c:v>   2020</c:v>
                  </c:pt>
                  <c:pt idx="17">
                    <c:v>   2014-</c:v>
                  </c:pt>
                  <c:pt idx="20">
                    <c:v>   2020</c:v>
                  </c:pt>
                  <c:pt idx="25">
                    <c:v>   2014-</c:v>
                  </c:pt>
                  <c:pt idx="28">
                    <c:v>   2020</c:v>
                  </c:pt>
                  <c:pt idx="33">
                    <c:v>   2014-</c:v>
                  </c:pt>
                  <c:pt idx="36">
                    <c:v>   2020</c:v>
                  </c:pt>
                  <c:pt idx="41">
                    <c:v>   2014-</c:v>
                  </c:pt>
                  <c:pt idx="44">
                    <c:v>   2020</c:v>
                  </c:pt>
                  <c:pt idx="49">
                    <c:v>   2014-</c:v>
                  </c:pt>
                  <c:pt idx="52">
                    <c:v>   2020</c:v>
                  </c:pt>
                </c:lvl>
                <c:lvl>
                  <c:pt idx="0">
                    <c:v>Solar</c:v>
                  </c:pt>
                  <c:pt idx="7">
                    <c:v> </c:v>
                  </c:pt>
                  <c:pt idx="8">
                    <c:v>Wind</c:v>
                  </c:pt>
                  <c:pt idx="15">
                    <c:v> </c:v>
                  </c:pt>
                  <c:pt idx="16">
                    <c:v>Storage</c:v>
                  </c:pt>
                  <c:pt idx="23">
                    <c:v> </c:v>
                  </c:pt>
                  <c:pt idx="24">
                    <c:v>Gas</c:v>
                  </c:pt>
                  <c:pt idx="31">
                    <c:v> </c:v>
                  </c:pt>
                  <c:pt idx="32">
                    <c:v>Nuclear</c:v>
                  </c:pt>
                  <c:pt idx="39">
                    <c:v> </c:v>
                  </c:pt>
                  <c:pt idx="40">
                    <c:v>Coal</c:v>
                  </c:pt>
                  <c:pt idx="47">
                    <c:v> </c:v>
                  </c:pt>
                  <c:pt idx="48">
                    <c:v>Other</c:v>
                  </c:pt>
                </c:lvl>
              </c:multiLvlStrCache>
            </c:multiLvlStrRef>
          </c:cat>
          <c:val>
            <c:numRef>
              <c:f>'All Capacity in Queues'!$E$27:$E$81</c:f>
              <c:numCache>
                <c:formatCode>_(* #,##0.0_);_(* \(#,##0.0\);_(* "-"??_);_(@_)</c:formatCode>
                <c:ptCount val="55"/>
                <c:pt idx="0">
                  <c:v>0</c:v>
                </c:pt>
                <c:pt idx="1">
                  <c:v>0</c:v>
                </c:pt>
                <c:pt idx="2">
                  <c:v>0</c:v>
                </c:pt>
                <c:pt idx="3">
                  <c:v>0</c:v>
                </c:pt>
                <c:pt idx="4">
                  <c:v>11.556250000000006</c:v>
                </c:pt>
                <c:pt idx="5">
                  <c:v>43.000118000000008</c:v>
                </c:pt>
                <c:pt idx="6">
                  <c:v>95.964299999999994</c:v>
                </c:pt>
                <c:pt idx="8">
                  <c:v>0</c:v>
                </c:pt>
                <c:pt idx="9">
                  <c:v>0</c:v>
                </c:pt>
                <c:pt idx="10">
                  <c:v>0</c:v>
                </c:pt>
                <c:pt idx="11">
                  <c:v>0</c:v>
                </c:pt>
                <c:pt idx="12">
                  <c:v>2.1899899951999999</c:v>
                </c:pt>
                <c:pt idx="13">
                  <c:v>2.3704999999999998</c:v>
                </c:pt>
                <c:pt idx="14">
                  <c:v>2.952</c:v>
                </c:pt>
                <c:pt idx="22">
                  <c:v>67.131879999999995</c:v>
                </c:pt>
                <c:pt idx="24">
                  <c:v>0</c:v>
                </c:pt>
                <c:pt idx="25">
                  <c:v>0</c:v>
                </c:pt>
                <c:pt idx="26">
                  <c:v>0</c:v>
                </c:pt>
                <c:pt idx="27">
                  <c:v>0</c:v>
                </c:pt>
                <c:pt idx="28">
                  <c:v>0.10580000000000001</c:v>
                </c:pt>
                <c:pt idx="29">
                  <c:v>0.3488</c:v>
                </c:pt>
                <c:pt idx="30">
                  <c:v>1.2210000000000001</c:v>
                </c:pt>
                <c:pt idx="38">
                  <c:v>0</c:v>
                </c:pt>
                <c:pt idx="46">
                  <c:v>0</c:v>
                </c:pt>
                <c:pt idx="54">
                  <c:v>6.7199999999999996E-2</c:v>
                </c:pt>
              </c:numCache>
            </c:numRef>
          </c:val>
          <c:extLst>
            <c:ext xmlns:c16="http://schemas.microsoft.com/office/drawing/2014/chart" uri="{C3380CC4-5D6E-409C-BE32-E72D297353CC}">
              <c16:uniqueId val="{00000001-EAA3-4277-AB34-EA3F522CE768}"/>
            </c:ext>
          </c:extLst>
        </c:ser>
        <c:ser>
          <c:idx val="1"/>
          <c:order val="2"/>
          <c:tx>
            <c:v> Entered queues in the year shown</c:v>
          </c:tx>
          <c:spPr>
            <a:solidFill>
              <a:schemeClr val="accent3"/>
            </a:solidFill>
            <a:ln w="6350">
              <a:noFill/>
            </a:ln>
            <a:effectLst/>
          </c:spPr>
          <c:invertIfNegative val="0"/>
          <c:cat>
            <c:multiLvlStrRef>
              <c:f>'All Capacity in Queues'!$A$27:$B$81</c:f>
              <c:multiLvlStrCache>
                <c:ptCount val="53"/>
                <c:lvl>
                  <c:pt idx="1">
                    <c:v>   2014-</c:v>
                  </c:pt>
                  <c:pt idx="4">
                    <c:v>   2020</c:v>
                  </c:pt>
                  <c:pt idx="9">
                    <c:v>   2014-</c:v>
                  </c:pt>
                  <c:pt idx="12">
                    <c:v>   2020</c:v>
                  </c:pt>
                  <c:pt idx="17">
                    <c:v>   2014-</c:v>
                  </c:pt>
                  <c:pt idx="20">
                    <c:v>   2020</c:v>
                  </c:pt>
                  <c:pt idx="25">
                    <c:v>   2014-</c:v>
                  </c:pt>
                  <c:pt idx="28">
                    <c:v>   2020</c:v>
                  </c:pt>
                  <c:pt idx="33">
                    <c:v>   2014-</c:v>
                  </c:pt>
                  <c:pt idx="36">
                    <c:v>   2020</c:v>
                  </c:pt>
                  <c:pt idx="41">
                    <c:v>   2014-</c:v>
                  </c:pt>
                  <c:pt idx="44">
                    <c:v>   2020</c:v>
                  </c:pt>
                  <c:pt idx="49">
                    <c:v>   2014-</c:v>
                  </c:pt>
                  <c:pt idx="52">
                    <c:v>   2020</c:v>
                  </c:pt>
                </c:lvl>
                <c:lvl>
                  <c:pt idx="0">
                    <c:v>Solar</c:v>
                  </c:pt>
                  <c:pt idx="7">
                    <c:v> </c:v>
                  </c:pt>
                  <c:pt idx="8">
                    <c:v>Wind</c:v>
                  </c:pt>
                  <c:pt idx="15">
                    <c:v> </c:v>
                  </c:pt>
                  <c:pt idx="16">
                    <c:v>Storage</c:v>
                  </c:pt>
                  <c:pt idx="23">
                    <c:v> </c:v>
                  </c:pt>
                  <c:pt idx="24">
                    <c:v>Gas</c:v>
                  </c:pt>
                  <c:pt idx="31">
                    <c:v> </c:v>
                  </c:pt>
                  <c:pt idx="32">
                    <c:v>Nuclear</c:v>
                  </c:pt>
                  <c:pt idx="39">
                    <c:v> </c:v>
                  </c:pt>
                  <c:pt idx="40">
                    <c:v>Coal</c:v>
                  </c:pt>
                  <c:pt idx="47">
                    <c:v> </c:v>
                  </c:pt>
                  <c:pt idx="48">
                    <c:v>Other</c:v>
                  </c:pt>
                </c:lvl>
              </c:multiLvlStrCache>
            </c:multiLvlStrRef>
          </c:cat>
          <c:val>
            <c:numRef>
              <c:f>'All Capacity in Queues'!$F$27:$F$81</c:f>
              <c:numCache>
                <c:formatCode>_(* #,##0.0_);_(* \(#,##0.0\);_(* "-"??_);_(@_)</c:formatCode>
                <c:ptCount val="55"/>
                <c:pt idx="0">
                  <c:v>19.511699999999998</c:v>
                </c:pt>
                <c:pt idx="1">
                  <c:v>23.763491999999999</c:v>
                </c:pt>
                <c:pt idx="2">
                  <c:v>83.332539199999999</c:v>
                </c:pt>
                <c:pt idx="3">
                  <c:v>104.93103424954224</c:v>
                </c:pt>
                <c:pt idx="4">
                  <c:v>115.5446449976</c:v>
                </c:pt>
                <c:pt idx="5">
                  <c:v>109.78472499961853</c:v>
                </c:pt>
                <c:pt idx="6">
                  <c:v>107.61532740000001</c:v>
                </c:pt>
                <c:pt idx="8">
                  <c:v>29.202450000000002</c:v>
                </c:pt>
                <c:pt idx="9">
                  <c:v>44.562560000000005</c:v>
                </c:pt>
                <c:pt idx="10">
                  <c:v>66.924159999999986</c:v>
                </c:pt>
                <c:pt idx="11">
                  <c:v>81.44831500324247</c:v>
                </c:pt>
                <c:pt idx="12">
                  <c:v>91.001744948899983</c:v>
                </c:pt>
                <c:pt idx="13">
                  <c:v>55.640009999999997</c:v>
                </c:pt>
                <c:pt idx="14">
                  <c:v>44.495299999999993</c:v>
                </c:pt>
                <c:pt idx="16">
                  <c:v>0</c:v>
                </c:pt>
                <c:pt idx="17">
                  <c:v>5.5423999999999998</c:v>
                </c:pt>
                <c:pt idx="18">
                  <c:v>6.6378149999999989</c:v>
                </c:pt>
                <c:pt idx="19">
                  <c:v>8.8264249991607659</c:v>
                </c:pt>
                <c:pt idx="20">
                  <c:v>19.623394304529995</c:v>
                </c:pt>
                <c:pt idx="21">
                  <c:v>37.336365999999991</c:v>
                </c:pt>
                <c:pt idx="22">
                  <c:v>50.997</c:v>
                </c:pt>
                <c:pt idx="24">
                  <c:v>65.174700000000001</c:v>
                </c:pt>
                <c:pt idx="25">
                  <c:v>58.229665999999995</c:v>
                </c:pt>
                <c:pt idx="26">
                  <c:v>39.756319000000005</c:v>
                </c:pt>
                <c:pt idx="27">
                  <c:v>36.100360000000002</c:v>
                </c:pt>
                <c:pt idx="28">
                  <c:v>27.420940002399998</c:v>
                </c:pt>
                <c:pt idx="29">
                  <c:v>28.447029998817445</c:v>
                </c:pt>
                <c:pt idx="30">
                  <c:v>21.790800000000004</c:v>
                </c:pt>
                <c:pt idx="32">
                  <c:v>4.2050000000000001</c:v>
                </c:pt>
                <c:pt idx="33">
                  <c:v>0</c:v>
                </c:pt>
                <c:pt idx="34">
                  <c:v>0.95220000000000005</c:v>
                </c:pt>
                <c:pt idx="35">
                  <c:v>8.0599999999999991E-2</c:v>
                </c:pt>
                <c:pt idx="36">
                  <c:v>0.64510000000000001</c:v>
                </c:pt>
                <c:pt idx="37">
                  <c:v>0.05</c:v>
                </c:pt>
                <c:pt idx="38">
                  <c:v>0.1</c:v>
                </c:pt>
                <c:pt idx="40">
                  <c:v>1.8368</c:v>
                </c:pt>
                <c:pt idx="41">
                  <c:v>0.49199999999999999</c:v>
                </c:pt>
                <c:pt idx="42">
                  <c:v>0.03</c:v>
                </c:pt>
                <c:pt idx="43">
                  <c:v>1.4E-2</c:v>
                </c:pt>
                <c:pt idx="44">
                  <c:v>0.73599999999999999</c:v>
                </c:pt>
                <c:pt idx="45">
                  <c:v>1.0999999999999999E-2</c:v>
                </c:pt>
                <c:pt idx="46">
                  <c:v>0</c:v>
                </c:pt>
                <c:pt idx="48">
                  <c:v>7.0572999999999997</c:v>
                </c:pt>
                <c:pt idx="49">
                  <c:v>3.796967</c:v>
                </c:pt>
                <c:pt idx="50">
                  <c:v>4.4390900000000002</c:v>
                </c:pt>
                <c:pt idx="51">
                  <c:v>2.2444600000000001</c:v>
                </c:pt>
                <c:pt idx="52">
                  <c:v>2.9674510000199996</c:v>
                </c:pt>
                <c:pt idx="53">
                  <c:v>0.54540100000000002</c:v>
                </c:pt>
                <c:pt idx="54">
                  <c:v>0.80330000000000001</c:v>
                </c:pt>
              </c:numCache>
            </c:numRef>
          </c:val>
          <c:extLst>
            <c:ext xmlns:c16="http://schemas.microsoft.com/office/drawing/2014/chart" uri="{C3380CC4-5D6E-409C-BE32-E72D297353CC}">
              <c16:uniqueId val="{00000002-EAA3-4277-AB34-EA3F522CE768}"/>
            </c:ext>
          </c:extLst>
        </c:ser>
        <c:ser>
          <c:idx val="3"/>
          <c:order val="3"/>
          <c:tx>
            <c:v> Hybrid New</c:v>
          </c:tx>
          <c:spPr>
            <a:pattFill prst="wdDnDiag">
              <a:fgClr>
                <a:schemeClr val="bg1"/>
              </a:fgClr>
              <a:bgClr>
                <a:schemeClr val="accent3"/>
              </a:bgClr>
            </a:pattFill>
            <a:ln w="6350">
              <a:noFill/>
            </a:ln>
          </c:spPr>
          <c:invertIfNegative val="0"/>
          <c:cat>
            <c:multiLvlStrRef>
              <c:f>'All Capacity in Queues'!$A$27:$B$81</c:f>
              <c:multiLvlStrCache>
                <c:ptCount val="53"/>
                <c:lvl>
                  <c:pt idx="1">
                    <c:v>   2014-</c:v>
                  </c:pt>
                  <c:pt idx="4">
                    <c:v>   2020</c:v>
                  </c:pt>
                  <c:pt idx="9">
                    <c:v>   2014-</c:v>
                  </c:pt>
                  <c:pt idx="12">
                    <c:v>   2020</c:v>
                  </c:pt>
                  <c:pt idx="17">
                    <c:v>   2014-</c:v>
                  </c:pt>
                  <c:pt idx="20">
                    <c:v>   2020</c:v>
                  </c:pt>
                  <c:pt idx="25">
                    <c:v>   2014-</c:v>
                  </c:pt>
                  <c:pt idx="28">
                    <c:v>   2020</c:v>
                  </c:pt>
                  <c:pt idx="33">
                    <c:v>   2014-</c:v>
                  </c:pt>
                  <c:pt idx="36">
                    <c:v>   2020</c:v>
                  </c:pt>
                  <c:pt idx="41">
                    <c:v>   2014-</c:v>
                  </c:pt>
                  <c:pt idx="44">
                    <c:v>   2020</c:v>
                  </c:pt>
                  <c:pt idx="49">
                    <c:v>   2014-</c:v>
                  </c:pt>
                  <c:pt idx="52">
                    <c:v>   2020</c:v>
                  </c:pt>
                </c:lvl>
                <c:lvl>
                  <c:pt idx="0">
                    <c:v>Solar</c:v>
                  </c:pt>
                  <c:pt idx="7">
                    <c:v> </c:v>
                  </c:pt>
                  <c:pt idx="8">
                    <c:v>Wind</c:v>
                  </c:pt>
                  <c:pt idx="15">
                    <c:v> </c:v>
                  </c:pt>
                  <c:pt idx="16">
                    <c:v>Storage</c:v>
                  </c:pt>
                  <c:pt idx="23">
                    <c:v> </c:v>
                  </c:pt>
                  <c:pt idx="24">
                    <c:v>Gas</c:v>
                  </c:pt>
                  <c:pt idx="31">
                    <c:v> </c:v>
                  </c:pt>
                  <c:pt idx="32">
                    <c:v>Nuclear</c:v>
                  </c:pt>
                  <c:pt idx="39">
                    <c:v> </c:v>
                  </c:pt>
                  <c:pt idx="40">
                    <c:v>Coal</c:v>
                  </c:pt>
                  <c:pt idx="47">
                    <c:v> </c:v>
                  </c:pt>
                  <c:pt idx="48">
                    <c:v>Other</c:v>
                  </c:pt>
                </c:lvl>
              </c:multiLvlStrCache>
            </c:multiLvlStrRef>
          </c:cat>
          <c:val>
            <c:numRef>
              <c:f>'All Capacity in Queues'!$G$27:$G$81</c:f>
              <c:numCache>
                <c:formatCode>_(* #,##0.0_);_(* \(#,##0.0\);_(* "-"??_);_(@_)</c:formatCode>
                <c:ptCount val="55"/>
                <c:pt idx="0">
                  <c:v>0</c:v>
                </c:pt>
                <c:pt idx="1">
                  <c:v>0</c:v>
                </c:pt>
                <c:pt idx="2">
                  <c:v>0</c:v>
                </c:pt>
                <c:pt idx="3">
                  <c:v>0</c:v>
                </c:pt>
                <c:pt idx="4">
                  <c:v>17.666709999999998</c:v>
                </c:pt>
                <c:pt idx="5">
                  <c:v>58.583096399999995</c:v>
                </c:pt>
                <c:pt idx="6">
                  <c:v>63.304299999999998</c:v>
                </c:pt>
                <c:pt idx="8">
                  <c:v>0</c:v>
                </c:pt>
                <c:pt idx="9">
                  <c:v>0</c:v>
                </c:pt>
                <c:pt idx="10">
                  <c:v>0</c:v>
                </c:pt>
                <c:pt idx="11">
                  <c:v>0</c:v>
                </c:pt>
                <c:pt idx="12">
                  <c:v>0.82840001220000004</c:v>
                </c:pt>
                <c:pt idx="13">
                  <c:v>8.5428999999999995</c:v>
                </c:pt>
                <c:pt idx="14">
                  <c:v>10.277000000000001</c:v>
                </c:pt>
                <c:pt idx="22">
                  <c:v>44.598509999999997</c:v>
                </c:pt>
                <c:pt idx="24">
                  <c:v>0</c:v>
                </c:pt>
                <c:pt idx="25">
                  <c:v>0</c:v>
                </c:pt>
                <c:pt idx="26">
                  <c:v>0</c:v>
                </c:pt>
                <c:pt idx="27">
                  <c:v>0</c:v>
                </c:pt>
                <c:pt idx="28">
                  <c:v>0.23845</c:v>
                </c:pt>
                <c:pt idx="29">
                  <c:v>0.13150000000000001</c:v>
                </c:pt>
                <c:pt idx="30">
                  <c:v>2.9719999999999978</c:v>
                </c:pt>
                <c:pt idx="38">
                  <c:v>0</c:v>
                </c:pt>
                <c:pt idx="46">
                  <c:v>0</c:v>
                </c:pt>
                <c:pt idx="54">
                  <c:v>1.629229</c:v>
                </c:pt>
              </c:numCache>
            </c:numRef>
          </c:val>
          <c:extLst>
            <c:ext xmlns:c16="http://schemas.microsoft.com/office/drawing/2014/chart" uri="{C3380CC4-5D6E-409C-BE32-E72D297353CC}">
              <c16:uniqueId val="{00000003-EAA3-4277-AB34-EA3F522CE768}"/>
            </c:ext>
          </c:extLst>
        </c:ser>
        <c:dLbls>
          <c:showLegendKey val="0"/>
          <c:showVal val="0"/>
          <c:showCatName val="0"/>
          <c:showSerName val="0"/>
          <c:showPercent val="0"/>
          <c:showBubbleSize val="0"/>
        </c:dLbls>
        <c:gapWidth val="16"/>
        <c:overlap val="100"/>
        <c:axId val="246449664"/>
        <c:axId val="246451200"/>
      </c:barChart>
      <c:catAx>
        <c:axId val="246449664"/>
        <c:scaling>
          <c:orientation val="minMax"/>
        </c:scaling>
        <c:delete val="0"/>
        <c:axPos val="b"/>
        <c:numFmt formatCode="General" sourceLinked="0"/>
        <c:majorTickMark val="out"/>
        <c:minorTickMark val="none"/>
        <c:tickLblPos val="low"/>
        <c:spPr>
          <a:noFill/>
          <a:ln w="3175" cap="flat" cmpd="sng" algn="ctr">
            <a:noFill/>
            <a:prstDash val="solid"/>
            <a:round/>
          </a:ln>
          <a:effectLst/>
        </c:spPr>
        <c:txPr>
          <a:bodyPr rot="0" vert="horz"/>
          <a:lstStyle/>
          <a:p>
            <a:pPr>
              <a:defRPr b="1"/>
            </a:pPr>
            <a:endParaRPr lang="en-US"/>
          </a:p>
        </c:txPr>
        <c:crossAx val="246451200"/>
        <c:crosses val="autoZero"/>
        <c:auto val="1"/>
        <c:lblAlgn val="ctr"/>
        <c:lblOffset val="0"/>
        <c:tickLblSkip val="1"/>
        <c:tickMarkSkip val="1"/>
        <c:noMultiLvlLbl val="0"/>
      </c:catAx>
      <c:valAx>
        <c:axId val="246451200"/>
        <c:scaling>
          <c:orientation val="minMax"/>
          <c:max val="500"/>
          <c:min val="0"/>
        </c:scaling>
        <c:delete val="0"/>
        <c:axPos val="l"/>
        <c:majorGridlines>
          <c:spPr>
            <a:ln w="3175" cap="flat" cmpd="sng" algn="ctr">
              <a:solidFill>
                <a:schemeClr val="bg1">
                  <a:lumMod val="75000"/>
                </a:schemeClr>
              </a:solidFill>
              <a:prstDash val="solid"/>
              <a:round/>
            </a:ln>
            <a:effectLst/>
          </c:spPr>
        </c:majorGridlines>
        <c:numFmt formatCode="#,##0" sourceLinked="0"/>
        <c:majorTickMark val="out"/>
        <c:minorTickMark val="none"/>
        <c:tickLblPos val="nextTo"/>
        <c:spPr>
          <a:noFill/>
          <a:ln w="3175" cap="flat" cmpd="sng" algn="ctr">
            <a:noFill/>
            <a:prstDash val="solid"/>
            <a:round/>
          </a:ln>
          <a:effectLst/>
        </c:spPr>
        <c:txPr>
          <a:bodyPr rot="-60000000" vert="horz"/>
          <a:lstStyle/>
          <a:p>
            <a:pPr>
              <a:defRPr b="1">
                <a:solidFill>
                  <a:sysClr val="windowText" lastClr="000000"/>
                </a:solidFill>
              </a:defRPr>
            </a:pPr>
            <a:endParaRPr lang="en-US"/>
          </a:p>
        </c:txPr>
        <c:crossAx val="246449664"/>
        <c:crosses val="autoZero"/>
        <c:crossBetween val="midCat"/>
        <c:majorUnit val="100"/>
      </c:valAx>
      <c:spPr>
        <a:solidFill>
          <a:schemeClr val="bg1"/>
        </a:solidFill>
        <a:ln>
          <a:noFill/>
        </a:ln>
        <a:effectLst/>
      </c:spPr>
    </c:plotArea>
    <c:legend>
      <c:legendPos val="r"/>
      <c:legendEntry>
        <c:idx val="0"/>
        <c:delete val="1"/>
      </c:legendEntry>
      <c:legendEntry>
        <c:idx val="2"/>
        <c:delete val="1"/>
      </c:legendEntry>
      <c:layout>
        <c:manualLayout>
          <c:xMode val="edge"/>
          <c:yMode val="edge"/>
          <c:x val="0.56273496116015798"/>
          <c:y val="0.10861833558683952"/>
          <c:w val="0.38853807562811038"/>
          <c:h val="0.13490710274055442"/>
        </c:manualLayout>
      </c:layout>
      <c:overlay val="0"/>
      <c:spPr>
        <a:solidFill>
          <a:sysClr val="window" lastClr="FFFFFF"/>
        </a:solidFill>
        <a:ln w="3175">
          <a:noFill/>
        </a:ln>
      </c:spPr>
      <c:txPr>
        <a:bodyPr/>
        <a:lstStyle/>
        <a:p>
          <a:pPr>
            <a:defRPr sz="1100"/>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00345041139518E-2"/>
          <c:y val="0.1009229029298167"/>
          <c:w val="0.90117969628796402"/>
          <c:h val="0.7079976271905406"/>
        </c:manualLayout>
      </c:layout>
      <c:barChart>
        <c:barDir val="col"/>
        <c:grouping val="stacked"/>
        <c:varyColors val="0"/>
        <c:ser>
          <c:idx val="0"/>
          <c:order val="0"/>
          <c:tx>
            <c:v> Entered queues in an earlier year</c:v>
          </c:tx>
          <c:spPr>
            <a:solidFill>
              <a:schemeClr val="accent1">
                <a:lumMod val="75000"/>
              </a:schemeClr>
            </a:solidFill>
            <a:ln w="6350">
              <a:noFill/>
            </a:ln>
            <a:effectLst/>
          </c:spPr>
          <c:invertIfNegative val="0"/>
          <c:cat>
            <c:multiLvlStrRef>
              <c:f>'Solar GW in Queues by Region'!$A$27:$B$97</c:f>
              <c:multiLvlStrCache>
                <c:ptCount val="70"/>
                <c:lvl>
                  <c:pt idx="2">
                    <c:v> 2014-</c:v>
                  </c:pt>
                  <c:pt idx="5">
                    <c:v>20</c:v>
                  </c:pt>
                  <c:pt idx="10">
                    <c:v> 2014-</c:v>
                  </c:pt>
                  <c:pt idx="13">
                    <c:v>20</c:v>
                  </c:pt>
                  <c:pt idx="18">
                    <c:v> 2014-</c:v>
                  </c:pt>
                  <c:pt idx="21">
                    <c:v>20</c:v>
                  </c:pt>
                  <c:pt idx="26">
                    <c:v> 2014-</c:v>
                  </c:pt>
                  <c:pt idx="29">
                    <c:v>20</c:v>
                  </c:pt>
                  <c:pt idx="34">
                    <c:v> 2014-</c:v>
                  </c:pt>
                  <c:pt idx="37">
                    <c:v>20</c:v>
                  </c:pt>
                  <c:pt idx="42">
                    <c:v> 2014-</c:v>
                  </c:pt>
                  <c:pt idx="45">
                    <c:v>20</c:v>
                  </c:pt>
                  <c:pt idx="50">
                    <c:v> 2014-</c:v>
                  </c:pt>
                  <c:pt idx="53">
                    <c:v>20</c:v>
                  </c:pt>
                  <c:pt idx="58">
                    <c:v> 2014-</c:v>
                  </c:pt>
                  <c:pt idx="61">
                    <c:v>20</c:v>
                  </c:pt>
                  <c:pt idx="66">
                    <c:v> 2014-</c:v>
                  </c:pt>
                  <c:pt idx="69">
                    <c:v>20</c:v>
                  </c:pt>
                </c:lvl>
                <c:lvl>
                  <c:pt idx="0">
                    <c:v>PJM</c:v>
                  </c:pt>
                  <c:pt idx="7">
                    <c:v> </c:v>
                  </c:pt>
                  <c:pt idx="8">
                    <c:v>West 
(non-ISO) </c:v>
                  </c:pt>
                  <c:pt idx="15">
                    <c:v> </c:v>
                  </c:pt>
                  <c:pt idx="16">
                    <c:v> ERCOT  </c:v>
                  </c:pt>
                  <c:pt idx="23">
                    <c:v> </c:v>
                  </c:pt>
                  <c:pt idx="24">
                    <c:v>MISO</c:v>
                  </c:pt>
                  <c:pt idx="31">
                    <c:v> </c:v>
                  </c:pt>
                  <c:pt idx="32">
                    <c:v>Southeast
(non-ISO) </c:v>
                  </c:pt>
                  <c:pt idx="39">
                    <c:v> </c:v>
                  </c:pt>
                  <c:pt idx="40">
                    <c:v> CAISO    </c:v>
                  </c:pt>
                  <c:pt idx="48">
                    <c:v>SPP</c:v>
                  </c:pt>
                  <c:pt idx="55">
                    <c:v> </c:v>
                  </c:pt>
                  <c:pt idx="56">
                    <c:v>NYISO </c:v>
                  </c:pt>
                  <c:pt idx="63">
                    <c:v> </c:v>
                  </c:pt>
                  <c:pt idx="64">
                    <c:v> ISO-NE</c:v>
                  </c:pt>
                </c:lvl>
              </c:multiLvlStrCache>
            </c:multiLvlStrRef>
          </c:cat>
          <c:val>
            <c:numRef>
              <c:f>'Solar GW in Queues by Region'!$D$27:$D$97</c:f>
              <c:numCache>
                <c:formatCode>_(* #,##0.0_);_(* \(#,##0.0\);_(* "-"??_);_(@_)</c:formatCode>
                <c:ptCount val="71"/>
                <c:pt idx="0">
                  <c:v>0.87009999999999987</c:v>
                </c:pt>
                <c:pt idx="1">
                  <c:v>1.7731500000000002</c:v>
                </c:pt>
                <c:pt idx="2">
                  <c:v>1.7650999999999968</c:v>
                </c:pt>
                <c:pt idx="3">
                  <c:v>8.5553399999999957</c:v>
                </c:pt>
                <c:pt idx="4">
                  <c:v>13.897735000000004</c:v>
                </c:pt>
                <c:pt idx="5">
                  <c:v>22.312595000000034</c:v>
                </c:pt>
                <c:pt idx="6">
                  <c:v>37.407849999999996</c:v>
                </c:pt>
                <c:pt idx="8">
                  <c:v>9.8278999999999979</c:v>
                </c:pt>
                <c:pt idx="9">
                  <c:v>10.299060000000001</c:v>
                </c:pt>
                <c:pt idx="10">
                  <c:v>5.6327300000000022</c:v>
                </c:pt>
                <c:pt idx="11">
                  <c:v>20.801429999999996</c:v>
                </c:pt>
                <c:pt idx="12">
                  <c:v>37.323746</c:v>
                </c:pt>
                <c:pt idx="13">
                  <c:v>26.839759999999995</c:v>
                </c:pt>
                <c:pt idx="14">
                  <c:v>23.302890000000001</c:v>
                </c:pt>
                <c:pt idx="16">
                  <c:v>2.0469999999999997</c:v>
                </c:pt>
                <c:pt idx="17">
                  <c:v>6.1260000000000003</c:v>
                </c:pt>
                <c:pt idx="18">
                  <c:v>8.7430000000000003</c:v>
                </c:pt>
                <c:pt idx="19">
                  <c:v>13.290000000000001</c:v>
                </c:pt>
                <c:pt idx="20">
                  <c:v>24.151429999999991</c:v>
                </c:pt>
                <c:pt idx="21">
                  <c:v>22.298059999999978</c:v>
                </c:pt>
                <c:pt idx="22">
                  <c:v>37.166199999999996</c:v>
                </c:pt>
                <c:pt idx="24">
                  <c:v>6.0000000000000053E-2</c:v>
                </c:pt>
                <c:pt idx="25">
                  <c:v>0.91402999999999968</c:v>
                </c:pt>
                <c:pt idx="26">
                  <c:v>1.4083099999999975</c:v>
                </c:pt>
                <c:pt idx="27">
                  <c:v>3.8923500000000004</c:v>
                </c:pt>
                <c:pt idx="28">
                  <c:v>12.02026</c:v>
                </c:pt>
                <c:pt idx="29">
                  <c:v>18.703589999999984</c:v>
                </c:pt>
                <c:pt idx="30">
                  <c:v>28.116799999999998</c:v>
                </c:pt>
                <c:pt idx="32">
                  <c:v>1.2074999999999996</c:v>
                </c:pt>
                <c:pt idx="33">
                  <c:v>2.3336000000000001</c:v>
                </c:pt>
                <c:pt idx="34">
                  <c:v>2.1774079999999998</c:v>
                </c:pt>
                <c:pt idx="35">
                  <c:v>12.224055000000003</c:v>
                </c:pt>
                <c:pt idx="36">
                  <c:v>17.278890000000001</c:v>
                </c:pt>
                <c:pt idx="37">
                  <c:v>26.693904000000011</c:v>
                </c:pt>
                <c:pt idx="38">
                  <c:v>33.488340000000001</c:v>
                </c:pt>
                <c:pt idx="40">
                  <c:v>11.008920000000002</c:v>
                </c:pt>
                <c:pt idx="41">
                  <c:v>11.213880000000005</c:v>
                </c:pt>
                <c:pt idx="42">
                  <c:v>15.492759999999997</c:v>
                </c:pt>
                <c:pt idx="43">
                  <c:v>21.104638999999999</c:v>
                </c:pt>
                <c:pt idx="44">
                  <c:v>17.161721499999992</c:v>
                </c:pt>
                <c:pt idx="45">
                  <c:v>13.861140000000002</c:v>
                </c:pt>
                <c:pt idx="46">
                  <c:v>5.41</c:v>
                </c:pt>
                <c:pt idx="48">
                  <c:v>2.5000000000000133E-2</c:v>
                </c:pt>
                <c:pt idx="49">
                  <c:v>0.36040000000000005</c:v>
                </c:pt>
                <c:pt idx="50">
                  <c:v>1.2791999999999972</c:v>
                </c:pt>
                <c:pt idx="51">
                  <c:v>2.4672999999999998</c:v>
                </c:pt>
                <c:pt idx="52">
                  <c:v>13.696074999999999</c:v>
                </c:pt>
                <c:pt idx="53">
                  <c:v>19.390166999999995</c:v>
                </c:pt>
                <c:pt idx="54">
                  <c:v>20.055799999999998</c:v>
                </c:pt>
                <c:pt idx="56">
                  <c:v>0</c:v>
                </c:pt>
                <c:pt idx="57">
                  <c:v>2.4999999999999994E-2</c:v>
                </c:pt>
                <c:pt idx="58">
                  <c:v>0.15300000000000002</c:v>
                </c:pt>
                <c:pt idx="59">
                  <c:v>0.59899999999999998</c:v>
                </c:pt>
                <c:pt idx="60">
                  <c:v>1.5698000000000003</c:v>
                </c:pt>
                <c:pt idx="61">
                  <c:v>4.3372999999999982</c:v>
                </c:pt>
                <c:pt idx="62">
                  <c:v>8.2460000000000004</c:v>
                </c:pt>
                <c:pt idx="64">
                  <c:v>6.0000000000000001E-3</c:v>
                </c:pt>
                <c:pt idx="65">
                  <c:v>1.0000000000000009E-2</c:v>
                </c:pt>
                <c:pt idx="66">
                  <c:v>0.32596999999999987</c:v>
                </c:pt>
                <c:pt idx="67">
                  <c:v>0.64420000076293937</c:v>
                </c:pt>
                <c:pt idx="68">
                  <c:v>1.0987800005999999</c:v>
                </c:pt>
                <c:pt idx="69">
                  <c:v>1.0622800006866455</c:v>
                </c:pt>
                <c:pt idx="70">
                  <c:v>2.3668999999999998</c:v>
                </c:pt>
              </c:numCache>
            </c:numRef>
          </c:val>
          <c:extLst>
            <c:ext xmlns:c16="http://schemas.microsoft.com/office/drawing/2014/chart" uri="{C3380CC4-5D6E-409C-BE32-E72D297353CC}">
              <c16:uniqueId val="{00000000-21ED-48C9-8701-D0ACE530FC3C}"/>
            </c:ext>
          </c:extLst>
        </c:ser>
        <c:ser>
          <c:idx val="2"/>
          <c:order val="1"/>
          <c:tx>
            <c:v> Hybrid Prior</c:v>
          </c:tx>
          <c:spPr>
            <a:pattFill prst="wdUpDiag">
              <a:fgClr>
                <a:schemeClr val="bg1"/>
              </a:fgClr>
              <a:bgClr>
                <a:schemeClr val="accent1">
                  <a:lumMod val="75000"/>
                </a:schemeClr>
              </a:bgClr>
            </a:pattFill>
            <a:ln w="6350">
              <a:noFill/>
            </a:ln>
          </c:spPr>
          <c:invertIfNegative val="0"/>
          <c:cat>
            <c:multiLvlStrRef>
              <c:f>'Solar GW in Queues by Region'!$A$27:$B$97</c:f>
              <c:multiLvlStrCache>
                <c:ptCount val="70"/>
                <c:lvl>
                  <c:pt idx="2">
                    <c:v> 2014-</c:v>
                  </c:pt>
                  <c:pt idx="5">
                    <c:v>20</c:v>
                  </c:pt>
                  <c:pt idx="10">
                    <c:v> 2014-</c:v>
                  </c:pt>
                  <c:pt idx="13">
                    <c:v>20</c:v>
                  </c:pt>
                  <c:pt idx="18">
                    <c:v> 2014-</c:v>
                  </c:pt>
                  <c:pt idx="21">
                    <c:v>20</c:v>
                  </c:pt>
                  <c:pt idx="26">
                    <c:v> 2014-</c:v>
                  </c:pt>
                  <c:pt idx="29">
                    <c:v>20</c:v>
                  </c:pt>
                  <c:pt idx="34">
                    <c:v> 2014-</c:v>
                  </c:pt>
                  <c:pt idx="37">
                    <c:v>20</c:v>
                  </c:pt>
                  <c:pt idx="42">
                    <c:v> 2014-</c:v>
                  </c:pt>
                  <c:pt idx="45">
                    <c:v>20</c:v>
                  </c:pt>
                  <c:pt idx="50">
                    <c:v> 2014-</c:v>
                  </c:pt>
                  <c:pt idx="53">
                    <c:v>20</c:v>
                  </c:pt>
                  <c:pt idx="58">
                    <c:v> 2014-</c:v>
                  </c:pt>
                  <c:pt idx="61">
                    <c:v>20</c:v>
                  </c:pt>
                  <c:pt idx="66">
                    <c:v> 2014-</c:v>
                  </c:pt>
                  <c:pt idx="69">
                    <c:v>20</c:v>
                  </c:pt>
                </c:lvl>
                <c:lvl>
                  <c:pt idx="0">
                    <c:v>PJM</c:v>
                  </c:pt>
                  <c:pt idx="7">
                    <c:v> </c:v>
                  </c:pt>
                  <c:pt idx="8">
                    <c:v>West 
(non-ISO) </c:v>
                  </c:pt>
                  <c:pt idx="15">
                    <c:v> </c:v>
                  </c:pt>
                  <c:pt idx="16">
                    <c:v> ERCOT  </c:v>
                  </c:pt>
                  <c:pt idx="23">
                    <c:v> </c:v>
                  </c:pt>
                  <c:pt idx="24">
                    <c:v>MISO</c:v>
                  </c:pt>
                  <c:pt idx="31">
                    <c:v> </c:v>
                  </c:pt>
                  <c:pt idx="32">
                    <c:v>Southeast
(non-ISO) </c:v>
                  </c:pt>
                  <c:pt idx="39">
                    <c:v> </c:v>
                  </c:pt>
                  <c:pt idx="40">
                    <c:v> CAISO    </c:v>
                  </c:pt>
                  <c:pt idx="48">
                    <c:v>SPP</c:v>
                  </c:pt>
                  <c:pt idx="55">
                    <c:v> </c:v>
                  </c:pt>
                  <c:pt idx="56">
                    <c:v>NYISO </c:v>
                  </c:pt>
                  <c:pt idx="63">
                    <c:v> </c:v>
                  </c:pt>
                  <c:pt idx="64">
                    <c:v> ISO-NE</c:v>
                  </c:pt>
                </c:lvl>
              </c:multiLvlStrCache>
            </c:multiLvlStrRef>
          </c:cat>
          <c:val>
            <c:numRef>
              <c:f>'Solar GW in Queues by Region'!$E$27:$E$97</c:f>
              <c:numCache>
                <c:formatCode>_(* #,##0.0_);_(* \(#,##0.0\);_(* "-"??_);_(@_)</c:formatCode>
                <c:ptCount val="71"/>
                <c:pt idx="0">
                  <c:v>0</c:v>
                </c:pt>
                <c:pt idx="1">
                  <c:v>0</c:v>
                </c:pt>
                <c:pt idx="2">
                  <c:v>0</c:v>
                </c:pt>
                <c:pt idx="3">
                  <c:v>0</c:v>
                </c:pt>
                <c:pt idx="4">
                  <c:v>0.10000000000000009</c:v>
                </c:pt>
                <c:pt idx="5">
                  <c:v>1.9577999999999998</c:v>
                </c:pt>
                <c:pt idx="6">
                  <c:v>9.3810000000000002</c:v>
                </c:pt>
                <c:pt idx="8">
                  <c:v>0</c:v>
                </c:pt>
                <c:pt idx="9">
                  <c:v>0</c:v>
                </c:pt>
                <c:pt idx="10">
                  <c:v>0</c:v>
                </c:pt>
                <c:pt idx="11">
                  <c:v>0</c:v>
                </c:pt>
                <c:pt idx="12">
                  <c:v>0</c:v>
                </c:pt>
                <c:pt idx="13">
                  <c:v>18.268000000000004</c:v>
                </c:pt>
                <c:pt idx="14">
                  <c:v>35.447900000000004</c:v>
                </c:pt>
                <c:pt idx="16">
                  <c:v>0</c:v>
                </c:pt>
                <c:pt idx="17">
                  <c:v>0</c:v>
                </c:pt>
                <c:pt idx="18">
                  <c:v>0</c:v>
                </c:pt>
                <c:pt idx="19">
                  <c:v>0</c:v>
                </c:pt>
                <c:pt idx="20">
                  <c:v>0.40200000000000014</c:v>
                </c:pt>
                <c:pt idx="21">
                  <c:v>2.8961000000000006</c:v>
                </c:pt>
                <c:pt idx="22">
                  <c:v>9.6300000000000026</c:v>
                </c:pt>
                <c:pt idx="24">
                  <c:v>0</c:v>
                </c:pt>
                <c:pt idx="25">
                  <c:v>0</c:v>
                </c:pt>
                <c:pt idx="26">
                  <c:v>0</c:v>
                </c:pt>
                <c:pt idx="27">
                  <c:v>0</c:v>
                </c:pt>
                <c:pt idx="28">
                  <c:v>0.34999999999999987</c:v>
                </c:pt>
                <c:pt idx="29">
                  <c:v>2.1499999999999995</c:v>
                </c:pt>
                <c:pt idx="30">
                  <c:v>6.9570000000000078</c:v>
                </c:pt>
                <c:pt idx="32">
                  <c:v>0</c:v>
                </c:pt>
                <c:pt idx="33">
                  <c:v>0</c:v>
                </c:pt>
                <c:pt idx="34">
                  <c:v>0</c:v>
                </c:pt>
                <c:pt idx="35">
                  <c:v>0</c:v>
                </c:pt>
                <c:pt idx="36">
                  <c:v>0</c:v>
                </c:pt>
                <c:pt idx="37">
                  <c:v>0.43800000000000017</c:v>
                </c:pt>
                <c:pt idx="38">
                  <c:v>2.1340000000000003</c:v>
                </c:pt>
                <c:pt idx="40">
                  <c:v>0</c:v>
                </c:pt>
                <c:pt idx="41">
                  <c:v>0</c:v>
                </c:pt>
                <c:pt idx="42">
                  <c:v>0</c:v>
                </c:pt>
                <c:pt idx="43">
                  <c:v>0</c:v>
                </c:pt>
                <c:pt idx="44">
                  <c:v>8.5340499999999988</c:v>
                </c:pt>
                <c:pt idx="45">
                  <c:v>12.471318000000004</c:v>
                </c:pt>
                <c:pt idx="46">
                  <c:v>25.800999999999998</c:v>
                </c:pt>
                <c:pt idx="48">
                  <c:v>0</c:v>
                </c:pt>
                <c:pt idx="49">
                  <c:v>0</c:v>
                </c:pt>
                <c:pt idx="50">
                  <c:v>0</c:v>
                </c:pt>
                <c:pt idx="51">
                  <c:v>0</c:v>
                </c:pt>
                <c:pt idx="52">
                  <c:v>2.1701999999999999</c:v>
                </c:pt>
                <c:pt idx="53">
                  <c:v>4.9269000000000016</c:v>
                </c:pt>
                <c:pt idx="54">
                  <c:v>6.1080000000000005</c:v>
                </c:pt>
                <c:pt idx="56">
                  <c:v>0</c:v>
                </c:pt>
                <c:pt idx="57">
                  <c:v>0</c:v>
                </c:pt>
                <c:pt idx="58">
                  <c:v>0</c:v>
                </c:pt>
                <c:pt idx="59">
                  <c:v>0</c:v>
                </c:pt>
                <c:pt idx="60">
                  <c:v>0</c:v>
                </c:pt>
                <c:pt idx="61">
                  <c:v>0.17700000000000005</c:v>
                </c:pt>
                <c:pt idx="62">
                  <c:v>0.49000000000000021</c:v>
                </c:pt>
                <c:pt idx="64">
                  <c:v>0</c:v>
                </c:pt>
                <c:pt idx="65">
                  <c:v>0</c:v>
                </c:pt>
                <c:pt idx="66">
                  <c:v>0</c:v>
                </c:pt>
                <c:pt idx="67">
                  <c:v>0</c:v>
                </c:pt>
                <c:pt idx="68">
                  <c:v>0</c:v>
                </c:pt>
                <c:pt idx="69">
                  <c:v>0</c:v>
                </c:pt>
                <c:pt idx="70">
                  <c:v>1.5400000000000524E-2</c:v>
                </c:pt>
              </c:numCache>
            </c:numRef>
          </c:val>
          <c:extLst>
            <c:ext xmlns:c16="http://schemas.microsoft.com/office/drawing/2014/chart" uri="{C3380CC4-5D6E-409C-BE32-E72D297353CC}">
              <c16:uniqueId val="{00000001-21ED-48C9-8701-D0ACE530FC3C}"/>
            </c:ext>
          </c:extLst>
        </c:ser>
        <c:ser>
          <c:idx val="1"/>
          <c:order val="2"/>
          <c:tx>
            <c:v> Entered queues in the year shown</c:v>
          </c:tx>
          <c:spPr>
            <a:solidFill>
              <a:schemeClr val="accent3"/>
            </a:solidFill>
            <a:ln w="6350">
              <a:noFill/>
            </a:ln>
            <a:effectLst/>
          </c:spPr>
          <c:invertIfNegative val="0"/>
          <c:cat>
            <c:multiLvlStrRef>
              <c:f>'Solar GW in Queues by Region'!$A$27:$B$97</c:f>
              <c:multiLvlStrCache>
                <c:ptCount val="70"/>
                <c:lvl>
                  <c:pt idx="2">
                    <c:v> 2014-</c:v>
                  </c:pt>
                  <c:pt idx="5">
                    <c:v>20</c:v>
                  </c:pt>
                  <c:pt idx="10">
                    <c:v> 2014-</c:v>
                  </c:pt>
                  <c:pt idx="13">
                    <c:v>20</c:v>
                  </c:pt>
                  <c:pt idx="18">
                    <c:v> 2014-</c:v>
                  </c:pt>
                  <c:pt idx="21">
                    <c:v>20</c:v>
                  </c:pt>
                  <c:pt idx="26">
                    <c:v> 2014-</c:v>
                  </c:pt>
                  <c:pt idx="29">
                    <c:v>20</c:v>
                  </c:pt>
                  <c:pt idx="34">
                    <c:v> 2014-</c:v>
                  </c:pt>
                  <c:pt idx="37">
                    <c:v>20</c:v>
                  </c:pt>
                  <c:pt idx="42">
                    <c:v> 2014-</c:v>
                  </c:pt>
                  <c:pt idx="45">
                    <c:v>20</c:v>
                  </c:pt>
                  <c:pt idx="50">
                    <c:v> 2014-</c:v>
                  </c:pt>
                  <c:pt idx="53">
                    <c:v>20</c:v>
                  </c:pt>
                  <c:pt idx="58">
                    <c:v> 2014-</c:v>
                  </c:pt>
                  <c:pt idx="61">
                    <c:v>20</c:v>
                  </c:pt>
                  <c:pt idx="66">
                    <c:v> 2014-</c:v>
                  </c:pt>
                  <c:pt idx="69">
                    <c:v>20</c:v>
                  </c:pt>
                </c:lvl>
                <c:lvl>
                  <c:pt idx="0">
                    <c:v>PJM</c:v>
                  </c:pt>
                  <c:pt idx="7">
                    <c:v> </c:v>
                  </c:pt>
                  <c:pt idx="8">
                    <c:v>West 
(non-ISO) </c:v>
                  </c:pt>
                  <c:pt idx="15">
                    <c:v> </c:v>
                  </c:pt>
                  <c:pt idx="16">
                    <c:v> ERCOT  </c:v>
                  </c:pt>
                  <c:pt idx="23">
                    <c:v> </c:v>
                  </c:pt>
                  <c:pt idx="24">
                    <c:v>MISO</c:v>
                  </c:pt>
                  <c:pt idx="31">
                    <c:v> </c:v>
                  </c:pt>
                  <c:pt idx="32">
                    <c:v>Southeast
(non-ISO) </c:v>
                  </c:pt>
                  <c:pt idx="39">
                    <c:v> </c:v>
                  </c:pt>
                  <c:pt idx="40">
                    <c:v> CAISO    </c:v>
                  </c:pt>
                  <c:pt idx="48">
                    <c:v>SPP</c:v>
                  </c:pt>
                  <c:pt idx="55">
                    <c:v> </c:v>
                  </c:pt>
                  <c:pt idx="56">
                    <c:v>NYISO </c:v>
                  </c:pt>
                  <c:pt idx="63">
                    <c:v> </c:v>
                  </c:pt>
                  <c:pt idx="64">
                    <c:v> ISO-NE</c:v>
                  </c:pt>
                </c:lvl>
              </c:multiLvlStrCache>
            </c:multiLvlStrRef>
          </c:cat>
          <c:val>
            <c:numRef>
              <c:f>'Solar GW in Queues by Region'!$F$27:$F$97</c:f>
              <c:numCache>
                <c:formatCode>_(* #,##0.0_);_(* \(#,##0.0\);_(* "-"??_);_(@_)</c:formatCode>
                <c:ptCount val="71"/>
                <c:pt idx="0">
                  <c:v>1.5619000000000001</c:v>
                </c:pt>
                <c:pt idx="1">
                  <c:v>1.6970999999999998</c:v>
                </c:pt>
                <c:pt idx="2">
                  <c:v>12.945899999999998</c:v>
                </c:pt>
                <c:pt idx="3">
                  <c:v>10.153445</c:v>
                </c:pt>
                <c:pt idx="4">
                  <c:v>14.028460000000003</c:v>
                </c:pt>
                <c:pt idx="5">
                  <c:v>24.613499999999991</c:v>
                </c:pt>
                <c:pt idx="6">
                  <c:v>34.487569999999998</c:v>
                </c:pt>
                <c:pt idx="8">
                  <c:v>4.4916999999999998</c:v>
                </c:pt>
                <c:pt idx="9">
                  <c:v>4.4292319999999998</c:v>
                </c:pt>
                <c:pt idx="10">
                  <c:v>19.095647</c:v>
                </c:pt>
                <c:pt idx="11">
                  <c:v>24.722404250000004</c:v>
                </c:pt>
                <c:pt idx="12">
                  <c:v>36.558958000000004</c:v>
                </c:pt>
                <c:pt idx="13">
                  <c:v>10.670249999999999</c:v>
                </c:pt>
                <c:pt idx="14">
                  <c:v>5.7110499999999993</c:v>
                </c:pt>
                <c:pt idx="16">
                  <c:v>4.3780000000000001</c:v>
                </c:pt>
                <c:pt idx="17">
                  <c:v>2.383</c:v>
                </c:pt>
                <c:pt idx="18">
                  <c:v>4.9809999999999999</c:v>
                </c:pt>
                <c:pt idx="19">
                  <c:v>10.833</c:v>
                </c:pt>
                <c:pt idx="20">
                  <c:v>9.180100000000003</c:v>
                </c:pt>
                <c:pt idx="21">
                  <c:v>24.183510000000005</c:v>
                </c:pt>
                <c:pt idx="22">
                  <c:v>14.500999999999999</c:v>
                </c:pt>
                <c:pt idx="24">
                  <c:v>1.3184</c:v>
                </c:pt>
                <c:pt idx="25">
                  <c:v>1.57542</c:v>
                </c:pt>
                <c:pt idx="26">
                  <c:v>7.7725</c:v>
                </c:pt>
                <c:pt idx="27">
                  <c:v>11.070209999999999</c:v>
                </c:pt>
                <c:pt idx="28">
                  <c:v>20.562370000000001</c:v>
                </c:pt>
                <c:pt idx="29">
                  <c:v>23.186160000000001</c:v>
                </c:pt>
                <c:pt idx="30">
                  <c:v>24.53</c:v>
                </c:pt>
                <c:pt idx="32">
                  <c:v>3.423</c:v>
                </c:pt>
                <c:pt idx="33">
                  <c:v>3.68066</c:v>
                </c:pt>
                <c:pt idx="34">
                  <c:v>19.007974999999998</c:v>
                </c:pt>
                <c:pt idx="35">
                  <c:v>21.304395000000003</c:v>
                </c:pt>
                <c:pt idx="36">
                  <c:v>22.081165000000002</c:v>
                </c:pt>
                <c:pt idx="37">
                  <c:v>17.630279999999999</c:v>
                </c:pt>
                <c:pt idx="38">
                  <c:v>16.016907400000001</c:v>
                </c:pt>
                <c:pt idx="40">
                  <c:v>3.0139999999999998</c:v>
                </c:pt>
                <c:pt idx="41">
                  <c:v>7.9109999999999996</c:v>
                </c:pt>
                <c:pt idx="42">
                  <c:v>16.055917200000003</c:v>
                </c:pt>
                <c:pt idx="43">
                  <c:v>10.5703</c:v>
                </c:pt>
                <c:pt idx="44">
                  <c:v>2.577</c:v>
                </c:pt>
                <c:pt idx="45">
                  <c:v>0.78807500000000008</c:v>
                </c:pt>
                <c:pt idx="46">
                  <c:v>5.0000000000000001E-3</c:v>
                </c:pt>
                <c:pt idx="48">
                  <c:v>1.1144000000000001</c:v>
                </c:pt>
                <c:pt idx="49">
                  <c:v>1.5380799999999999</c:v>
                </c:pt>
                <c:pt idx="50">
                  <c:v>2.4945999999999997</c:v>
                </c:pt>
                <c:pt idx="51">
                  <c:v>14.579999999999989</c:v>
                </c:pt>
                <c:pt idx="52">
                  <c:v>7.2839919999999996</c:v>
                </c:pt>
                <c:pt idx="53">
                  <c:v>2.8817999999999997</c:v>
                </c:pt>
                <c:pt idx="54">
                  <c:v>7.7949999999999999</c:v>
                </c:pt>
                <c:pt idx="56">
                  <c:v>0.21030000000000001</c:v>
                </c:pt>
                <c:pt idx="57">
                  <c:v>0.128</c:v>
                </c:pt>
                <c:pt idx="58">
                  <c:v>0.59</c:v>
                </c:pt>
                <c:pt idx="59">
                  <c:v>1.3748000000000002</c:v>
                </c:pt>
                <c:pt idx="60">
                  <c:v>2.5867</c:v>
                </c:pt>
                <c:pt idx="61">
                  <c:v>5.1922499999999987</c:v>
                </c:pt>
                <c:pt idx="62">
                  <c:v>3.4329999999999998</c:v>
                </c:pt>
                <c:pt idx="64">
                  <c:v>0</c:v>
                </c:pt>
                <c:pt idx="65">
                  <c:v>0.42099999999999999</c:v>
                </c:pt>
                <c:pt idx="66">
                  <c:v>0.38900000000000001</c:v>
                </c:pt>
                <c:pt idx="67">
                  <c:v>0.32247999954223633</c:v>
                </c:pt>
                <c:pt idx="68">
                  <c:v>0.68589999759999998</c:v>
                </c:pt>
                <c:pt idx="69">
                  <c:v>0.63889999961853028</c:v>
                </c:pt>
                <c:pt idx="70">
                  <c:v>1.1357999999999997</c:v>
                </c:pt>
              </c:numCache>
            </c:numRef>
          </c:val>
          <c:extLst>
            <c:ext xmlns:c16="http://schemas.microsoft.com/office/drawing/2014/chart" uri="{C3380CC4-5D6E-409C-BE32-E72D297353CC}">
              <c16:uniqueId val="{00000002-21ED-48C9-8701-D0ACE530FC3C}"/>
            </c:ext>
          </c:extLst>
        </c:ser>
        <c:ser>
          <c:idx val="3"/>
          <c:order val="3"/>
          <c:tx>
            <c:v> Hybrid New</c:v>
          </c:tx>
          <c:spPr>
            <a:pattFill prst="wdDnDiag">
              <a:fgClr>
                <a:schemeClr val="bg1"/>
              </a:fgClr>
              <a:bgClr>
                <a:schemeClr val="accent3"/>
              </a:bgClr>
            </a:pattFill>
            <a:ln w="6350">
              <a:noFill/>
            </a:ln>
          </c:spPr>
          <c:invertIfNegative val="0"/>
          <c:cat>
            <c:multiLvlStrRef>
              <c:f>'Solar GW in Queues by Region'!$A$27:$B$97</c:f>
              <c:multiLvlStrCache>
                <c:ptCount val="70"/>
                <c:lvl>
                  <c:pt idx="2">
                    <c:v> 2014-</c:v>
                  </c:pt>
                  <c:pt idx="5">
                    <c:v>20</c:v>
                  </c:pt>
                  <c:pt idx="10">
                    <c:v> 2014-</c:v>
                  </c:pt>
                  <c:pt idx="13">
                    <c:v>20</c:v>
                  </c:pt>
                  <c:pt idx="18">
                    <c:v> 2014-</c:v>
                  </c:pt>
                  <c:pt idx="21">
                    <c:v>20</c:v>
                  </c:pt>
                  <c:pt idx="26">
                    <c:v> 2014-</c:v>
                  </c:pt>
                  <c:pt idx="29">
                    <c:v>20</c:v>
                  </c:pt>
                  <c:pt idx="34">
                    <c:v> 2014-</c:v>
                  </c:pt>
                  <c:pt idx="37">
                    <c:v>20</c:v>
                  </c:pt>
                  <c:pt idx="42">
                    <c:v> 2014-</c:v>
                  </c:pt>
                  <c:pt idx="45">
                    <c:v>20</c:v>
                  </c:pt>
                  <c:pt idx="50">
                    <c:v> 2014-</c:v>
                  </c:pt>
                  <c:pt idx="53">
                    <c:v>20</c:v>
                  </c:pt>
                  <c:pt idx="58">
                    <c:v> 2014-</c:v>
                  </c:pt>
                  <c:pt idx="61">
                    <c:v>20</c:v>
                  </c:pt>
                  <c:pt idx="66">
                    <c:v> 2014-</c:v>
                  </c:pt>
                  <c:pt idx="69">
                    <c:v>20</c:v>
                  </c:pt>
                </c:lvl>
                <c:lvl>
                  <c:pt idx="0">
                    <c:v>PJM</c:v>
                  </c:pt>
                  <c:pt idx="7">
                    <c:v> </c:v>
                  </c:pt>
                  <c:pt idx="8">
                    <c:v>West 
(non-ISO) </c:v>
                  </c:pt>
                  <c:pt idx="15">
                    <c:v> </c:v>
                  </c:pt>
                  <c:pt idx="16">
                    <c:v> ERCOT  </c:v>
                  </c:pt>
                  <c:pt idx="23">
                    <c:v> </c:v>
                  </c:pt>
                  <c:pt idx="24">
                    <c:v>MISO</c:v>
                  </c:pt>
                  <c:pt idx="31">
                    <c:v> </c:v>
                  </c:pt>
                  <c:pt idx="32">
                    <c:v>Southeast
(non-ISO) </c:v>
                  </c:pt>
                  <c:pt idx="39">
                    <c:v> </c:v>
                  </c:pt>
                  <c:pt idx="40">
                    <c:v> CAISO    </c:v>
                  </c:pt>
                  <c:pt idx="48">
                    <c:v>SPP</c:v>
                  </c:pt>
                  <c:pt idx="55">
                    <c:v> </c:v>
                  </c:pt>
                  <c:pt idx="56">
                    <c:v>NYISO </c:v>
                  </c:pt>
                  <c:pt idx="63">
                    <c:v> </c:v>
                  </c:pt>
                  <c:pt idx="64">
                    <c:v> ISO-NE</c:v>
                  </c:pt>
                </c:lvl>
              </c:multiLvlStrCache>
            </c:multiLvlStrRef>
          </c:cat>
          <c:val>
            <c:numRef>
              <c:f>'Solar GW in Queues by Region'!$G$27:$G$97</c:f>
              <c:numCache>
                <c:formatCode>_(* #,##0.0_);_(* \(#,##0.0\);_(* "-"??_);_(@_)</c:formatCode>
                <c:ptCount val="71"/>
                <c:pt idx="0">
                  <c:v>0</c:v>
                </c:pt>
                <c:pt idx="1">
                  <c:v>0</c:v>
                </c:pt>
                <c:pt idx="2">
                  <c:v>0</c:v>
                </c:pt>
                <c:pt idx="3">
                  <c:v>0</c:v>
                </c:pt>
                <c:pt idx="4">
                  <c:v>2.3289</c:v>
                </c:pt>
                <c:pt idx="5">
                  <c:v>7.9233000000000002</c:v>
                </c:pt>
                <c:pt idx="6">
                  <c:v>7.8466999999999913</c:v>
                </c:pt>
                <c:pt idx="8">
                  <c:v>0</c:v>
                </c:pt>
                <c:pt idx="9">
                  <c:v>0</c:v>
                </c:pt>
                <c:pt idx="10">
                  <c:v>0</c:v>
                </c:pt>
                <c:pt idx="11">
                  <c:v>0</c:v>
                </c:pt>
                <c:pt idx="12">
                  <c:v>0</c:v>
                </c:pt>
                <c:pt idx="13">
                  <c:v>19.2895</c:v>
                </c:pt>
                <c:pt idx="14">
                  <c:v>23.263000000000005</c:v>
                </c:pt>
                <c:pt idx="16">
                  <c:v>0</c:v>
                </c:pt>
                <c:pt idx="17">
                  <c:v>0</c:v>
                </c:pt>
                <c:pt idx="18">
                  <c:v>0</c:v>
                </c:pt>
                <c:pt idx="19">
                  <c:v>0</c:v>
                </c:pt>
                <c:pt idx="20">
                  <c:v>2.6619000000000002</c:v>
                </c:pt>
                <c:pt idx="21">
                  <c:v>4.1540599999999994</c:v>
                </c:pt>
                <c:pt idx="22">
                  <c:v>3.8119999999999994</c:v>
                </c:pt>
                <c:pt idx="24">
                  <c:v>0</c:v>
                </c:pt>
                <c:pt idx="25">
                  <c:v>0</c:v>
                </c:pt>
                <c:pt idx="26">
                  <c:v>0</c:v>
                </c:pt>
                <c:pt idx="27">
                  <c:v>0</c:v>
                </c:pt>
                <c:pt idx="28">
                  <c:v>1.45</c:v>
                </c:pt>
                <c:pt idx="29">
                  <c:v>6.3867000000000003</c:v>
                </c:pt>
                <c:pt idx="30">
                  <c:v>4.4869999999999983</c:v>
                </c:pt>
                <c:pt idx="32">
                  <c:v>0</c:v>
                </c:pt>
                <c:pt idx="33">
                  <c:v>0</c:v>
                </c:pt>
                <c:pt idx="34">
                  <c:v>0</c:v>
                </c:pt>
                <c:pt idx="35">
                  <c:v>0</c:v>
                </c:pt>
                <c:pt idx="36">
                  <c:v>0</c:v>
                </c:pt>
                <c:pt idx="37">
                  <c:v>2.2456199999999997</c:v>
                </c:pt>
                <c:pt idx="38">
                  <c:v>5.4480000000000004</c:v>
                </c:pt>
                <c:pt idx="40">
                  <c:v>0</c:v>
                </c:pt>
                <c:pt idx="41">
                  <c:v>0</c:v>
                </c:pt>
                <c:pt idx="42">
                  <c:v>0</c:v>
                </c:pt>
                <c:pt idx="43">
                  <c:v>0</c:v>
                </c:pt>
                <c:pt idx="44">
                  <c:v>9.0599100000000004</c:v>
                </c:pt>
                <c:pt idx="45">
                  <c:v>16.743916400000003</c:v>
                </c:pt>
                <c:pt idx="46">
                  <c:v>16.091000000000001</c:v>
                </c:pt>
                <c:pt idx="48">
                  <c:v>0</c:v>
                </c:pt>
                <c:pt idx="49">
                  <c:v>0</c:v>
                </c:pt>
                <c:pt idx="50">
                  <c:v>0</c:v>
                </c:pt>
                <c:pt idx="51">
                  <c:v>0</c:v>
                </c:pt>
                <c:pt idx="52">
                  <c:v>2.1560000000000001</c:v>
                </c:pt>
                <c:pt idx="53">
                  <c:v>1.47</c:v>
                </c:pt>
                <c:pt idx="54">
                  <c:v>1.798</c:v>
                </c:pt>
                <c:pt idx="56">
                  <c:v>0</c:v>
                </c:pt>
                <c:pt idx="57">
                  <c:v>0</c:v>
                </c:pt>
                <c:pt idx="58">
                  <c:v>0</c:v>
                </c:pt>
                <c:pt idx="59">
                  <c:v>0</c:v>
                </c:pt>
                <c:pt idx="60">
                  <c:v>0.01</c:v>
                </c:pt>
                <c:pt idx="61">
                  <c:v>0.37</c:v>
                </c:pt>
                <c:pt idx="62">
                  <c:v>0.10000000000000009</c:v>
                </c:pt>
                <c:pt idx="64">
                  <c:v>0</c:v>
                </c:pt>
                <c:pt idx="65">
                  <c:v>0</c:v>
                </c:pt>
                <c:pt idx="66">
                  <c:v>0</c:v>
                </c:pt>
                <c:pt idx="67">
                  <c:v>0</c:v>
                </c:pt>
                <c:pt idx="68">
                  <c:v>0</c:v>
                </c:pt>
                <c:pt idx="69">
                  <c:v>0</c:v>
                </c:pt>
                <c:pt idx="70">
                  <c:v>0.45860000000000012</c:v>
                </c:pt>
              </c:numCache>
            </c:numRef>
          </c:val>
          <c:extLst>
            <c:ext xmlns:c16="http://schemas.microsoft.com/office/drawing/2014/chart" uri="{C3380CC4-5D6E-409C-BE32-E72D297353CC}">
              <c16:uniqueId val="{00000003-21ED-48C9-8701-D0ACE530FC3C}"/>
            </c:ext>
          </c:extLst>
        </c:ser>
        <c:dLbls>
          <c:showLegendKey val="0"/>
          <c:showVal val="0"/>
          <c:showCatName val="0"/>
          <c:showSerName val="0"/>
          <c:showPercent val="0"/>
          <c:showBubbleSize val="0"/>
        </c:dLbls>
        <c:gapWidth val="16"/>
        <c:overlap val="100"/>
        <c:axId val="246449664"/>
        <c:axId val="246451200"/>
      </c:barChart>
      <c:catAx>
        <c:axId val="246449664"/>
        <c:scaling>
          <c:orientation val="minMax"/>
        </c:scaling>
        <c:delete val="0"/>
        <c:axPos val="b"/>
        <c:numFmt formatCode="General" sourceLinked="0"/>
        <c:majorTickMark val="out"/>
        <c:minorTickMark val="none"/>
        <c:tickLblPos val="low"/>
        <c:spPr>
          <a:noFill/>
          <a:ln w="3175" cap="flat" cmpd="sng" algn="ctr">
            <a:noFill/>
            <a:prstDash val="solid"/>
            <a:round/>
          </a:ln>
          <a:effectLst/>
        </c:spPr>
        <c:txPr>
          <a:bodyPr rot="0" vert="horz"/>
          <a:lstStyle/>
          <a:p>
            <a:pPr>
              <a:defRPr b="1"/>
            </a:pPr>
            <a:endParaRPr lang="en-US"/>
          </a:p>
        </c:txPr>
        <c:crossAx val="246451200"/>
        <c:crosses val="autoZero"/>
        <c:auto val="1"/>
        <c:lblAlgn val="ctr"/>
        <c:lblOffset val="0"/>
        <c:tickLblSkip val="1"/>
        <c:tickMarkSkip val="1"/>
        <c:noMultiLvlLbl val="0"/>
      </c:catAx>
      <c:valAx>
        <c:axId val="246451200"/>
        <c:scaling>
          <c:orientation val="minMax"/>
          <c:min val="0"/>
        </c:scaling>
        <c:delete val="0"/>
        <c:axPos val="l"/>
        <c:majorGridlines>
          <c:spPr>
            <a:ln w="3175" cap="flat" cmpd="sng" algn="ctr">
              <a:solidFill>
                <a:schemeClr val="bg1">
                  <a:lumMod val="75000"/>
                </a:schemeClr>
              </a:solidFill>
              <a:prstDash val="solid"/>
              <a:round/>
            </a:ln>
            <a:effectLst/>
          </c:spPr>
        </c:majorGridlines>
        <c:numFmt formatCode="#,##0" sourceLinked="0"/>
        <c:majorTickMark val="out"/>
        <c:minorTickMark val="none"/>
        <c:tickLblPos val="nextTo"/>
        <c:spPr>
          <a:noFill/>
          <a:ln w="3175" cap="flat" cmpd="sng" algn="ctr">
            <a:noFill/>
            <a:prstDash val="solid"/>
            <a:round/>
          </a:ln>
          <a:effectLst/>
        </c:spPr>
        <c:txPr>
          <a:bodyPr rot="-60000000" vert="horz"/>
          <a:lstStyle/>
          <a:p>
            <a:pPr>
              <a:defRPr b="1">
                <a:solidFill>
                  <a:sysClr val="windowText" lastClr="000000"/>
                </a:solidFill>
              </a:defRPr>
            </a:pPr>
            <a:endParaRPr lang="en-US"/>
          </a:p>
        </c:txPr>
        <c:crossAx val="246449664"/>
        <c:crosses val="autoZero"/>
        <c:crossBetween val="midCat"/>
        <c:majorUnit val="20"/>
      </c:valAx>
      <c:spPr>
        <a:solidFill>
          <a:schemeClr val="bg1"/>
        </a:solidFill>
        <a:ln>
          <a:noFill/>
        </a:ln>
        <a:effectLst/>
      </c:spPr>
    </c:plotArea>
    <c:legend>
      <c:legendPos val="r"/>
      <c:legendEntry>
        <c:idx val="0"/>
        <c:delete val="1"/>
      </c:legendEntry>
      <c:legendEntry>
        <c:idx val="2"/>
        <c:delete val="1"/>
      </c:legendEntry>
      <c:layout>
        <c:manualLayout>
          <c:xMode val="edge"/>
          <c:yMode val="edge"/>
          <c:x val="0.6191419798649177"/>
          <c:y val="0.10020082716933111"/>
          <c:w val="0.35882635593266093"/>
          <c:h val="0.13911589649778627"/>
        </c:manualLayout>
      </c:layout>
      <c:overlay val="0"/>
      <c:spPr>
        <a:noFill/>
        <a:ln w="3175">
          <a:noFill/>
        </a:ln>
      </c:spPr>
    </c:legend>
    <c:plotVisOnly val="1"/>
    <c:dispBlanksAs val="gap"/>
    <c:showDLblsOverMax val="0"/>
  </c:chart>
  <c:spPr>
    <a:solidFill>
      <a:schemeClr val="bg1"/>
    </a:solidFill>
    <a:ln w="9525" cap="flat" cmpd="sng" algn="ctr">
      <a:noFill/>
      <a:prstDash val="solid"/>
      <a:round/>
    </a:ln>
    <a:effectLst/>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540656245067784"/>
          <c:y val="0.12632264716910385"/>
          <c:w val="0.87815199650987186"/>
          <c:h val="0.77561117360329956"/>
        </c:manualLayout>
      </c:layout>
      <c:barChart>
        <c:barDir val="col"/>
        <c:grouping val="stacked"/>
        <c:varyColors val="0"/>
        <c:ser>
          <c:idx val="0"/>
          <c:order val="0"/>
          <c:tx>
            <c:strRef>
              <c:f>'All Hybrid Capacity in Queues'!$B$30</c:f>
              <c:strCache>
                <c:ptCount val="1"/>
                <c:pt idx="0">
                  <c:v>Hybrid</c:v>
                </c:pt>
              </c:strCache>
            </c:strRef>
          </c:tx>
          <c:spPr>
            <a:solidFill>
              <a:schemeClr val="accent3">
                <a:lumMod val="75000"/>
              </a:schemeClr>
            </a:solidFill>
            <a:ln>
              <a:noFill/>
            </a:ln>
            <a:effectLst/>
          </c:spPr>
          <c:invertIfNegative val="0"/>
          <c:cat>
            <c:strRef>
              <c:f>'All Hybrid Capacity in Queues'!$A$32:$A$36</c:f>
              <c:strCache>
                <c:ptCount val="5"/>
                <c:pt idx="0">
                  <c:v>Solar</c:v>
                </c:pt>
                <c:pt idx="1">
                  <c:v>Wind</c:v>
                </c:pt>
                <c:pt idx="2">
                  <c:v>Storage</c:v>
                </c:pt>
                <c:pt idx="3">
                  <c:v>Natural Gas</c:v>
                </c:pt>
                <c:pt idx="4">
                  <c:v>Other</c:v>
                </c:pt>
              </c:strCache>
            </c:strRef>
          </c:cat>
          <c:val>
            <c:numRef>
              <c:f>'All Hybrid Capacity in Queues'!$B$32:$B$36</c:f>
              <c:numCache>
                <c:formatCode>0.0</c:formatCode>
                <c:ptCount val="5"/>
                <c:pt idx="0">
                  <c:v>159.30000000000001</c:v>
                </c:pt>
                <c:pt idx="1">
                  <c:v>13.228999999999999</c:v>
                </c:pt>
                <c:pt idx="2">
                  <c:v>111.7</c:v>
                </c:pt>
                <c:pt idx="3">
                  <c:v>4.1929999999999996</c:v>
                </c:pt>
                <c:pt idx="4">
                  <c:v>1.696429</c:v>
                </c:pt>
              </c:numCache>
            </c:numRef>
          </c:val>
          <c:extLst>
            <c:ext xmlns:c16="http://schemas.microsoft.com/office/drawing/2014/chart" uri="{C3380CC4-5D6E-409C-BE32-E72D297353CC}">
              <c16:uniqueId val="{00000000-99B0-46FB-B8C8-141AF0150C3D}"/>
            </c:ext>
          </c:extLst>
        </c:ser>
        <c:ser>
          <c:idx val="1"/>
          <c:order val="1"/>
          <c:tx>
            <c:strRef>
              <c:f>'All Hybrid Capacity in Queues'!$C$30</c:f>
              <c:strCache>
                <c:ptCount val="1"/>
                <c:pt idx="0">
                  <c:v>Standalone</c:v>
                </c:pt>
              </c:strCache>
            </c:strRef>
          </c:tx>
          <c:spPr>
            <a:solidFill>
              <a:schemeClr val="accent3">
                <a:lumMod val="40000"/>
                <a:lumOff val="60000"/>
              </a:schemeClr>
            </a:solidFill>
            <a:ln>
              <a:noFill/>
            </a:ln>
            <a:effectLst/>
          </c:spPr>
          <c:invertIfNegative val="0"/>
          <c:cat>
            <c:strRef>
              <c:f>'All Hybrid Capacity in Queues'!$A$32:$A$36</c:f>
              <c:strCache>
                <c:ptCount val="5"/>
                <c:pt idx="0">
                  <c:v>Solar</c:v>
                </c:pt>
                <c:pt idx="1">
                  <c:v>Wind</c:v>
                </c:pt>
                <c:pt idx="2">
                  <c:v>Storage</c:v>
                </c:pt>
                <c:pt idx="3">
                  <c:v>Natural Gas</c:v>
                </c:pt>
                <c:pt idx="4">
                  <c:v>Other</c:v>
                </c:pt>
              </c:strCache>
            </c:strRef>
          </c:cat>
          <c:val>
            <c:numRef>
              <c:f>'All Hybrid Capacity in Queues'!$C$32:$C$36</c:f>
              <c:numCache>
                <c:formatCode>0.0</c:formatCode>
                <c:ptCount val="5"/>
                <c:pt idx="0">
                  <c:v>303.2</c:v>
                </c:pt>
                <c:pt idx="1">
                  <c:v>195.9</c:v>
                </c:pt>
                <c:pt idx="2">
                  <c:v>92.7</c:v>
                </c:pt>
                <c:pt idx="3">
                  <c:v>69.828699999999998</c:v>
                </c:pt>
                <c:pt idx="4">
                  <c:v>9.7289999999999992</c:v>
                </c:pt>
              </c:numCache>
            </c:numRef>
          </c:val>
          <c:extLst>
            <c:ext xmlns:c16="http://schemas.microsoft.com/office/drawing/2014/chart" uri="{C3380CC4-5D6E-409C-BE32-E72D297353CC}">
              <c16:uniqueId val="{00000001-99B0-46FB-B8C8-141AF0150C3D}"/>
            </c:ext>
          </c:extLst>
        </c:ser>
        <c:dLbls>
          <c:showLegendKey val="0"/>
          <c:showVal val="0"/>
          <c:showCatName val="0"/>
          <c:showSerName val="0"/>
          <c:showPercent val="0"/>
          <c:showBubbleSize val="0"/>
        </c:dLbls>
        <c:gapWidth val="50"/>
        <c:overlap val="100"/>
        <c:axId val="685843560"/>
        <c:axId val="685843232"/>
      </c:barChart>
      <c:catAx>
        <c:axId val="685843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85843232"/>
        <c:crosses val="autoZero"/>
        <c:auto val="1"/>
        <c:lblAlgn val="ctr"/>
        <c:lblOffset val="100"/>
        <c:noMultiLvlLbl val="0"/>
      </c:catAx>
      <c:valAx>
        <c:axId val="685843232"/>
        <c:scaling>
          <c:orientation val="minMax"/>
        </c:scaling>
        <c:delete val="0"/>
        <c:axPos val="l"/>
        <c:majorGridlines>
          <c:spPr>
            <a:ln w="3175" cap="flat" cmpd="sng" algn="ctr">
              <a:solidFill>
                <a:schemeClr val="bg1">
                  <a:lumMod val="7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85843560"/>
        <c:crosses val="autoZero"/>
        <c:crossBetween val="between"/>
        <c:majorUnit val="100"/>
      </c:valAx>
      <c:spPr>
        <a:noFill/>
        <a:ln>
          <a:noFill/>
        </a:ln>
        <a:effectLst/>
      </c:spPr>
    </c:plotArea>
    <c:legend>
      <c:legendPos val="r"/>
      <c:layout>
        <c:manualLayout>
          <c:xMode val="edge"/>
          <c:yMode val="edge"/>
          <c:x val="0.66096367620034979"/>
          <c:y val="0.1372011453113815"/>
          <c:w val="0.31531652293463314"/>
          <c:h val="0.1318078990126234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4"/>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00" b="1">
                <a:solidFill>
                  <a:sysClr val="windowText" lastClr="000000"/>
                </a:solidFill>
              </a:rPr>
              <a:t>Wind Hybrids</a:t>
            </a:r>
          </a:p>
          <a:p>
            <a:pPr>
              <a:defRPr sz="1000" b="1">
                <a:solidFill>
                  <a:sysClr val="windowText" lastClr="000000"/>
                </a:solidFill>
              </a:defRPr>
            </a:pPr>
            <a:r>
              <a:rPr lang="en-US" sz="1000" b="1">
                <a:solidFill>
                  <a:schemeClr val="tx2"/>
                </a:solidFill>
              </a:rPr>
              <a:t>13 GW-wind</a:t>
            </a:r>
            <a:r>
              <a:rPr lang="en-US" sz="1000" b="1" baseline="0">
                <a:solidFill>
                  <a:schemeClr val="tx2"/>
                </a:solidFill>
              </a:rPr>
              <a:t> total</a:t>
            </a:r>
            <a:endParaRPr lang="en-US" sz="1000" b="1">
              <a:solidFill>
                <a:schemeClr val="tx2"/>
              </a:solidFill>
            </a:endParaRPr>
          </a:p>
        </c:rich>
      </c:tx>
      <c:layout>
        <c:manualLayout>
          <c:xMode val="edge"/>
          <c:yMode val="edge"/>
          <c:x val="0.3460698228967436"/>
          <c:y val="9.0252707581227436E-3"/>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7676761717876749"/>
          <c:y val="0.16189203786349812"/>
          <c:w val="0.7033775056509104"/>
          <c:h val="0.80494826458966995"/>
        </c:manualLayout>
      </c:layout>
      <c:doughnutChart>
        <c:varyColors val="1"/>
        <c:ser>
          <c:idx val="0"/>
          <c:order val="0"/>
          <c:explosion val="1"/>
          <c:dPt>
            <c:idx val="0"/>
            <c:bubble3D val="0"/>
            <c:explosion val="0"/>
            <c:spPr>
              <a:solidFill>
                <a:schemeClr val="accent3"/>
              </a:solidFill>
              <a:ln w="19050">
                <a:solidFill>
                  <a:schemeClr val="lt1"/>
                </a:solidFill>
              </a:ln>
              <a:effectLst/>
            </c:spPr>
            <c:extLst>
              <c:ext xmlns:c16="http://schemas.microsoft.com/office/drawing/2014/chart" uri="{C3380CC4-5D6E-409C-BE32-E72D297353CC}">
                <c16:uniqueId val="{00000001-9AF4-47EE-958D-29DA807B0C28}"/>
              </c:ext>
            </c:extLst>
          </c:dPt>
          <c:dPt>
            <c:idx val="1"/>
            <c:bubble3D val="0"/>
            <c:explosion val="0"/>
            <c:spPr>
              <a:solidFill>
                <a:schemeClr val="accent6"/>
              </a:solidFill>
              <a:ln w="19050">
                <a:solidFill>
                  <a:schemeClr val="lt1"/>
                </a:solidFill>
              </a:ln>
              <a:effectLst/>
            </c:spPr>
            <c:extLst>
              <c:ext xmlns:c16="http://schemas.microsoft.com/office/drawing/2014/chart" uri="{C3380CC4-5D6E-409C-BE32-E72D297353CC}">
                <c16:uniqueId val="{00000003-9AF4-47EE-958D-29DA807B0C28}"/>
              </c:ext>
            </c:extLst>
          </c:dPt>
          <c:dPt>
            <c:idx val="2"/>
            <c:bubble3D val="0"/>
            <c:explosion val="0"/>
            <c:spPr>
              <a:solidFill>
                <a:schemeClr val="accent1"/>
              </a:solidFill>
              <a:ln w="19050">
                <a:solidFill>
                  <a:schemeClr val="lt1"/>
                </a:solidFill>
              </a:ln>
              <a:effectLst/>
            </c:spPr>
            <c:extLst>
              <c:ext xmlns:c16="http://schemas.microsoft.com/office/drawing/2014/chart" uri="{C3380CC4-5D6E-409C-BE32-E72D297353CC}">
                <c16:uniqueId val="{00000005-9AF4-47EE-958D-29DA807B0C2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F4-47EE-958D-29DA807B0C2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F4-47EE-958D-29DA807B0C28}"/>
              </c:ext>
            </c:extLst>
          </c:dPt>
          <c:dLbls>
            <c:dLbl>
              <c:idx val="0"/>
              <c:layout>
                <c:manualLayout>
                  <c:x val="-0.23686819507649778"/>
                  <c:y val="9.7589262487770348E-2"/>
                </c:manualLayout>
              </c:layout>
              <c:tx>
                <c:rich>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fld id="{5EA29661-26FE-497B-911C-260FBD7CE9AE}" type="CATEGORYNAME">
                      <a:rPr lang="en-US" b="0">
                        <a:solidFill>
                          <a:schemeClr val="accent3">
                            <a:lumMod val="75000"/>
                          </a:schemeClr>
                        </a:solidFill>
                      </a:rPr>
                      <a:pPr>
                        <a:defRPr>
                          <a:solidFill>
                            <a:sysClr val="windowText" lastClr="000000"/>
                          </a:solidFill>
                        </a:defRPr>
                      </a:pPr>
                      <a:t>[CATEGORY NAME]</a:t>
                    </a:fld>
                    <a:endParaRPr lang="en-US"/>
                  </a:p>
                </c:rich>
              </c:tx>
              <c:spPr>
                <a:solidFill>
                  <a:sysClr val="window" lastClr="FFFFFF"/>
                </a:solidFill>
                <a:ln w="3175" cap="flat" cmpd="sng" algn="ctr">
                  <a:solidFill>
                    <a:sysClr val="window" lastClr="FFFFFF">
                      <a:lumMod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0160"/>
                        <a:gd name="adj2" fmla="val -54113"/>
                      </a:avLst>
                    </a:prstGeom>
                    <a:noFill/>
                    <a:ln>
                      <a:noFill/>
                    </a:ln>
                  </c15:spPr>
                  <c15:dlblFieldTable/>
                  <c15:showDataLabelsRange val="0"/>
                </c:ext>
                <c:ext xmlns:c16="http://schemas.microsoft.com/office/drawing/2014/chart" uri="{C3380CC4-5D6E-409C-BE32-E72D297353CC}">
                  <c16:uniqueId val="{00000001-9AF4-47EE-958D-29DA807B0C28}"/>
                </c:ext>
              </c:extLst>
            </c:dLbl>
            <c:dLbl>
              <c:idx val="1"/>
              <c:layout>
                <c:manualLayout>
                  <c:x val="-0.16351568046115389"/>
                  <c:y val="-2.2890718585074007E-2"/>
                </c:manualLayout>
              </c:layout>
              <c:tx>
                <c:rich>
                  <a:bodyPr/>
                  <a:lstStyle/>
                  <a:p>
                    <a:fld id="{8BA5BF27-9C95-4ADC-A910-0D3EA5A80A27}" type="CATEGORYNAME">
                      <a:rPr lang="en-US" b="0">
                        <a:solidFill>
                          <a:schemeClr val="accent6">
                            <a:lumMod val="75000"/>
                          </a:schemeClr>
                        </a:solidFill>
                      </a:rPr>
                      <a:pPr/>
                      <a:t>[CATEGORY NAME]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AF4-47EE-958D-29DA807B0C28}"/>
                </c:ext>
              </c:extLst>
            </c:dLbl>
            <c:dLbl>
              <c:idx val="2"/>
              <c:layout>
                <c:manualLayout>
                  <c:x val="7.492113564668762E-2"/>
                  <c:y val="0.21209386281588447"/>
                </c:manualLayout>
              </c:layout>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9AF4-47EE-958D-29DA807B0C28}"/>
                </c:ext>
              </c:extLst>
            </c:dLbl>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'All Hybrid Capacity in Queues'!$B$46:$D$46</c:f>
              <c:strCache>
                <c:ptCount val="3"/>
                <c:pt idx="0">
                  <c:v>Wind+
Storage</c:v>
                </c:pt>
                <c:pt idx="1">
                  <c:v>Wind+
Solar</c:v>
                </c:pt>
                <c:pt idx="2">
                  <c:v>Wind+
Solar+
Storage</c:v>
                </c:pt>
              </c:strCache>
            </c:strRef>
          </c:cat>
          <c:val>
            <c:numRef>
              <c:f>'All Hybrid Capacity in Queues'!$B$56:$D$56</c:f>
              <c:numCache>
                <c:formatCode>#,##0</c:formatCode>
                <c:ptCount val="3"/>
                <c:pt idx="0">
                  <c:v>6938</c:v>
                </c:pt>
                <c:pt idx="1">
                  <c:v>4426</c:v>
                </c:pt>
                <c:pt idx="2">
                  <c:v>1865</c:v>
                </c:pt>
              </c:numCache>
            </c:numRef>
          </c:val>
          <c:extLst>
            <c:ext xmlns:c16="http://schemas.microsoft.com/office/drawing/2014/chart" uri="{C3380CC4-5D6E-409C-BE32-E72D297353CC}">
              <c16:uniqueId val="{0000000A-9AF4-47EE-958D-29DA807B0C28}"/>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00" b="1">
                <a:solidFill>
                  <a:sysClr val="windowText" lastClr="000000"/>
                </a:solidFill>
              </a:rPr>
              <a:t>Solar Hybrids</a:t>
            </a:r>
          </a:p>
          <a:p>
            <a:pPr>
              <a:defRPr sz="1000" b="1">
                <a:solidFill>
                  <a:sysClr val="windowText" lastClr="000000"/>
                </a:solidFill>
              </a:defRPr>
            </a:pPr>
            <a:r>
              <a:rPr lang="en-US" sz="1000" b="1">
                <a:solidFill>
                  <a:schemeClr val="tx2"/>
                </a:solidFill>
              </a:rPr>
              <a:t>159 GW-solar</a:t>
            </a:r>
            <a:r>
              <a:rPr lang="en-US" sz="1000" b="1" baseline="0">
                <a:solidFill>
                  <a:schemeClr val="tx2"/>
                </a:solidFill>
              </a:rPr>
              <a:t> total</a:t>
            </a:r>
            <a:endParaRPr lang="en-US" sz="1000" b="1">
              <a:solidFill>
                <a:schemeClr val="tx2"/>
              </a:solidFill>
            </a:endParaRPr>
          </a:p>
        </c:rich>
      </c:tx>
      <c:layout>
        <c:manualLayout>
          <c:xMode val="edge"/>
          <c:yMode val="edge"/>
          <c:x val="0.25578655699080349"/>
          <c:y val="9.0252981521291437E-3"/>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0574375086432071"/>
          <c:y val="0.16497210036105417"/>
          <c:w val="0.70732072331652551"/>
          <c:h val="0.80946089996873138"/>
        </c:manualLayout>
      </c:layout>
      <c:doughnutChart>
        <c:varyColors val="1"/>
        <c:ser>
          <c:idx val="0"/>
          <c:order val="0"/>
          <c:dPt>
            <c:idx val="0"/>
            <c:bubble3D val="0"/>
            <c:spPr>
              <a:solidFill>
                <a:schemeClr val="accent3"/>
              </a:solidFill>
              <a:ln w="19050">
                <a:solidFill>
                  <a:schemeClr val="lt1"/>
                </a:solidFill>
              </a:ln>
              <a:effectLst/>
            </c:spPr>
            <c:extLst>
              <c:ext xmlns:c16="http://schemas.microsoft.com/office/drawing/2014/chart" uri="{C3380CC4-5D6E-409C-BE32-E72D297353CC}">
                <c16:uniqueId val="{00000001-7C49-483E-8FFD-FA005712860E}"/>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7C49-483E-8FFD-FA005712860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7C49-483E-8FFD-FA005712860E}"/>
              </c:ext>
            </c:extLst>
          </c:dPt>
          <c:dPt>
            <c:idx val="3"/>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7-7C49-483E-8FFD-FA005712860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9-483E-8FFD-FA005712860E}"/>
              </c:ext>
            </c:extLst>
          </c:dPt>
          <c:dLbls>
            <c:dLbl>
              <c:idx val="0"/>
              <c:layout>
                <c:manualLayout>
                  <c:x val="0.32422686614926044"/>
                  <c:y val="-1.8050596304258287E-2"/>
                </c:manualLayout>
              </c:layout>
              <c:tx>
                <c:rich>
                  <a:bodyPr/>
                  <a:lstStyle/>
                  <a:p>
                    <a:fld id="{749F4978-326C-4719-8BD1-064F0E65E50C}" type="CATEGORYNAME">
                      <a:rPr lang="en-US" b="0">
                        <a:solidFill>
                          <a:schemeClr val="accent3">
                            <a:lumMod val="75000"/>
                          </a:schemeClr>
                        </a:solidFill>
                      </a:rPr>
                      <a:pPr/>
                      <a:t>[CATEGORY NAME]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C49-483E-8FFD-FA005712860E}"/>
                </c:ext>
              </c:extLst>
            </c:dLbl>
            <c:dLbl>
              <c:idx val="1"/>
              <c:layout>
                <c:manualLayout>
                  <c:x val="-0.26864135425173563"/>
                  <c:y val="4.8090384903372177E-4"/>
                </c:manualLayout>
              </c:layout>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7C49-483E-8FFD-FA005712860E}"/>
                </c:ext>
              </c:extLst>
            </c:dLbl>
            <c:dLbl>
              <c:idx val="2"/>
              <c:layout>
                <c:manualLayout>
                  <c:x val="-0.14384003901302847"/>
                  <c:y val="0.23305439438310188"/>
                </c:manualLayout>
              </c:layout>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7C49-483E-8FFD-FA005712860E}"/>
                </c:ext>
              </c:extLst>
            </c:dLbl>
            <c:dLbl>
              <c:idx val="3"/>
              <c:layout>
                <c:manualLayout>
                  <c:x val="3.0095875862694299E-2"/>
                  <c:y val="0.28961005253308125"/>
                </c:manualLayout>
              </c:layout>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7C49-483E-8FFD-FA005712860E}"/>
                </c:ext>
              </c:extLst>
            </c:dLbl>
            <c:dLbl>
              <c:idx val="4"/>
              <c:layout>
                <c:manualLayout>
                  <c:x val="0.12819287475991437"/>
                  <c:y val="0.1635514620470461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C49-483E-8FFD-FA005712860E}"/>
                </c:ext>
              </c:extLst>
            </c:dLbl>
            <c:spPr>
              <a:solidFill>
                <a:sysClr val="window" lastClr="FFFFFF"/>
              </a:solidFill>
              <a:ln w="31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'All Hybrid Capacity in Queues'!$F$46:$J$46</c:f>
              <c:strCache>
                <c:ptCount val="5"/>
                <c:pt idx="0">
                  <c:v>Solar+
Storage</c:v>
                </c:pt>
                <c:pt idx="1">
                  <c:v>Solar+
Wind</c:v>
                </c:pt>
                <c:pt idx="2">
                  <c:v>Solar+
Wind+
Storage</c:v>
                </c:pt>
                <c:pt idx="3">
                  <c:v>Solar+
Hydro</c:v>
                </c:pt>
                <c:pt idx="4">
                  <c:v>Solar+
Nat. Gas</c:v>
                </c:pt>
              </c:strCache>
            </c:strRef>
          </c:cat>
          <c:val>
            <c:numRef>
              <c:f>'All Hybrid Capacity in Queues'!$F$56:$J$56</c:f>
              <c:numCache>
                <c:formatCode>#,##0</c:formatCode>
                <c:ptCount val="5"/>
                <c:pt idx="0">
                  <c:v>155482.6</c:v>
                </c:pt>
                <c:pt idx="1">
                  <c:v>2556</c:v>
                </c:pt>
                <c:pt idx="2">
                  <c:v>930</c:v>
                </c:pt>
                <c:pt idx="3">
                  <c:v>200</c:v>
                </c:pt>
                <c:pt idx="4">
                  <c:v>100</c:v>
                </c:pt>
              </c:numCache>
            </c:numRef>
          </c:val>
          <c:extLst>
            <c:ext xmlns:c16="http://schemas.microsoft.com/office/drawing/2014/chart" uri="{C3380CC4-5D6E-409C-BE32-E72D297353CC}">
              <c16:uniqueId val="{0000000A-7C49-483E-8FFD-FA005712860E}"/>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00"/>
              <a:t>Total Capacity as % of POI Limit for Hybrids (CAISO Only)</a:t>
            </a:r>
          </a:p>
        </c:rich>
      </c:tx>
      <c:layout>
        <c:manualLayout>
          <c:xMode val="edge"/>
          <c:yMode val="edge"/>
          <c:x val="3.5180698566525338E-4"/>
          <c:y val="1.173540807399075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stacked"/>
        <c:varyColors val="0"/>
        <c:ser>
          <c:idx val="0"/>
          <c:order val="0"/>
          <c:tx>
            <c:strRef>
              <c:f>'Gen+Storage Hybrids in Queues'!$V$36</c:f>
              <c:strCache>
                <c:ptCount val="1"/>
                <c:pt idx="0">
                  <c:v>p0-p25</c:v>
                </c:pt>
              </c:strCache>
            </c:strRef>
          </c:tx>
          <c:spPr>
            <a:noFill/>
            <a:ln>
              <a:noFill/>
            </a:ln>
            <a:effectLst/>
          </c:spPr>
          <c:invertIfNegative val="0"/>
          <c:cat>
            <c:strRef>
              <c:f>'Gen+Storage Hybrids in Queues'!$W$35:$Z$35</c:f>
              <c:strCache>
                <c:ptCount val="4"/>
                <c:pt idx="0">
                  <c:v>Solar+Storage</c:v>
                </c:pt>
                <c:pt idx="1">
                  <c:v>Wind+Storage</c:v>
                </c:pt>
                <c:pt idx="2">
                  <c:v>Solar Portion Only</c:v>
                </c:pt>
                <c:pt idx="3">
                  <c:v>Wind Portion Only</c:v>
                </c:pt>
              </c:strCache>
            </c:strRef>
          </c:cat>
          <c:val>
            <c:numRef>
              <c:f>'Gen+Storage Hybrids in Queues'!$W$36:$Z$36</c:f>
              <c:numCache>
                <c:formatCode>0%</c:formatCode>
                <c:ptCount val="4"/>
                <c:pt idx="0">
                  <c:v>1.53</c:v>
                </c:pt>
                <c:pt idx="1">
                  <c:v>1.1100000000000001</c:v>
                </c:pt>
                <c:pt idx="2">
                  <c:v>1</c:v>
                </c:pt>
                <c:pt idx="3">
                  <c:v>0.64800000000000002</c:v>
                </c:pt>
              </c:numCache>
            </c:numRef>
          </c:val>
          <c:extLst>
            <c:ext xmlns:c16="http://schemas.microsoft.com/office/drawing/2014/chart" uri="{C3380CC4-5D6E-409C-BE32-E72D297353CC}">
              <c16:uniqueId val="{00000000-564A-4F7C-9A03-B9C6B92BB956}"/>
            </c:ext>
          </c:extLst>
        </c:ser>
        <c:ser>
          <c:idx val="1"/>
          <c:order val="1"/>
          <c:tx>
            <c:strRef>
              <c:f>'Gen+Storage Hybrids in Queues'!$V$37</c:f>
              <c:strCache>
                <c:ptCount val="1"/>
                <c:pt idx="0">
                  <c:v>25-50th percentile</c:v>
                </c:pt>
              </c:strCache>
            </c:strRef>
          </c:tx>
          <c:spPr>
            <a:solidFill>
              <a:schemeClr val="accent5">
                <a:lumMod val="20000"/>
                <a:lumOff val="80000"/>
              </a:schemeClr>
            </a:solidFill>
            <a:ln>
              <a:solidFill>
                <a:schemeClr val="accent5">
                  <a:lumMod val="50000"/>
                </a:schemeClr>
              </a:solidFill>
            </a:ln>
            <a:effectLst/>
          </c:spPr>
          <c:invertIfNegative val="0"/>
          <c:cat>
            <c:strRef>
              <c:f>'Gen+Storage Hybrids in Queues'!$W$35:$Z$35</c:f>
              <c:strCache>
                <c:ptCount val="4"/>
                <c:pt idx="0">
                  <c:v>Solar+Storage</c:v>
                </c:pt>
                <c:pt idx="1">
                  <c:v>Wind+Storage</c:v>
                </c:pt>
                <c:pt idx="2">
                  <c:v>Solar Portion Only</c:v>
                </c:pt>
                <c:pt idx="3">
                  <c:v>Wind Portion Only</c:v>
                </c:pt>
              </c:strCache>
            </c:strRef>
          </c:cat>
          <c:val>
            <c:numRef>
              <c:f>'Gen+Storage Hybrids in Queues'!$W$37:$Z$37</c:f>
              <c:numCache>
                <c:formatCode>0%</c:formatCode>
                <c:ptCount val="4"/>
                <c:pt idx="0">
                  <c:v>0.47</c:v>
                </c:pt>
                <c:pt idx="1">
                  <c:v>0.14999999999999991</c:v>
                </c:pt>
                <c:pt idx="2">
                  <c:v>1.2499999999999956E-2</c:v>
                </c:pt>
                <c:pt idx="3">
                  <c:v>0.38800000000000001</c:v>
                </c:pt>
              </c:numCache>
            </c:numRef>
          </c:val>
          <c:extLst>
            <c:ext xmlns:c16="http://schemas.microsoft.com/office/drawing/2014/chart" uri="{C3380CC4-5D6E-409C-BE32-E72D297353CC}">
              <c16:uniqueId val="{00000001-564A-4F7C-9A03-B9C6B92BB956}"/>
            </c:ext>
          </c:extLst>
        </c:ser>
        <c:ser>
          <c:idx val="2"/>
          <c:order val="2"/>
          <c:tx>
            <c:strRef>
              <c:f>'Gen+Storage Hybrids in Queues'!$V$38</c:f>
              <c:strCache>
                <c:ptCount val="1"/>
                <c:pt idx="0">
                  <c:v>50-75th percentile</c:v>
                </c:pt>
              </c:strCache>
            </c:strRef>
          </c:tx>
          <c:spPr>
            <a:solidFill>
              <a:schemeClr val="accent5">
                <a:lumMod val="75000"/>
              </a:schemeClr>
            </a:solidFill>
            <a:ln>
              <a:solidFill>
                <a:schemeClr val="accent5">
                  <a:lumMod val="50000"/>
                </a:schemeClr>
              </a:solidFill>
            </a:ln>
            <a:effectLst/>
          </c:spPr>
          <c:invertIfNegative val="0"/>
          <c:cat>
            <c:strRef>
              <c:f>'Gen+Storage Hybrids in Queues'!$W$35:$Z$35</c:f>
              <c:strCache>
                <c:ptCount val="4"/>
                <c:pt idx="0">
                  <c:v>Solar+Storage</c:v>
                </c:pt>
                <c:pt idx="1">
                  <c:v>Wind+Storage</c:v>
                </c:pt>
                <c:pt idx="2">
                  <c:v>Solar Portion Only</c:v>
                </c:pt>
                <c:pt idx="3">
                  <c:v>Wind Portion Only</c:v>
                </c:pt>
              </c:strCache>
            </c:strRef>
          </c:cat>
          <c:val>
            <c:numRef>
              <c:f>'Gen+Storage Hybrids in Queues'!$W$38:$Z$38</c:f>
              <c:numCache>
                <c:formatCode>0%</c:formatCode>
                <c:ptCount val="4"/>
                <c:pt idx="0">
                  <c:v>2.9999999999999805E-2</c:v>
                </c:pt>
                <c:pt idx="1">
                  <c:v>0.8</c:v>
                </c:pt>
                <c:pt idx="2">
                  <c:v>1.6926666666666756E-2</c:v>
                </c:pt>
                <c:pt idx="3">
                  <c:v>0</c:v>
                </c:pt>
              </c:numCache>
            </c:numRef>
          </c:val>
          <c:extLst>
            <c:ext xmlns:c16="http://schemas.microsoft.com/office/drawing/2014/chart" uri="{C3380CC4-5D6E-409C-BE32-E72D297353CC}">
              <c16:uniqueId val="{00000002-564A-4F7C-9A03-B9C6B92BB956}"/>
            </c:ext>
          </c:extLst>
        </c:ser>
        <c:dLbls>
          <c:showLegendKey val="0"/>
          <c:showVal val="0"/>
          <c:showCatName val="0"/>
          <c:showSerName val="0"/>
          <c:showPercent val="0"/>
          <c:showBubbleSize val="0"/>
        </c:dLbls>
        <c:gapWidth val="150"/>
        <c:overlap val="100"/>
        <c:axId val="735238520"/>
        <c:axId val="735239176"/>
      </c:barChart>
      <c:scatterChart>
        <c:scatterStyle val="lineMarker"/>
        <c:varyColors val="0"/>
        <c:ser>
          <c:idx val="3"/>
          <c:order val="3"/>
          <c:tx>
            <c:strRef>
              <c:f>'Gen+Storage Hybrids in Queues'!$V$39</c:f>
              <c:strCache>
                <c:ptCount val="1"/>
                <c:pt idx="0">
                  <c:v>median</c:v>
                </c:pt>
              </c:strCache>
            </c:strRef>
          </c:tx>
          <c:spPr>
            <a:ln w="25400" cap="rnd">
              <a:noFill/>
              <a:round/>
            </a:ln>
            <a:effectLst/>
          </c:spPr>
          <c:marker>
            <c:symbol val="dash"/>
            <c:size val="12"/>
            <c:spPr>
              <a:solidFill>
                <a:schemeClr val="tx1"/>
              </a:solidFill>
              <a:ln w="9525">
                <a:solidFill>
                  <a:schemeClr val="tx1"/>
                </a:solidFill>
              </a:ln>
              <a:effectLst/>
            </c:spPr>
          </c:marker>
          <c:yVal>
            <c:numRef>
              <c:f>'Gen+Storage Hybrids in Queues'!$W$39:$Z$39</c:f>
              <c:numCache>
                <c:formatCode>0%</c:formatCode>
                <c:ptCount val="4"/>
                <c:pt idx="0">
                  <c:v>2</c:v>
                </c:pt>
                <c:pt idx="1">
                  <c:v>1.26</c:v>
                </c:pt>
                <c:pt idx="2">
                  <c:v>1.0125</c:v>
                </c:pt>
                <c:pt idx="3">
                  <c:v>1.036</c:v>
                </c:pt>
              </c:numCache>
            </c:numRef>
          </c:yVal>
          <c:smooth val="0"/>
          <c:extLst>
            <c:ext xmlns:c16="http://schemas.microsoft.com/office/drawing/2014/chart" uri="{C3380CC4-5D6E-409C-BE32-E72D297353CC}">
              <c16:uniqueId val="{00000003-564A-4F7C-9A03-B9C6B92BB956}"/>
            </c:ext>
          </c:extLst>
        </c:ser>
        <c:dLbls>
          <c:showLegendKey val="0"/>
          <c:showVal val="0"/>
          <c:showCatName val="0"/>
          <c:showSerName val="0"/>
          <c:showPercent val="0"/>
          <c:showBubbleSize val="0"/>
        </c:dLbls>
        <c:axId val="735238520"/>
        <c:axId val="735239176"/>
      </c:scatterChart>
      <c:catAx>
        <c:axId val="735238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5239176"/>
        <c:crosses val="autoZero"/>
        <c:auto val="1"/>
        <c:lblAlgn val="ctr"/>
        <c:lblOffset val="100"/>
        <c:noMultiLvlLbl val="0"/>
      </c:catAx>
      <c:valAx>
        <c:axId val="735239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5238520"/>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00"/>
              <a:t>Storage:Generation Capacity Ratios</a:t>
            </a:r>
          </a:p>
        </c:rich>
      </c:tx>
      <c:layout>
        <c:manualLayout>
          <c:xMode val="edge"/>
          <c:yMode val="edge"/>
          <c:x val="1.0095901473854231E-2"/>
          <c:y val="2.4778777652793401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691415976849047E-2"/>
          <c:y val="0.14087301587301587"/>
          <c:w val="0.88958156672723598"/>
          <c:h val="0.56352487189101375"/>
        </c:manualLayout>
      </c:layout>
      <c:barChart>
        <c:barDir val="col"/>
        <c:grouping val="stacked"/>
        <c:varyColors val="0"/>
        <c:ser>
          <c:idx val="0"/>
          <c:order val="0"/>
          <c:tx>
            <c:strRef>
              <c:f>'Gen+Storage Hybrids in Queues'!$N$38</c:f>
              <c:strCache>
                <c:ptCount val="1"/>
                <c:pt idx="0">
                  <c:v>p0-p25</c:v>
                </c:pt>
              </c:strCache>
            </c:strRef>
          </c:tx>
          <c:spPr>
            <a:noFill/>
            <a:ln>
              <a:noFill/>
            </a:ln>
            <a:effectLst/>
          </c:spPr>
          <c:invertIfNegative val="0"/>
          <c:cat>
            <c:multiLvlStrRef>
              <c:f>'Gen+Storage Hybrids in Queues'!$L$39:$M$54</c:f>
              <c:multiLvlStrCache>
                <c:ptCount val="16"/>
                <c:lvl>
                  <c:pt idx="0">
                    <c:v>Wind+</c:v>
                  </c:pt>
                  <c:pt idx="1">
                    <c:v>Solar+</c:v>
                  </c:pt>
                  <c:pt idx="2">
                    <c:v>Wind+</c:v>
                  </c:pt>
                  <c:pt idx="3">
                    <c:v>Solar+</c:v>
                  </c:pt>
                  <c:pt idx="4">
                    <c:v>Wind+</c:v>
                  </c:pt>
                  <c:pt idx="5">
                    <c:v>Solar+</c:v>
                  </c:pt>
                  <c:pt idx="6">
                    <c:v>Wind+</c:v>
                  </c:pt>
                  <c:pt idx="7">
                    <c:v>Solar+</c:v>
                  </c:pt>
                  <c:pt idx="8">
                    <c:v>Wind+</c:v>
                  </c:pt>
                  <c:pt idx="9">
                    <c:v>Solar+</c:v>
                  </c:pt>
                  <c:pt idx="10">
                    <c:v>Wind+</c:v>
                  </c:pt>
                  <c:pt idx="11">
                    <c:v>Solar+</c:v>
                  </c:pt>
                  <c:pt idx="12">
                    <c:v>Wind+</c:v>
                  </c:pt>
                  <c:pt idx="13">
                    <c:v>Solar+</c:v>
                  </c:pt>
                  <c:pt idx="14">
                    <c:v>Wind+</c:v>
                  </c:pt>
                  <c:pt idx="15">
                    <c:v>Solar+</c:v>
                  </c:pt>
                </c:lvl>
                <c:lvl>
                  <c:pt idx="0">
                    <c:v>CAISO</c:v>
                  </c:pt>
                  <c:pt idx="2">
                    <c:v>ERCOT</c:v>
                  </c:pt>
                  <c:pt idx="4">
                    <c:v>MISO</c:v>
                  </c:pt>
                  <c:pt idx="6">
                    <c:v>NYISO</c:v>
                  </c:pt>
                  <c:pt idx="8">
                    <c:v>PJM</c:v>
                  </c:pt>
                  <c:pt idx="10">
                    <c:v>SPP</c:v>
                  </c:pt>
                  <c:pt idx="12">
                    <c:v>Southeast (non-ISO)</c:v>
                  </c:pt>
                  <c:pt idx="14">
                    <c:v>West (non-ISO)</c:v>
                  </c:pt>
                </c:lvl>
              </c:multiLvlStrCache>
            </c:multiLvlStrRef>
          </c:cat>
          <c:val>
            <c:numRef>
              <c:f>'Gen+Storage Hybrids in Queues'!$N$39:$N$54</c:f>
              <c:numCache>
                <c:formatCode>0%</c:formatCode>
                <c:ptCount val="16"/>
                <c:pt idx="0">
                  <c:v>0.62886600000000004</c:v>
                </c:pt>
                <c:pt idx="1">
                  <c:v>0.5346535</c:v>
                </c:pt>
                <c:pt idx="2">
                  <c:v>0.23666670000000001</c:v>
                </c:pt>
                <c:pt idx="3">
                  <c:v>0.24875620000000001</c:v>
                </c:pt>
                <c:pt idx="5">
                  <c:v>0.2</c:v>
                </c:pt>
                <c:pt idx="7">
                  <c:v>8.7037000000000003E-2</c:v>
                </c:pt>
                <c:pt idx="8">
                  <c:v>9.0909100000000007E-2</c:v>
                </c:pt>
                <c:pt idx="9">
                  <c:v>0.2254902</c:v>
                </c:pt>
                <c:pt idx="10">
                  <c:v>0.08</c:v>
                </c:pt>
                <c:pt idx="11">
                  <c:v>0.25742579999999998</c:v>
                </c:pt>
                <c:pt idx="13">
                  <c:v>0.46732950000000001</c:v>
                </c:pt>
                <c:pt idx="15">
                  <c:v>0.5</c:v>
                </c:pt>
              </c:numCache>
            </c:numRef>
          </c:val>
          <c:extLst>
            <c:ext xmlns:c16="http://schemas.microsoft.com/office/drawing/2014/chart" uri="{C3380CC4-5D6E-409C-BE32-E72D297353CC}">
              <c16:uniqueId val="{00000000-9541-45CD-A4CC-ACD539C3C877}"/>
            </c:ext>
          </c:extLst>
        </c:ser>
        <c:ser>
          <c:idx val="1"/>
          <c:order val="1"/>
          <c:tx>
            <c:strRef>
              <c:f>'Gen+Storage Hybrids in Queues'!$O$38</c:f>
              <c:strCache>
                <c:ptCount val="1"/>
                <c:pt idx="0">
                  <c:v>25-50th percentile</c:v>
                </c:pt>
              </c:strCache>
            </c:strRef>
          </c:tx>
          <c:spPr>
            <a:solidFill>
              <a:schemeClr val="accent4">
                <a:lumMod val="60000"/>
                <a:lumOff val="40000"/>
              </a:schemeClr>
            </a:solidFill>
            <a:ln>
              <a:solidFill>
                <a:schemeClr val="accent4">
                  <a:lumMod val="50000"/>
                </a:schemeClr>
              </a:solidFill>
            </a:ln>
            <a:effectLst/>
          </c:spPr>
          <c:invertIfNegative val="0"/>
          <c:dPt>
            <c:idx val="0"/>
            <c:invertIfNegative val="0"/>
            <c:bubble3D val="0"/>
            <c:spPr>
              <a:solidFill>
                <a:schemeClr val="accent5">
                  <a:lumMod val="40000"/>
                  <a:lumOff val="60000"/>
                </a:schemeClr>
              </a:solidFill>
              <a:ln>
                <a:solidFill>
                  <a:schemeClr val="accent5">
                    <a:lumMod val="50000"/>
                  </a:schemeClr>
                </a:solidFill>
              </a:ln>
              <a:effectLst/>
            </c:spPr>
            <c:extLst>
              <c:ext xmlns:c16="http://schemas.microsoft.com/office/drawing/2014/chart" uri="{C3380CC4-5D6E-409C-BE32-E72D297353CC}">
                <c16:uniqueId val="{00000002-9541-45CD-A4CC-ACD539C3C877}"/>
              </c:ext>
            </c:extLst>
          </c:dPt>
          <c:dPt>
            <c:idx val="2"/>
            <c:invertIfNegative val="0"/>
            <c:bubble3D val="0"/>
            <c:spPr>
              <a:solidFill>
                <a:schemeClr val="accent5">
                  <a:lumMod val="40000"/>
                  <a:lumOff val="60000"/>
                </a:schemeClr>
              </a:solidFill>
              <a:ln>
                <a:solidFill>
                  <a:schemeClr val="accent5">
                    <a:lumMod val="50000"/>
                  </a:schemeClr>
                </a:solidFill>
              </a:ln>
              <a:effectLst/>
            </c:spPr>
            <c:extLst>
              <c:ext xmlns:c16="http://schemas.microsoft.com/office/drawing/2014/chart" uri="{C3380CC4-5D6E-409C-BE32-E72D297353CC}">
                <c16:uniqueId val="{00000004-9541-45CD-A4CC-ACD539C3C877}"/>
              </c:ext>
            </c:extLst>
          </c:dPt>
          <c:dPt>
            <c:idx val="8"/>
            <c:invertIfNegative val="0"/>
            <c:bubble3D val="0"/>
            <c:spPr>
              <a:solidFill>
                <a:schemeClr val="accent5">
                  <a:lumMod val="40000"/>
                  <a:lumOff val="60000"/>
                </a:schemeClr>
              </a:solidFill>
              <a:ln>
                <a:solidFill>
                  <a:schemeClr val="accent5">
                    <a:lumMod val="50000"/>
                  </a:schemeClr>
                </a:solidFill>
              </a:ln>
              <a:effectLst/>
            </c:spPr>
            <c:extLst>
              <c:ext xmlns:c16="http://schemas.microsoft.com/office/drawing/2014/chart" uri="{C3380CC4-5D6E-409C-BE32-E72D297353CC}">
                <c16:uniqueId val="{00000006-9541-45CD-A4CC-ACD539C3C877}"/>
              </c:ext>
            </c:extLst>
          </c:dPt>
          <c:dPt>
            <c:idx val="10"/>
            <c:invertIfNegative val="0"/>
            <c:bubble3D val="0"/>
            <c:spPr>
              <a:solidFill>
                <a:schemeClr val="accent5">
                  <a:lumMod val="40000"/>
                  <a:lumOff val="60000"/>
                </a:schemeClr>
              </a:solidFill>
              <a:ln>
                <a:solidFill>
                  <a:schemeClr val="accent5">
                    <a:lumMod val="50000"/>
                  </a:schemeClr>
                </a:solidFill>
              </a:ln>
              <a:effectLst/>
            </c:spPr>
            <c:extLst>
              <c:ext xmlns:c16="http://schemas.microsoft.com/office/drawing/2014/chart" uri="{C3380CC4-5D6E-409C-BE32-E72D297353CC}">
                <c16:uniqueId val="{00000008-9541-45CD-A4CC-ACD539C3C877}"/>
              </c:ext>
            </c:extLst>
          </c:dPt>
          <c:cat>
            <c:multiLvlStrRef>
              <c:f>'Gen+Storage Hybrids in Queues'!$L$39:$M$54</c:f>
              <c:multiLvlStrCache>
                <c:ptCount val="16"/>
                <c:lvl>
                  <c:pt idx="0">
                    <c:v>Wind+</c:v>
                  </c:pt>
                  <c:pt idx="1">
                    <c:v>Solar+</c:v>
                  </c:pt>
                  <c:pt idx="2">
                    <c:v>Wind+</c:v>
                  </c:pt>
                  <c:pt idx="3">
                    <c:v>Solar+</c:v>
                  </c:pt>
                  <c:pt idx="4">
                    <c:v>Wind+</c:v>
                  </c:pt>
                  <c:pt idx="5">
                    <c:v>Solar+</c:v>
                  </c:pt>
                  <c:pt idx="6">
                    <c:v>Wind+</c:v>
                  </c:pt>
                  <c:pt idx="7">
                    <c:v>Solar+</c:v>
                  </c:pt>
                  <c:pt idx="8">
                    <c:v>Wind+</c:v>
                  </c:pt>
                  <c:pt idx="9">
                    <c:v>Solar+</c:v>
                  </c:pt>
                  <c:pt idx="10">
                    <c:v>Wind+</c:v>
                  </c:pt>
                  <c:pt idx="11">
                    <c:v>Solar+</c:v>
                  </c:pt>
                  <c:pt idx="12">
                    <c:v>Wind+</c:v>
                  </c:pt>
                  <c:pt idx="13">
                    <c:v>Solar+</c:v>
                  </c:pt>
                  <c:pt idx="14">
                    <c:v>Wind+</c:v>
                  </c:pt>
                  <c:pt idx="15">
                    <c:v>Solar+</c:v>
                  </c:pt>
                </c:lvl>
                <c:lvl>
                  <c:pt idx="0">
                    <c:v>CAISO</c:v>
                  </c:pt>
                  <c:pt idx="2">
                    <c:v>ERCOT</c:v>
                  </c:pt>
                  <c:pt idx="4">
                    <c:v>MISO</c:v>
                  </c:pt>
                  <c:pt idx="6">
                    <c:v>NYISO</c:v>
                  </c:pt>
                  <c:pt idx="8">
                    <c:v>PJM</c:v>
                  </c:pt>
                  <c:pt idx="10">
                    <c:v>SPP</c:v>
                  </c:pt>
                  <c:pt idx="12">
                    <c:v>Southeast (non-ISO)</c:v>
                  </c:pt>
                  <c:pt idx="14">
                    <c:v>West (non-ISO)</c:v>
                  </c:pt>
                </c:lvl>
              </c:multiLvlStrCache>
            </c:multiLvlStrRef>
          </c:cat>
          <c:val>
            <c:numRef>
              <c:f>'Gen+Storage Hybrids in Queues'!$O$39:$O$54</c:f>
              <c:numCache>
                <c:formatCode>0%</c:formatCode>
                <c:ptCount val="16"/>
                <c:pt idx="0">
                  <c:v>0.35664119999999999</c:v>
                </c:pt>
                <c:pt idx="1">
                  <c:v>0.4504302</c:v>
                </c:pt>
                <c:pt idx="2">
                  <c:v>5.190469999999997E-2</c:v>
                </c:pt>
                <c:pt idx="3">
                  <c:v>0.15025859999999999</c:v>
                </c:pt>
                <c:pt idx="5">
                  <c:v>4.9999999999999989E-2</c:v>
                </c:pt>
                <c:pt idx="7">
                  <c:v>6.2962999999999991E-2</c:v>
                </c:pt>
                <c:pt idx="8">
                  <c:v>3.9839599999999989E-2</c:v>
                </c:pt>
                <c:pt idx="9">
                  <c:v>9.4509800000000005E-2</c:v>
                </c:pt>
                <c:pt idx="10">
                  <c:v>0.2046154</c:v>
                </c:pt>
                <c:pt idx="11">
                  <c:v>0.14527690000000004</c:v>
                </c:pt>
                <c:pt idx="13">
                  <c:v>0.53267050000000005</c:v>
                </c:pt>
                <c:pt idx="15">
                  <c:v>0.3</c:v>
                </c:pt>
              </c:numCache>
            </c:numRef>
          </c:val>
          <c:extLst>
            <c:ext xmlns:c16="http://schemas.microsoft.com/office/drawing/2014/chart" uri="{C3380CC4-5D6E-409C-BE32-E72D297353CC}">
              <c16:uniqueId val="{00000009-9541-45CD-A4CC-ACD539C3C877}"/>
            </c:ext>
          </c:extLst>
        </c:ser>
        <c:ser>
          <c:idx val="2"/>
          <c:order val="2"/>
          <c:tx>
            <c:strRef>
              <c:f>'Gen+Storage Hybrids in Queues'!$P$38</c:f>
              <c:strCache>
                <c:ptCount val="1"/>
                <c:pt idx="0">
                  <c:v>50-75th percentile</c:v>
                </c:pt>
              </c:strCache>
            </c:strRef>
          </c:tx>
          <c:spPr>
            <a:solidFill>
              <a:schemeClr val="accent4">
                <a:lumMod val="75000"/>
              </a:schemeClr>
            </a:solidFill>
            <a:ln>
              <a:solidFill>
                <a:schemeClr val="accent4">
                  <a:lumMod val="50000"/>
                </a:schemeClr>
              </a:solidFill>
            </a:ln>
            <a:effectLst/>
          </c:spPr>
          <c:invertIfNegative val="0"/>
          <c:dPt>
            <c:idx val="0"/>
            <c:invertIfNegative val="0"/>
            <c:bubble3D val="0"/>
            <c:spPr>
              <a:solidFill>
                <a:schemeClr val="accent5">
                  <a:lumMod val="75000"/>
                </a:schemeClr>
              </a:solidFill>
              <a:ln>
                <a:solidFill>
                  <a:schemeClr val="accent5">
                    <a:lumMod val="50000"/>
                  </a:schemeClr>
                </a:solidFill>
              </a:ln>
              <a:effectLst/>
            </c:spPr>
            <c:extLst>
              <c:ext xmlns:c16="http://schemas.microsoft.com/office/drawing/2014/chart" uri="{C3380CC4-5D6E-409C-BE32-E72D297353CC}">
                <c16:uniqueId val="{0000000B-9541-45CD-A4CC-ACD539C3C877}"/>
              </c:ext>
            </c:extLst>
          </c:dPt>
          <c:dPt>
            <c:idx val="2"/>
            <c:invertIfNegative val="0"/>
            <c:bubble3D val="0"/>
            <c:spPr>
              <a:solidFill>
                <a:schemeClr val="accent5">
                  <a:lumMod val="75000"/>
                </a:schemeClr>
              </a:solidFill>
              <a:ln>
                <a:solidFill>
                  <a:schemeClr val="accent5">
                    <a:lumMod val="50000"/>
                  </a:schemeClr>
                </a:solidFill>
              </a:ln>
              <a:effectLst/>
            </c:spPr>
            <c:extLst>
              <c:ext xmlns:c16="http://schemas.microsoft.com/office/drawing/2014/chart" uri="{C3380CC4-5D6E-409C-BE32-E72D297353CC}">
                <c16:uniqueId val="{0000000D-9541-45CD-A4CC-ACD539C3C877}"/>
              </c:ext>
            </c:extLst>
          </c:dPt>
          <c:dPt>
            <c:idx val="8"/>
            <c:invertIfNegative val="0"/>
            <c:bubble3D val="0"/>
            <c:spPr>
              <a:solidFill>
                <a:schemeClr val="accent5">
                  <a:lumMod val="75000"/>
                </a:schemeClr>
              </a:solidFill>
              <a:ln>
                <a:solidFill>
                  <a:schemeClr val="accent5">
                    <a:lumMod val="50000"/>
                  </a:schemeClr>
                </a:solidFill>
              </a:ln>
              <a:effectLst/>
            </c:spPr>
            <c:extLst>
              <c:ext xmlns:c16="http://schemas.microsoft.com/office/drawing/2014/chart" uri="{C3380CC4-5D6E-409C-BE32-E72D297353CC}">
                <c16:uniqueId val="{0000000F-9541-45CD-A4CC-ACD539C3C877}"/>
              </c:ext>
            </c:extLst>
          </c:dPt>
          <c:dPt>
            <c:idx val="10"/>
            <c:invertIfNegative val="0"/>
            <c:bubble3D val="0"/>
            <c:spPr>
              <a:solidFill>
                <a:schemeClr val="accent5">
                  <a:lumMod val="75000"/>
                </a:schemeClr>
              </a:solidFill>
              <a:ln>
                <a:solidFill>
                  <a:schemeClr val="accent5">
                    <a:lumMod val="50000"/>
                  </a:schemeClr>
                </a:solidFill>
              </a:ln>
              <a:effectLst/>
            </c:spPr>
            <c:extLst>
              <c:ext xmlns:c16="http://schemas.microsoft.com/office/drawing/2014/chart" uri="{C3380CC4-5D6E-409C-BE32-E72D297353CC}">
                <c16:uniqueId val="{00000011-9541-45CD-A4CC-ACD539C3C877}"/>
              </c:ext>
            </c:extLst>
          </c:dPt>
          <c:cat>
            <c:multiLvlStrRef>
              <c:f>'Gen+Storage Hybrids in Queues'!$L$39:$M$54</c:f>
              <c:multiLvlStrCache>
                <c:ptCount val="16"/>
                <c:lvl>
                  <c:pt idx="0">
                    <c:v>Wind+</c:v>
                  </c:pt>
                  <c:pt idx="1">
                    <c:v>Solar+</c:v>
                  </c:pt>
                  <c:pt idx="2">
                    <c:v>Wind+</c:v>
                  </c:pt>
                  <c:pt idx="3">
                    <c:v>Solar+</c:v>
                  </c:pt>
                  <c:pt idx="4">
                    <c:v>Wind+</c:v>
                  </c:pt>
                  <c:pt idx="5">
                    <c:v>Solar+</c:v>
                  </c:pt>
                  <c:pt idx="6">
                    <c:v>Wind+</c:v>
                  </c:pt>
                  <c:pt idx="7">
                    <c:v>Solar+</c:v>
                  </c:pt>
                  <c:pt idx="8">
                    <c:v>Wind+</c:v>
                  </c:pt>
                  <c:pt idx="9">
                    <c:v>Solar+</c:v>
                  </c:pt>
                  <c:pt idx="10">
                    <c:v>Wind+</c:v>
                  </c:pt>
                  <c:pt idx="11">
                    <c:v>Solar+</c:v>
                  </c:pt>
                  <c:pt idx="12">
                    <c:v>Wind+</c:v>
                  </c:pt>
                  <c:pt idx="13">
                    <c:v>Solar+</c:v>
                  </c:pt>
                  <c:pt idx="14">
                    <c:v>Wind+</c:v>
                  </c:pt>
                  <c:pt idx="15">
                    <c:v>Solar+</c:v>
                  </c:pt>
                </c:lvl>
                <c:lvl>
                  <c:pt idx="0">
                    <c:v>CAISO</c:v>
                  </c:pt>
                  <c:pt idx="2">
                    <c:v>ERCOT</c:v>
                  </c:pt>
                  <c:pt idx="4">
                    <c:v>MISO</c:v>
                  </c:pt>
                  <c:pt idx="6">
                    <c:v>NYISO</c:v>
                  </c:pt>
                  <c:pt idx="8">
                    <c:v>PJM</c:v>
                  </c:pt>
                  <c:pt idx="10">
                    <c:v>SPP</c:v>
                  </c:pt>
                  <c:pt idx="12">
                    <c:v>Southeast (non-ISO)</c:v>
                  </c:pt>
                  <c:pt idx="14">
                    <c:v>West (non-ISO)</c:v>
                  </c:pt>
                </c:lvl>
              </c:multiLvlStrCache>
            </c:multiLvlStrRef>
          </c:cat>
          <c:val>
            <c:numRef>
              <c:f>'Gen+Storage Hybrids in Queues'!$P$39:$P$54</c:f>
              <c:numCache>
                <c:formatCode>0%</c:formatCode>
                <c:ptCount val="16"/>
                <c:pt idx="0">
                  <c:v>9.6383999999999359E-3</c:v>
                </c:pt>
                <c:pt idx="1">
                  <c:v>1.4916299999999993E-2</c:v>
                </c:pt>
                <c:pt idx="2">
                  <c:v>0.06</c:v>
                </c:pt>
                <c:pt idx="3">
                  <c:v>0.26985930000000002</c:v>
                </c:pt>
                <c:pt idx="5">
                  <c:v>0.25</c:v>
                </c:pt>
                <c:pt idx="7">
                  <c:v>0.19999999999999998</c:v>
                </c:pt>
                <c:pt idx="8">
                  <c:v>3.98395E-2</c:v>
                </c:pt>
                <c:pt idx="9">
                  <c:v>0.36539329999999998</c:v>
                </c:pt>
                <c:pt idx="10">
                  <c:v>0.16993009999999997</c:v>
                </c:pt>
                <c:pt idx="11">
                  <c:v>0.22229729999999998</c:v>
                </c:pt>
                <c:pt idx="13">
                  <c:v>6.4913999999999916E-2</c:v>
                </c:pt>
                <c:pt idx="15">
                  <c:v>0.2</c:v>
                </c:pt>
              </c:numCache>
            </c:numRef>
          </c:val>
          <c:extLst>
            <c:ext xmlns:c16="http://schemas.microsoft.com/office/drawing/2014/chart" uri="{C3380CC4-5D6E-409C-BE32-E72D297353CC}">
              <c16:uniqueId val="{00000012-9541-45CD-A4CC-ACD539C3C877}"/>
            </c:ext>
          </c:extLst>
        </c:ser>
        <c:dLbls>
          <c:showLegendKey val="0"/>
          <c:showVal val="0"/>
          <c:showCatName val="0"/>
          <c:showSerName val="0"/>
          <c:showPercent val="0"/>
          <c:showBubbleSize val="0"/>
        </c:dLbls>
        <c:gapWidth val="150"/>
        <c:overlap val="100"/>
        <c:axId val="735333640"/>
        <c:axId val="735339216"/>
      </c:barChart>
      <c:scatterChart>
        <c:scatterStyle val="lineMarker"/>
        <c:varyColors val="0"/>
        <c:ser>
          <c:idx val="3"/>
          <c:order val="3"/>
          <c:tx>
            <c:strRef>
              <c:f>'Gen+Storage Hybrids in Queues'!$Q$38</c:f>
              <c:strCache>
                <c:ptCount val="1"/>
                <c:pt idx="0">
                  <c:v>median</c:v>
                </c:pt>
              </c:strCache>
            </c:strRef>
          </c:tx>
          <c:spPr>
            <a:ln w="28575" cap="rnd">
              <a:noFill/>
              <a:round/>
            </a:ln>
            <a:effectLst/>
          </c:spPr>
          <c:marker>
            <c:symbol val="dash"/>
            <c:size val="9"/>
            <c:spPr>
              <a:solidFill>
                <a:schemeClr val="tx1"/>
              </a:solidFill>
              <a:ln w="9525">
                <a:solidFill>
                  <a:schemeClr val="tx1"/>
                </a:solidFill>
              </a:ln>
              <a:effectLst/>
            </c:spPr>
          </c:marker>
          <c:yVal>
            <c:numRef>
              <c:f>'Gen+Storage Hybrids in Queues'!$Q$39:$Q$54</c:f>
              <c:numCache>
                <c:formatCode>0%</c:formatCode>
                <c:ptCount val="16"/>
                <c:pt idx="0">
                  <c:v>0.98550720000000003</c:v>
                </c:pt>
                <c:pt idx="1">
                  <c:v>0.98508370000000001</c:v>
                </c:pt>
                <c:pt idx="2">
                  <c:v>0.28857139999999998</c:v>
                </c:pt>
                <c:pt idx="3">
                  <c:v>0.3990148</c:v>
                </c:pt>
                <c:pt idx="5">
                  <c:v>0.25</c:v>
                </c:pt>
                <c:pt idx="7">
                  <c:v>0.15</c:v>
                </c:pt>
                <c:pt idx="8">
                  <c:v>0.1307487</c:v>
                </c:pt>
                <c:pt idx="9">
                  <c:v>0.32</c:v>
                </c:pt>
                <c:pt idx="10">
                  <c:v>0.28461540000000002</c:v>
                </c:pt>
                <c:pt idx="11">
                  <c:v>0.40270270000000002</c:v>
                </c:pt>
                <c:pt idx="13">
                  <c:v>1</c:v>
                </c:pt>
                <c:pt idx="15">
                  <c:v>0.8</c:v>
                </c:pt>
              </c:numCache>
            </c:numRef>
          </c:yVal>
          <c:smooth val="0"/>
          <c:extLst>
            <c:ext xmlns:c16="http://schemas.microsoft.com/office/drawing/2014/chart" uri="{C3380CC4-5D6E-409C-BE32-E72D297353CC}">
              <c16:uniqueId val="{00000013-9541-45CD-A4CC-ACD539C3C877}"/>
            </c:ext>
          </c:extLst>
        </c:ser>
        <c:dLbls>
          <c:showLegendKey val="0"/>
          <c:showVal val="0"/>
          <c:showCatName val="0"/>
          <c:showSerName val="0"/>
          <c:showPercent val="0"/>
          <c:showBubbleSize val="0"/>
        </c:dLbls>
        <c:axId val="735333640"/>
        <c:axId val="735339216"/>
      </c:scatterChart>
      <c:catAx>
        <c:axId val="735333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5339216"/>
        <c:crosses val="autoZero"/>
        <c:auto val="1"/>
        <c:lblAlgn val="ctr"/>
        <c:lblOffset val="100"/>
        <c:noMultiLvlLbl val="0"/>
      </c:catAx>
      <c:valAx>
        <c:axId val="735339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35333640"/>
        <c:crosses val="autoZero"/>
        <c:crossBetween val="between"/>
      </c:valAx>
      <c:spPr>
        <a:noFill/>
        <a:ln>
          <a:noFill/>
        </a:ln>
        <a:effectLst/>
      </c:spPr>
    </c:plotArea>
    <c:legend>
      <c:legendPos val="b"/>
      <c:legendEntry>
        <c:idx val="0"/>
        <c:delete val="1"/>
      </c:legendEntry>
      <c:layout>
        <c:manualLayout>
          <c:xMode val="edge"/>
          <c:yMode val="edge"/>
          <c:x val="0.32251817080557244"/>
          <c:y val="0.15648262717160355"/>
          <c:w val="0.23924028341696957"/>
          <c:h val="0.17678113270299806"/>
        </c:manualLayout>
      </c:layout>
      <c:overlay val="0"/>
      <c:spPr>
        <a:solidFill>
          <a:schemeClr val="bg1"/>
        </a:solidFill>
        <a:ln>
          <a:solidFill>
            <a:schemeClr val="bg1">
              <a:lumMod val="75000"/>
            </a:schemeClr>
          </a:solid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chart" Target="../charts/chart4.xml"/><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2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37.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40.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4" Type="http://schemas.openxmlformats.org/officeDocument/2006/relationships/chart" Target="../charts/chart30.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55.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60.xml.rels><?xml version="1.0" encoding="UTF-8" standalone="yes"?>
<Relationships xmlns="http://schemas.openxmlformats.org/package/2006/relationships"><Relationship Id="rId8" Type="http://schemas.openxmlformats.org/officeDocument/2006/relationships/chart" Target="../charts/chart44.xml"/><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69.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chart" Target="../charts/chart45.xml"/><Relationship Id="rId4" Type="http://schemas.openxmlformats.org/officeDocument/2006/relationships/chart" Target="../charts/chart48.xml"/></Relationships>
</file>

<file path=xl/drawings/_rels/drawing74.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chart" Target="../charts/chart49.xml"/></Relationships>
</file>

<file path=xl/drawings/_rels/drawing78.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4" Type="http://schemas.openxmlformats.org/officeDocument/2006/relationships/chart" Target="../charts/chart55.xml"/></Relationships>
</file>

<file path=xl/drawings/_rels/drawing8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85.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88.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image" Target="../media/image15.png"/></Relationships>
</file>

<file path=xl/drawings/_rels/drawing92.xml.rels><?xml version="1.0" encoding="UTF-8" standalone="yes"?>
<Relationships xmlns="http://schemas.openxmlformats.org/package/2006/relationships"><Relationship Id="rId1" Type="http://schemas.openxmlformats.org/officeDocument/2006/relationships/chart" Target="../charts/chart62.xml"/></Relationships>
</file>

<file path=xl/drawings/_rels/drawing94.xml.rels><?xml version="1.0" encoding="UTF-8" standalone="yes"?>
<Relationships xmlns="http://schemas.openxmlformats.org/package/2006/relationships"><Relationship Id="rId3" Type="http://schemas.openxmlformats.org/officeDocument/2006/relationships/chart" Target="../charts/chart65.xml"/><Relationship Id="rId2" Type="http://schemas.openxmlformats.org/officeDocument/2006/relationships/chart" Target="../charts/chart64.xml"/><Relationship Id="rId1" Type="http://schemas.openxmlformats.org/officeDocument/2006/relationships/chart" Target="../charts/chart63.xml"/></Relationships>
</file>

<file path=xl/drawings/_rels/drawing98.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101.xml.rels><?xml version="1.0" encoding="UTF-8" standalone="yes"?>
<Relationships xmlns="http://schemas.openxmlformats.org/package/2006/relationships"><Relationship Id="rId1" Type="http://schemas.openxmlformats.org/officeDocument/2006/relationships/chart" Target="../charts/chart68.xml"/></Relationships>
</file>

<file path=xl/drawings/_rels/drawing10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105.xml.rels><?xml version="1.0" encoding="UTF-8" standalone="yes"?>
<Relationships xmlns="http://schemas.openxmlformats.org/package/2006/relationships"><Relationship Id="rId3" Type="http://schemas.openxmlformats.org/officeDocument/2006/relationships/chart" Target="../charts/chart72.xml"/><Relationship Id="rId2" Type="http://schemas.openxmlformats.org/officeDocument/2006/relationships/chart" Target="../charts/chart71.xml"/><Relationship Id="rId1" Type="http://schemas.openxmlformats.org/officeDocument/2006/relationships/chart" Target="../charts/chart70.xml"/></Relationships>
</file>

<file path=xl/drawings/_rels/drawing10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chart" Target="../charts/chart74.xml"/><Relationship Id="rId1" Type="http://schemas.openxmlformats.org/officeDocument/2006/relationships/chart" Target="../charts/chart7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162560</xdr:rowOff>
    </xdr:from>
    <xdr:to>
      <xdr:col>11</xdr:col>
      <xdr:colOff>269700</xdr:colOff>
      <xdr:row>8</xdr:row>
      <xdr:rowOff>10160</xdr:rowOff>
    </xdr:to>
    <xdr:pic>
      <xdr:nvPicPr>
        <xdr:cNvPr id="8" name="Picture 7" descr="LBNL_Banner.psd">
          <a:extLst>
            <a:ext uri="{FF2B5EF4-FFF2-40B4-BE49-F238E27FC236}">
              <a16:creationId xmlns:a16="http://schemas.microsoft.com/office/drawing/2014/main" id="{E07F9AFC-DD7E-984A-9B88-3DAA8AC888E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9227"/>
        <a:stretch/>
      </xdr:blipFill>
      <xdr:spPr bwMode="auto">
        <a:xfrm>
          <a:off x="0" y="162560"/>
          <a:ext cx="7046420" cy="1229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xdr:row>
      <xdr:rowOff>0</xdr:rowOff>
    </xdr:from>
    <xdr:to>
      <xdr:col>4</xdr:col>
      <xdr:colOff>479489</xdr:colOff>
      <xdr:row>26</xdr:row>
      <xdr:rowOff>130969</xdr:rowOff>
    </xdr:to>
    <xdr:pic>
      <xdr:nvPicPr>
        <xdr:cNvPr id="5" name="Picture 4" descr="https://www.enelgreenpower.com/content/dam/enel-egp/immagini/flagship-plants/roadrunner/Article-Media-roadrunner1.jpg"/>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7313" r="24696"/>
        <a:stretch/>
      </xdr:blipFill>
      <xdr:spPr bwMode="auto">
        <a:xfrm>
          <a:off x="0" y="1666875"/>
          <a:ext cx="2813114" cy="485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1</xdr:row>
      <xdr:rowOff>138117</xdr:rowOff>
    </xdr:from>
    <xdr:to>
      <xdr:col>10</xdr:col>
      <xdr:colOff>428870</xdr:colOff>
      <xdr:row>30</xdr:row>
      <xdr:rowOff>37324</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319092"/>
          <a:ext cx="6401045" cy="44807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8</xdr:col>
      <xdr:colOff>647700</xdr:colOff>
      <xdr:row>21</xdr:row>
      <xdr:rowOff>33338</xdr:rowOff>
    </xdr:to>
    <xdr:graphicFrame macro="">
      <xdr:nvGraphicFramePr>
        <xdr:cNvPr id="2" name="Chart 1">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0.51575</cdr:x>
      <cdr:y>0.10992</cdr:y>
    </cdr:from>
    <cdr:to>
      <cdr:x>0.51575</cdr:x>
      <cdr:y>0.83171</cdr:y>
    </cdr:to>
    <cdr:cxnSp macro="">
      <cdr:nvCxnSpPr>
        <cdr:cNvPr id="15" name="Straight Connector 14">
          <a:extLst xmlns:a="http://schemas.openxmlformats.org/drawingml/2006/main">
            <a:ext uri="{FF2B5EF4-FFF2-40B4-BE49-F238E27FC236}">
              <a16:creationId xmlns:a16="http://schemas.microsoft.com/office/drawing/2014/main" id="{DEE9F4CA-2C1D-4D6D-83D6-A6C268C5D7E0}"/>
            </a:ext>
          </a:extLst>
        </cdr:cNvPr>
        <cdr:cNvCxnSpPr/>
      </cdr:nvCxnSpPr>
      <cdr:spPr>
        <a:xfrm xmlns:a="http://schemas.openxmlformats.org/drawingml/2006/main" flipV="1">
          <a:off x="3066650" y="351786"/>
          <a:ext cx="0" cy="2310017"/>
        </a:xfrm>
        <a:prstGeom xmlns:a="http://schemas.openxmlformats.org/drawingml/2006/main" prst="line">
          <a:avLst/>
        </a:prstGeom>
        <a:ln xmlns:a="http://schemas.openxmlformats.org/drawingml/2006/main" w="15875">
          <a:prstDash val="dash"/>
        </a:ln>
        <a:effectLst xmlns:a="http://schemas.openxmlformats.org/drawingml/2006/main"/>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0.06927</cdr:x>
      <cdr:y>0.38724</cdr:y>
    </cdr:from>
    <cdr:to>
      <cdr:x>0.38387</cdr:x>
      <cdr:y>0.57494</cdr:y>
    </cdr:to>
    <cdr:sp macro="" textlink="">
      <cdr:nvSpPr>
        <cdr:cNvPr id="3" name="TextBox 1"/>
        <cdr:cNvSpPr txBox="1"/>
      </cdr:nvSpPr>
      <cdr:spPr>
        <a:xfrm xmlns:a="http://schemas.openxmlformats.org/drawingml/2006/main">
          <a:off x="411878" y="1239329"/>
          <a:ext cx="1870606" cy="600715"/>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0" i="0">
              <a:effectLst/>
              <a:latin typeface="Arial" panose="020B0604020202020204" pitchFamily="34" charset="0"/>
              <a:ea typeface="+mn-ea"/>
              <a:cs typeface="Arial" panose="020B0604020202020204" pitchFamily="34" charset="0"/>
            </a:rPr>
            <a:t>PV is in G</a:t>
          </a:r>
          <a:r>
            <a:rPr lang="en-US" sz="1000" b="0">
              <a:effectLst/>
              <a:latin typeface="Arial" panose="020B0604020202020204" pitchFamily="34" charset="0"/>
              <a:ea typeface="+mn-ea"/>
              <a:cs typeface="Arial" panose="020B0604020202020204" pitchFamily="34" charset="0"/>
            </a:rPr>
            <a:t>W</a:t>
          </a:r>
          <a:r>
            <a:rPr lang="en-US" sz="1000" b="0" baseline="-25000">
              <a:effectLst/>
              <a:latin typeface="Arial" panose="020B0604020202020204" pitchFamily="34" charset="0"/>
              <a:ea typeface="+mn-ea"/>
              <a:cs typeface="Arial" panose="020B0604020202020204" pitchFamily="34" charset="0"/>
            </a:rPr>
            <a:t>DC</a:t>
          </a:r>
          <a:r>
            <a:rPr lang="en-US" sz="1000" b="0" baseline="0">
              <a:effectLst/>
              <a:latin typeface="Arial" panose="020B0604020202020204" pitchFamily="34" charset="0"/>
              <a:ea typeface="+mn-ea"/>
              <a:cs typeface="Arial" panose="020B0604020202020204" pitchFamily="34" charset="0"/>
            </a:rPr>
            <a:t> and CSP is in G</a:t>
          </a:r>
          <a:r>
            <a:rPr lang="en-US" sz="1000" b="0">
              <a:effectLst/>
              <a:latin typeface="Arial" panose="020B0604020202020204" pitchFamily="34" charset="0"/>
              <a:ea typeface="+mn-ea"/>
              <a:cs typeface="Arial" panose="020B0604020202020204" pitchFamily="34" charset="0"/>
            </a:rPr>
            <a:t>W</a:t>
          </a:r>
          <a:r>
            <a:rPr lang="en-US" sz="1000" b="0" baseline="-25000">
              <a:effectLst/>
              <a:latin typeface="Arial" panose="020B0604020202020204" pitchFamily="34" charset="0"/>
              <a:ea typeface="+mn-ea"/>
              <a:cs typeface="Arial" panose="020B0604020202020204" pitchFamily="34" charset="0"/>
            </a:rPr>
            <a:t>AC</a:t>
          </a:r>
          <a:r>
            <a:rPr lang="en-US" sz="1000" b="0" baseline="0">
              <a:effectLst/>
              <a:latin typeface="Arial" panose="020B0604020202020204" pitchFamily="34" charset="0"/>
              <a:ea typeface="+mn-ea"/>
              <a:cs typeface="Arial" panose="020B0604020202020204" pitchFamily="34" charset="0"/>
            </a:rPr>
            <a:t> </a:t>
          </a:r>
          <a:endParaRPr lang="en-US" sz="1000">
            <a:effectLst/>
            <a:latin typeface="Arial" panose="020B0604020202020204" pitchFamily="34" charset="0"/>
            <a:cs typeface="Arial" panose="020B0604020202020204" pitchFamily="34" charset="0"/>
          </a:endParaRPr>
        </a:p>
        <a:p xmlns:a="http://schemas.openxmlformats.org/drawingml/2006/main">
          <a:endParaRPr lang="en-US" sz="300" b="0" i="0">
            <a:effectLst/>
            <a:latin typeface="Arial" panose="020B0604020202020204" pitchFamily="34" charset="0"/>
            <a:ea typeface="+mn-ea"/>
            <a:cs typeface="Arial" panose="020B0604020202020204" pitchFamily="34" charset="0"/>
          </a:endParaRPr>
        </a:p>
        <a:p xmlns:a="http://schemas.openxmlformats.org/drawingml/2006/main">
          <a:r>
            <a:rPr lang="en-US" sz="1000" b="0" i="0">
              <a:effectLst/>
              <a:latin typeface="Arial" panose="020B0604020202020204" pitchFamily="34" charset="0"/>
              <a:ea typeface="+mn-ea"/>
              <a:cs typeface="Arial" panose="020B0604020202020204" pitchFamily="34" charset="0"/>
            </a:rPr>
            <a:t>Columns</a:t>
          </a:r>
          <a:r>
            <a:rPr lang="en-US" sz="1000" b="0" i="0" baseline="0">
              <a:effectLst/>
              <a:latin typeface="Arial" panose="020B0604020202020204" pitchFamily="34" charset="0"/>
              <a:ea typeface="+mn-ea"/>
              <a:cs typeface="Arial" panose="020B0604020202020204" pitchFamily="34" charset="0"/>
            </a:rPr>
            <a:t> show a</a:t>
          </a:r>
          <a:r>
            <a:rPr lang="en-US" sz="1000" b="0" i="0">
              <a:effectLst/>
              <a:latin typeface="Arial" panose="020B0604020202020204" pitchFamily="34" charset="0"/>
              <a:ea typeface="+mn-ea"/>
              <a:cs typeface="Arial" panose="020B0604020202020204" pitchFamily="34" charset="0"/>
            </a:rPr>
            <a:t>nnual capacity</a:t>
          </a:r>
        </a:p>
        <a:p xmlns:a="http://schemas.openxmlformats.org/drawingml/2006/main">
          <a:endParaRPr lang="en-US" sz="300" b="0">
            <a:effectLst/>
            <a:latin typeface="Arial" panose="020B0604020202020204" pitchFamily="34" charset="0"/>
            <a:cs typeface="Arial" panose="020B0604020202020204" pitchFamily="34" charset="0"/>
          </a:endParaRPr>
        </a:p>
        <a:p xmlns:a="http://schemas.openxmlformats.org/drawingml/2006/main">
          <a:pPr eaLnBrk="1" fontAlgn="auto" latinLnBrk="0" hangingPunct="1"/>
          <a:r>
            <a:rPr lang="en-US" sz="1000" b="0" i="0">
              <a:effectLst/>
              <a:latin typeface="Arial" panose="020B0604020202020204" pitchFamily="34" charset="0"/>
              <a:ea typeface="+mn-ea"/>
              <a:cs typeface="Arial" panose="020B0604020202020204" pitchFamily="34" charset="0"/>
            </a:rPr>
            <a:t>Areas</a:t>
          </a:r>
          <a:r>
            <a:rPr lang="en-US" sz="1000" b="0" i="0" baseline="0">
              <a:effectLst/>
              <a:latin typeface="Arial" panose="020B0604020202020204" pitchFamily="34" charset="0"/>
              <a:ea typeface="+mn-ea"/>
              <a:cs typeface="Arial" panose="020B0604020202020204" pitchFamily="34" charset="0"/>
            </a:rPr>
            <a:t> show</a:t>
          </a:r>
          <a:r>
            <a:rPr lang="en-US" sz="1000" b="0" i="0">
              <a:effectLst/>
              <a:latin typeface="Arial" panose="020B0604020202020204" pitchFamily="34" charset="0"/>
              <a:ea typeface="+mn-ea"/>
              <a:cs typeface="Arial" panose="020B0604020202020204" pitchFamily="34" charset="0"/>
            </a:rPr>
            <a:t> cumulative capacity</a:t>
          </a:r>
          <a:endParaRPr lang="en-US" sz="1000" b="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0.43452</cdr:x>
      <cdr:y>0.08929</cdr:y>
    </cdr:to>
    <cdr:sp macro="" textlink="">
      <cdr:nvSpPr>
        <cdr:cNvPr id="4" name="TextBox 3"/>
        <cdr:cNvSpPr txBox="1"/>
      </cdr:nvSpPr>
      <cdr:spPr>
        <a:xfrm xmlns:a="http://schemas.openxmlformats.org/drawingml/2006/main">
          <a:off x="0" y="0"/>
          <a:ext cx="2583656" cy="285750"/>
        </a:xfrm>
        <a:prstGeom xmlns:a="http://schemas.openxmlformats.org/drawingml/2006/main" prst="rect">
          <a:avLst/>
        </a:prstGeom>
      </cdr:spPr>
      <cdr:txBody>
        <a:bodyPr xmlns:a="http://schemas.openxmlformats.org/drawingml/2006/main" vertOverflow="clip" wrap="square" lIns="45720" tIns="18288" rIns="45720" bIns="18288" rtlCol="0" anchor="t"/>
        <a:lstStyle xmlns:a="http://schemas.openxmlformats.org/drawingml/2006/main"/>
        <a:p xmlns:a="http://schemas.openxmlformats.org/drawingml/2006/main">
          <a:pPr algn="l" rtl="0"/>
          <a:r>
            <a:rPr lang="en-US" sz="1000" b="1" i="0" baseline="0">
              <a:effectLst/>
              <a:latin typeface="Arial" panose="020B0604020202020204" pitchFamily="34" charset="0"/>
              <a:ea typeface="+mn-ea"/>
              <a:cs typeface="Arial" panose="020B0604020202020204" pitchFamily="34" charset="0"/>
            </a:rPr>
            <a:t>Annual Solar Capacity Additions (GW)</a:t>
          </a:r>
          <a:endParaRPr lang="en-US" sz="100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0.61699</cdr:x>
      <cdr:y>0</cdr:y>
    </cdr:from>
    <cdr:to>
      <cdr:x>1</cdr:x>
      <cdr:y>0.07418</cdr:y>
    </cdr:to>
    <cdr:sp macro="" textlink="">
      <cdr:nvSpPr>
        <cdr:cNvPr id="6" name="TextBox 5"/>
        <cdr:cNvSpPr txBox="1"/>
      </cdr:nvSpPr>
      <cdr:spPr>
        <a:xfrm xmlns:a="http://schemas.openxmlformats.org/drawingml/2006/main">
          <a:off x="3667125" y="0"/>
          <a:ext cx="2276475" cy="238112"/>
        </a:xfrm>
        <a:prstGeom xmlns:a="http://schemas.openxmlformats.org/drawingml/2006/main" prst="rect">
          <a:avLst/>
        </a:prstGeom>
      </cdr:spPr>
      <cdr:txBody>
        <a:bodyPr xmlns:a="http://schemas.openxmlformats.org/drawingml/2006/main" vertOverflow="clip" wrap="square" lIns="45720" tIns="18288" rIns="45720" bIns="18288" rtlCol="0" anchor="t" anchorCtr="0"/>
        <a:lstStyle xmlns:a="http://schemas.openxmlformats.org/drawingml/2006/main"/>
        <a:p xmlns:a="http://schemas.openxmlformats.org/drawingml/2006/main">
          <a:pPr algn="r"/>
          <a:r>
            <a:rPr lang="en-US" sz="1000" b="1">
              <a:latin typeface="Arial" panose="020B0604020202020204" pitchFamily="34" charset="0"/>
              <a:cs typeface="Arial" panose="020B0604020202020204" pitchFamily="34" charset="0"/>
            </a:rPr>
            <a:t>Cumulative Solar Capacity (GW)</a:t>
          </a: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1</xdr:row>
      <xdr:rowOff>123825</xdr:rowOff>
    </xdr:from>
    <xdr:to>
      <xdr:col>11</xdr:col>
      <xdr:colOff>105727</xdr:colOff>
      <xdr:row>18</xdr:row>
      <xdr:rowOff>64770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xdr:colOff>
      <xdr:row>1</xdr:row>
      <xdr:rowOff>133350</xdr:rowOff>
    </xdr:from>
    <xdr:to>
      <xdr:col>27</xdr:col>
      <xdr:colOff>177165</xdr:colOff>
      <xdr:row>18</xdr:row>
      <xdr:rowOff>74295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0.35826</cdr:x>
      <cdr:y>0.10906</cdr:y>
    </cdr:from>
    <cdr:to>
      <cdr:x>0.61308</cdr:x>
      <cdr:y>0.18629</cdr:y>
    </cdr:to>
    <cdr:sp macro="" textlink="">
      <cdr:nvSpPr>
        <cdr:cNvPr id="2" name="TextBox 1"/>
        <cdr:cNvSpPr txBox="1"/>
      </cdr:nvSpPr>
      <cdr:spPr>
        <a:xfrm xmlns:a="http://schemas.openxmlformats.org/drawingml/2006/main">
          <a:off x="2253431" y="335519"/>
          <a:ext cx="1602816" cy="237603"/>
        </a:xfrm>
        <a:prstGeom xmlns:a="http://schemas.openxmlformats.org/drawingml/2006/main" prst="rect">
          <a:avLst/>
        </a:prstGeom>
      </cdr:spPr>
      <cdr:txBody>
        <a:bodyPr xmlns:a="http://schemas.openxmlformats.org/drawingml/2006/main" vertOverflow="clip" wrap="square" lIns="18288" rIns="18288" rtlCol="0" anchor="ctr" anchorCtr="1"/>
        <a:lstStyle xmlns:a="http://schemas.openxmlformats.org/drawingml/2006/main"/>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Total Solar (right axis)</a:t>
          </a:r>
        </a:p>
      </cdr:txBody>
    </cdr:sp>
  </cdr:relSizeAnchor>
  <cdr:relSizeAnchor xmlns:cdr="http://schemas.openxmlformats.org/drawingml/2006/chartDrawing">
    <cdr:from>
      <cdr:x>0.5885</cdr:x>
      <cdr:y>0.19256</cdr:y>
    </cdr:from>
    <cdr:to>
      <cdr:x>0.62954</cdr:x>
      <cdr:y>0.22351</cdr:y>
    </cdr:to>
    <cdr:cxnSp macro="">
      <cdr:nvCxnSpPr>
        <cdr:cNvPr id="4" name="Straight Arrow Connector 3"/>
        <cdr:cNvCxnSpPr/>
      </cdr:nvCxnSpPr>
      <cdr:spPr>
        <a:xfrm xmlns:a="http://schemas.openxmlformats.org/drawingml/2006/main">
          <a:off x="3701692" y="592431"/>
          <a:ext cx="258079" cy="95220"/>
        </a:xfrm>
        <a:prstGeom xmlns:a="http://schemas.openxmlformats.org/drawingml/2006/main" prst="straightConnector1">
          <a:avLst/>
        </a:prstGeom>
        <a:ln xmlns:a="http://schemas.openxmlformats.org/drawingml/2006/main" w="12700">
          <a:solidFill>
            <a:schemeClr val="tx1"/>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0.62263</cdr:x>
      <cdr:y>0.81597</cdr:y>
    </cdr:from>
    <cdr:to>
      <cdr:x>0.92055</cdr:x>
      <cdr:y>0.89572</cdr:y>
    </cdr:to>
    <cdr:sp macro="" textlink="">
      <cdr:nvSpPr>
        <cdr:cNvPr id="5" name="TextBox 1"/>
        <cdr:cNvSpPr txBox="1"/>
      </cdr:nvSpPr>
      <cdr:spPr>
        <a:xfrm xmlns:a="http://schemas.openxmlformats.org/drawingml/2006/main">
          <a:off x="3757613" y="2462213"/>
          <a:ext cx="1797971" cy="240633"/>
        </a:xfrm>
        <a:prstGeom xmlns:a="http://schemas.openxmlformats.org/drawingml/2006/main" prst="rect">
          <a:avLst/>
        </a:prstGeom>
      </cdr:spPr>
      <cdr:txBody>
        <a:bodyPr xmlns:a="http://schemas.openxmlformats.org/drawingml/2006/main" wrap="square" lIns="18288" r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Distributed Solar (right axis)</a:t>
          </a:r>
        </a:p>
      </cdr:txBody>
    </cdr:sp>
  </cdr:relSizeAnchor>
  <cdr:relSizeAnchor xmlns:cdr="http://schemas.openxmlformats.org/drawingml/2006/chartDrawing">
    <cdr:from>
      <cdr:x>0.45533</cdr:x>
      <cdr:y>0.43876</cdr:y>
    </cdr:from>
    <cdr:to>
      <cdr:x>0.64055</cdr:x>
      <cdr:y>0.56818</cdr:y>
    </cdr:to>
    <cdr:sp macro="" textlink="">
      <cdr:nvSpPr>
        <cdr:cNvPr id="6" name="TextBox 1"/>
        <cdr:cNvSpPr txBox="1"/>
      </cdr:nvSpPr>
      <cdr:spPr>
        <a:xfrm xmlns:a="http://schemas.openxmlformats.org/drawingml/2006/main">
          <a:off x="2747963" y="1323976"/>
          <a:ext cx="1117801" cy="390524"/>
        </a:xfrm>
        <a:prstGeom xmlns:a="http://schemas.openxmlformats.org/drawingml/2006/main" prst="rect">
          <a:avLst/>
        </a:prstGeom>
      </cdr:spPr>
      <cdr:txBody>
        <a:bodyPr xmlns:a="http://schemas.openxmlformats.org/drawingml/2006/main" wrap="square" lIns="18288" r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Utility-Scale Solar</a:t>
          </a:r>
        </a:p>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(right axis)</a:t>
          </a:r>
        </a:p>
      </cdr:txBody>
    </cdr:sp>
  </cdr:relSizeAnchor>
  <cdr:relSizeAnchor xmlns:cdr="http://schemas.openxmlformats.org/drawingml/2006/chartDrawing">
    <cdr:from>
      <cdr:x>0.67592</cdr:x>
      <cdr:y>0.69964</cdr:y>
    </cdr:from>
    <cdr:to>
      <cdr:x>0.71551</cdr:x>
      <cdr:y>0.81114</cdr:y>
    </cdr:to>
    <cdr:cxnSp macro="">
      <cdr:nvCxnSpPr>
        <cdr:cNvPr id="7" name="Straight Arrow Connector 6"/>
        <cdr:cNvCxnSpPr/>
      </cdr:nvCxnSpPr>
      <cdr:spPr>
        <a:xfrm xmlns:a="http://schemas.openxmlformats.org/drawingml/2006/main" flipH="1" flipV="1">
          <a:off x="4251543" y="2152507"/>
          <a:ext cx="249021" cy="343038"/>
        </a:xfrm>
        <a:prstGeom xmlns:a="http://schemas.openxmlformats.org/drawingml/2006/main" prst="straightConnector1">
          <a:avLst/>
        </a:prstGeom>
        <a:ln xmlns:a="http://schemas.openxmlformats.org/drawingml/2006/main" w="12700">
          <a:solidFill>
            <a:schemeClr val="tx1"/>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0.58755</cdr:x>
      <cdr:y>0.50774</cdr:y>
    </cdr:from>
    <cdr:to>
      <cdr:x>0.61327</cdr:x>
      <cdr:y>0.51575</cdr:y>
    </cdr:to>
    <cdr:cxnSp macro="">
      <cdr:nvCxnSpPr>
        <cdr:cNvPr id="8" name="Straight Arrow Connector 7"/>
        <cdr:cNvCxnSpPr/>
      </cdr:nvCxnSpPr>
      <cdr:spPr>
        <a:xfrm xmlns:a="http://schemas.openxmlformats.org/drawingml/2006/main">
          <a:off x="3695671" y="1562086"/>
          <a:ext cx="161779" cy="24643"/>
        </a:xfrm>
        <a:prstGeom xmlns:a="http://schemas.openxmlformats.org/drawingml/2006/main" prst="straightConnector1">
          <a:avLst/>
        </a:prstGeom>
        <a:ln xmlns:a="http://schemas.openxmlformats.org/drawingml/2006/main" w="12700">
          <a:solidFill>
            <a:schemeClr val="tx1"/>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cdr:x>
      <cdr:y>0</cdr:y>
    </cdr:from>
    <cdr:to>
      <cdr:x>0.36343</cdr:x>
      <cdr:y>0.08359</cdr:y>
    </cdr:to>
    <cdr:sp macro="" textlink="">
      <cdr:nvSpPr>
        <cdr:cNvPr id="3" name="TextBox 2"/>
        <cdr:cNvSpPr txBox="1"/>
      </cdr:nvSpPr>
      <cdr:spPr>
        <a:xfrm xmlns:a="http://schemas.openxmlformats.org/drawingml/2006/main">
          <a:off x="0" y="0"/>
          <a:ext cx="2286000" cy="257175"/>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Annual Capacity Additions (GW</a:t>
          </a:r>
          <a:r>
            <a:rPr lang="en-US" sz="1000" b="1" baseline="-25000">
              <a:latin typeface="Arial" panose="020B0604020202020204" pitchFamily="34" charset="0"/>
              <a:cs typeface="Arial" panose="020B0604020202020204" pitchFamily="34" charset="0"/>
            </a:rPr>
            <a:t>AC</a:t>
          </a:r>
          <a:r>
            <a:rPr lang="en-US" sz="1000" b="1">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0.61948</cdr:x>
      <cdr:y>0</cdr:y>
    </cdr:from>
    <cdr:to>
      <cdr:x>1</cdr:x>
      <cdr:y>0.08996</cdr:y>
    </cdr:to>
    <cdr:sp macro="" textlink="">
      <cdr:nvSpPr>
        <cdr:cNvPr id="9" name="TextBox 1"/>
        <cdr:cNvSpPr txBox="1"/>
      </cdr:nvSpPr>
      <cdr:spPr>
        <a:xfrm xmlns:a="http://schemas.openxmlformats.org/drawingml/2006/main">
          <a:off x="3738563" y="0"/>
          <a:ext cx="2296477" cy="271462"/>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latin typeface="Arial" panose="020B0604020202020204" pitchFamily="34" charset="0"/>
              <a:cs typeface="Arial" panose="020B0604020202020204" pitchFamily="34" charset="0"/>
            </a:rPr>
            <a:t>Solar Capacity Additions (% of Total)</a:t>
          </a:r>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0.36343</cdr:x>
      <cdr:y>0.08359</cdr:y>
    </cdr:to>
    <cdr:sp macro="" textlink="">
      <cdr:nvSpPr>
        <cdr:cNvPr id="3" name="TextBox 2"/>
        <cdr:cNvSpPr txBox="1"/>
      </cdr:nvSpPr>
      <cdr:spPr>
        <a:xfrm xmlns:a="http://schemas.openxmlformats.org/drawingml/2006/main">
          <a:off x="0" y="0"/>
          <a:ext cx="2286000" cy="257175"/>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Annual Capacity Additions (GW</a:t>
          </a:r>
          <a:r>
            <a:rPr lang="en-US" sz="1000" b="1" baseline="-25000">
              <a:latin typeface="Arial" panose="020B0604020202020204" pitchFamily="34" charset="0"/>
              <a:cs typeface="Arial" panose="020B0604020202020204" pitchFamily="34" charset="0"/>
            </a:rPr>
            <a:t>AC</a:t>
          </a:r>
          <a:r>
            <a:rPr lang="en-US" sz="1000" b="1">
              <a:latin typeface="Arial" panose="020B0604020202020204" pitchFamily="34" charset="0"/>
              <a:cs typeface="Arial" panose="020B0604020202020204" pitchFamily="34" charset="0"/>
            </a:rPr>
            <a:t>)</a:t>
          </a: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2</xdr:row>
      <xdr:rowOff>0</xdr:rowOff>
    </xdr:from>
    <xdr:to>
      <xdr:col>8</xdr:col>
      <xdr:colOff>678180</xdr:colOff>
      <xdr:row>20</xdr:row>
      <xdr:rowOff>102870</xdr:rowOff>
    </xdr:to>
    <xdr:graphicFrame macro="">
      <xdr:nvGraphicFramePr>
        <xdr:cNvPr id="2" name="Chart 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15</xdr:colOff>
      <xdr:row>0</xdr:row>
      <xdr:rowOff>3</xdr:rowOff>
    </xdr:from>
    <xdr:to>
      <xdr:col>27</xdr:col>
      <xdr:colOff>114096</xdr:colOff>
      <xdr:row>26</xdr:row>
      <xdr:rowOff>32235</xdr:rowOff>
    </xdr:to>
    <xdr:pic>
      <xdr:nvPicPr>
        <xdr:cNvPr id="7" name="Picture 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25440" y="3"/>
          <a:ext cx="6400581" cy="4480407"/>
        </a:xfrm>
        <a:prstGeom prst="rect">
          <a:avLst/>
        </a:prstGeom>
      </xdr:spPr>
    </xdr:pic>
    <xdr:clientData/>
  </xdr:twoCellAnchor>
  <xdr:twoCellAnchor editAs="oneCell">
    <xdr:from>
      <xdr:col>16</xdr:col>
      <xdr:colOff>614378</xdr:colOff>
      <xdr:row>26</xdr:row>
      <xdr:rowOff>119064</xdr:rowOff>
    </xdr:from>
    <xdr:to>
      <xdr:col>27</xdr:col>
      <xdr:colOff>99809</xdr:colOff>
      <xdr:row>54</xdr:row>
      <xdr:rowOff>3658</xdr:rowOff>
    </xdr:to>
    <xdr:pic>
      <xdr:nvPicPr>
        <xdr:cNvPr id="8" name="Picture 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11153" y="4567239"/>
          <a:ext cx="6400581" cy="4480407"/>
        </a:xfrm>
        <a:prstGeom prst="rect">
          <a:avLst/>
        </a:prstGeom>
      </xdr:spPr>
    </xdr:pic>
    <xdr:clientData/>
  </xdr:twoCellAnchor>
  <xdr:twoCellAnchor editAs="oneCell">
    <xdr:from>
      <xdr:col>16</xdr:col>
      <xdr:colOff>571515</xdr:colOff>
      <xdr:row>54</xdr:row>
      <xdr:rowOff>147638</xdr:rowOff>
    </xdr:from>
    <xdr:to>
      <xdr:col>27</xdr:col>
      <xdr:colOff>56946</xdr:colOff>
      <xdr:row>81</xdr:row>
      <xdr:rowOff>46520</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868290" y="9191626"/>
          <a:ext cx="6400581" cy="4480407"/>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0.30351</cdr:x>
      <cdr:y>0.11894</cdr:y>
    </cdr:from>
    <cdr:to>
      <cdr:x>0.62811</cdr:x>
      <cdr:y>0.28013</cdr:y>
    </cdr:to>
    <cdr:sp macro="" textlink="">
      <cdr:nvSpPr>
        <cdr:cNvPr id="3" name="TextBox 1"/>
        <cdr:cNvSpPr txBox="1"/>
      </cdr:nvSpPr>
      <cdr:spPr>
        <a:xfrm xmlns:a="http://schemas.openxmlformats.org/drawingml/2006/main">
          <a:off x="1859448" y="358891"/>
          <a:ext cx="1988652" cy="486393"/>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effectLst/>
              <a:latin typeface="Arial" panose="020B0604020202020204" pitchFamily="34" charset="0"/>
              <a:ea typeface="+mn-ea"/>
              <a:cs typeface="Arial" panose="020B0604020202020204" pitchFamily="34" charset="0"/>
            </a:rPr>
            <a:t>Columns</a:t>
          </a:r>
          <a:r>
            <a:rPr lang="en-US" sz="1000" b="0" i="0" baseline="0">
              <a:effectLst/>
              <a:latin typeface="Arial" panose="020B0604020202020204" pitchFamily="34" charset="0"/>
              <a:ea typeface="+mn-ea"/>
              <a:cs typeface="Arial" panose="020B0604020202020204" pitchFamily="34" charset="0"/>
            </a:rPr>
            <a:t> show a</a:t>
          </a:r>
          <a:r>
            <a:rPr lang="en-US" sz="1000" b="0" i="0">
              <a:effectLst/>
              <a:latin typeface="Arial" panose="020B0604020202020204" pitchFamily="34" charset="0"/>
              <a:ea typeface="+mn-ea"/>
              <a:cs typeface="Arial" panose="020B0604020202020204" pitchFamily="34" charset="0"/>
            </a:rPr>
            <a:t>nnual capacity</a:t>
          </a:r>
        </a:p>
        <a:p xmlns:a="http://schemas.openxmlformats.org/drawingml/2006/main">
          <a:endParaRPr lang="en-US" sz="800" b="0">
            <a:effectLst/>
            <a:latin typeface="Arial" panose="020B0604020202020204" pitchFamily="34" charset="0"/>
            <a:cs typeface="Arial" panose="020B0604020202020204" pitchFamily="34" charset="0"/>
          </a:endParaRPr>
        </a:p>
        <a:p xmlns:a="http://schemas.openxmlformats.org/drawingml/2006/main">
          <a:pPr eaLnBrk="1" fontAlgn="auto" latinLnBrk="0" hangingPunct="1"/>
          <a:r>
            <a:rPr lang="en-US" sz="1000" b="0" i="0">
              <a:effectLst/>
              <a:latin typeface="Arial" panose="020B0604020202020204" pitchFamily="34" charset="0"/>
              <a:ea typeface="+mn-ea"/>
              <a:cs typeface="Arial" panose="020B0604020202020204" pitchFamily="34" charset="0"/>
            </a:rPr>
            <a:t>Areas</a:t>
          </a:r>
          <a:r>
            <a:rPr lang="en-US" sz="1000" b="0" i="0" baseline="0">
              <a:effectLst/>
              <a:latin typeface="Arial" panose="020B0604020202020204" pitchFamily="34" charset="0"/>
              <a:ea typeface="+mn-ea"/>
              <a:cs typeface="Arial" panose="020B0604020202020204" pitchFamily="34" charset="0"/>
            </a:rPr>
            <a:t> show</a:t>
          </a:r>
          <a:r>
            <a:rPr lang="en-US" sz="1000" b="0" i="0">
              <a:effectLst/>
              <a:latin typeface="Arial" panose="020B0604020202020204" pitchFamily="34" charset="0"/>
              <a:ea typeface="+mn-ea"/>
              <a:cs typeface="Arial" panose="020B0604020202020204" pitchFamily="34" charset="0"/>
            </a:rPr>
            <a:t> cumulative capacity</a:t>
          </a:r>
          <a:endParaRPr lang="en-US" sz="1000" b="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0.6852</cdr:x>
      <cdr:y>3.28597E-7</cdr:y>
    </cdr:from>
    <cdr:to>
      <cdr:x>1</cdr:x>
      <cdr:y>0.07825</cdr:y>
    </cdr:to>
    <cdr:sp macro="" textlink="">
      <cdr:nvSpPr>
        <cdr:cNvPr id="4" name="TextBox 1"/>
        <cdr:cNvSpPr txBox="1"/>
      </cdr:nvSpPr>
      <cdr:spPr>
        <a:xfrm xmlns:a="http://schemas.openxmlformats.org/drawingml/2006/main">
          <a:off x="4167188" y="1"/>
          <a:ext cx="1914524" cy="238124"/>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1">
              <a:latin typeface="Arial" panose="020B0604020202020204" pitchFamily="34" charset="0"/>
              <a:cs typeface="Arial" panose="020B0604020202020204" pitchFamily="34" charset="0"/>
            </a:rPr>
            <a:t>Cumulative Capacity (GW</a:t>
          </a:r>
          <a:r>
            <a:rPr lang="en-US" sz="1000" b="1" baseline="-25000">
              <a:latin typeface="Arial" panose="020B0604020202020204" pitchFamily="34" charset="0"/>
              <a:cs typeface="Arial" panose="020B0604020202020204" pitchFamily="34" charset="0"/>
            </a:rPr>
            <a:t>AC</a:t>
          </a:r>
          <a:r>
            <a:rPr lang="en-US" sz="1000" b="1">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cdr:x>
      <cdr:y>0</cdr:y>
    </cdr:from>
    <cdr:to>
      <cdr:x>0.35474</cdr:x>
      <cdr:y>0.07355</cdr:y>
    </cdr:to>
    <cdr:sp macro="" textlink="">
      <cdr:nvSpPr>
        <cdr:cNvPr id="5" name="TextBox 1"/>
        <cdr:cNvSpPr txBox="1"/>
      </cdr:nvSpPr>
      <cdr:spPr>
        <a:xfrm xmlns:a="http://schemas.openxmlformats.org/drawingml/2006/main">
          <a:off x="0" y="0"/>
          <a:ext cx="2157413" cy="223838"/>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rtl="0"/>
          <a:r>
            <a:rPr lang="en-US" sz="1000" b="1" i="0" baseline="0">
              <a:effectLst/>
              <a:latin typeface="Arial" panose="020B0604020202020204" pitchFamily="34" charset="0"/>
              <a:ea typeface="+mn-ea"/>
              <a:cs typeface="Arial" panose="020B0604020202020204" pitchFamily="34" charset="0"/>
            </a:rPr>
            <a:t>Annual Capacity Additions (GW</a:t>
          </a:r>
          <a:r>
            <a:rPr lang="en-US" sz="1000" b="1" i="0" baseline="-25000">
              <a:effectLst/>
              <a:latin typeface="Arial" panose="020B0604020202020204" pitchFamily="34" charset="0"/>
              <a:ea typeface="+mn-ea"/>
              <a:cs typeface="Arial" panose="020B0604020202020204" pitchFamily="34" charset="0"/>
            </a:rPr>
            <a:t>AC</a:t>
          </a:r>
          <a:r>
            <a:rPr lang="en-US" sz="1000" b="1" i="0" baseline="0">
              <a:effectLst/>
              <a:latin typeface="Arial" panose="020B0604020202020204" pitchFamily="34" charset="0"/>
              <a:ea typeface="+mn-ea"/>
              <a:cs typeface="Arial" panose="020B0604020202020204" pitchFamily="34" charset="0"/>
            </a:rPr>
            <a:t>)</a:t>
          </a:r>
          <a:endParaRPr lang="en-US" sz="1000">
            <a:effectLst/>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1</xdr:row>
      <xdr:rowOff>104774</xdr:rowOff>
    </xdr:from>
    <xdr:to>
      <xdr:col>8</xdr:col>
      <xdr:colOff>643890</xdr:colOff>
      <xdr:row>20</xdr:row>
      <xdr:rowOff>138111</xdr:rowOff>
    </xdr:to>
    <xdr:graphicFrame macro="">
      <xdr:nvGraphicFramePr>
        <xdr:cNvPr id="2" name="Chart 1">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9525</xdr:colOff>
      <xdr:row>1</xdr:row>
      <xdr:rowOff>80962</xdr:rowOff>
    </xdr:from>
    <xdr:to>
      <xdr:col>18</xdr:col>
      <xdr:colOff>653415</xdr:colOff>
      <xdr:row>20</xdr:row>
      <xdr:rowOff>114299</xdr:rowOff>
    </xdr:to>
    <xdr:graphicFrame macro="">
      <xdr:nvGraphicFramePr>
        <xdr:cNvPr id="3" name="Chart 2">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0</xdr:colOff>
      <xdr:row>1</xdr:row>
      <xdr:rowOff>0</xdr:rowOff>
    </xdr:from>
    <xdr:to>
      <xdr:col>28</xdr:col>
      <xdr:colOff>643890</xdr:colOff>
      <xdr:row>20</xdr:row>
      <xdr:rowOff>33337</xdr:rowOff>
    </xdr:to>
    <xdr:graphicFrame macro="">
      <xdr:nvGraphicFramePr>
        <xdr:cNvPr id="4" name="Chart 3">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0.06461</cdr:x>
      <cdr:y>0.51577</cdr:y>
    </cdr:from>
    <cdr:to>
      <cdr:x>0.42276</cdr:x>
      <cdr:y>0.66877</cdr:y>
    </cdr:to>
    <cdr:sp macro="" textlink="">
      <cdr:nvSpPr>
        <cdr:cNvPr id="4" name="TextBox 1"/>
        <cdr:cNvSpPr txBox="1"/>
      </cdr:nvSpPr>
      <cdr:spPr>
        <a:xfrm xmlns:a="http://schemas.openxmlformats.org/drawingml/2006/main">
          <a:off x="389924" y="1557337"/>
          <a:ext cx="2161450" cy="461963"/>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effectLst/>
              <a:latin typeface="Arial" panose="020B0604020202020204" pitchFamily="34" charset="0"/>
              <a:ea typeface="+mn-ea"/>
              <a:cs typeface="Arial" panose="020B0604020202020204" pitchFamily="34" charset="0"/>
            </a:rPr>
            <a:t>Columns</a:t>
          </a:r>
          <a:r>
            <a:rPr lang="en-US" sz="1000" b="0" i="0" baseline="0">
              <a:effectLst/>
              <a:latin typeface="Arial" panose="020B0604020202020204" pitchFamily="34" charset="0"/>
              <a:ea typeface="+mn-ea"/>
              <a:cs typeface="Arial" panose="020B0604020202020204" pitchFamily="34" charset="0"/>
            </a:rPr>
            <a:t> show a</a:t>
          </a:r>
          <a:r>
            <a:rPr lang="en-US" sz="1000" b="0" i="0">
              <a:effectLst/>
              <a:latin typeface="Arial" panose="020B0604020202020204" pitchFamily="34" charset="0"/>
              <a:ea typeface="+mn-ea"/>
              <a:cs typeface="Arial" panose="020B0604020202020204" pitchFamily="34" charset="0"/>
            </a:rPr>
            <a:t>nnual capacity</a:t>
          </a:r>
        </a:p>
        <a:p xmlns:a="http://schemas.openxmlformats.org/drawingml/2006/main">
          <a:endParaRPr lang="en-US" sz="600" b="0">
            <a:effectLst/>
            <a:latin typeface="Arial" panose="020B0604020202020204" pitchFamily="34" charset="0"/>
            <a:cs typeface="Arial" panose="020B0604020202020204" pitchFamily="34" charset="0"/>
          </a:endParaRPr>
        </a:p>
        <a:p xmlns:a="http://schemas.openxmlformats.org/drawingml/2006/main">
          <a:pPr eaLnBrk="1" fontAlgn="auto" latinLnBrk="0" hangingPunct="1"/>
          <a:r>
            <a:rPr lang="en-US" sz="1000" b="0" i="0">
              <a:effectLst/>
              <a:latin typeface="Arial" panose="020B0604020202020204" pitchFamily="34" charset="0"/>
              <a:ea typeface="+mn-ea"/>
              <a:cs typeface="Arial" panose="020B0604020202020204" pitchFamily="34" charset="0"/>
            </a:rPr>
            <a:t>Areas</a:t>
          </a:r>
          <a:r>
            <a:rPr lang="en-US" sz="1000" b="0" i="0" baseline="0">
              <a:effectLst/>
              <a:latin typeface="Arial" panose="020B0604020202020204" pitchFamily="34" charset="0"/>
              <a:ea typeface="+mn-ea"/>
              <a:cs typeface="Arial" panose="020B0604020202020204" pitchFamily="34" charset="0"/>
            </a:rPr>
            <a:t> show</a:t>
          </a:r>
          <a:r>
            <a:rPr lang="en-US" sz="1000" b="0" i="0">
              <a:effectLst/>
              <a:latin typeface="Arial" panose="020B0604020202020204" pitchFamily="34" charset="0"/>
              <a:ea typeface="+mn-ea"/>
              <a:cs typeface="Arial" panose="020B0604020202020204" pitchFamily="34" charset="0"/>
            </a:rPr>
            <a:t> cumulative capacity</a:t>
          </a:r>
          <a:endParaRPr lang="en-US" sz="1000" b="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0.36181</cdr:x>
      <cdr:y>0.06782</cdr:y>
    </cdr:to>
    <cdr:sp macro="" textlink="">
      <cdr:nvSpPr>
        <cdr:cNvPr id="5" name="TextBox 1"/>
        <cdr:cNvSpPr txBox="1"/>
      </cdr:nvSpPr>
      <cdr:spPr>
        <a:xfrm xmlns:a="http://schemas.openxmlformats.org/drawingml/2006/main">
          <a:off x="0" y="0"/>
          <a:ext cx="2209800" cy="204787"/>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rtl="0"/>
          <a:r>
            <a:rPr lang="en-US" sz="1100" b="1" i="0" baseline="0">
              <a:effectLst/>
              <a:latin typeface="+mn-lt"/>
              <a:ea typeface="+mn-ea"/>
              <a:cs typeface="+mn-cs"/>
            </a:rPr>
            <a:t>Annual Capacity Additions (GW</a:t>
          </a:r>
          <a:r>
            <a:rPr lang="en-US" sz="1100" b="1" i="0" baseline="-25000">
              <a:effectLst/>
              <a:latin typeface="+mn-lt"/>
              <a:ea typeface="+mn-ea"/>
              <a:cs typeface="+mn-cs"/>
            </a:rPr>
            <a:t>AC</a:t>
          </a:r>
          <a:r>
            <a:rPr lang="en-US" sz="1100" b="1" i="0" baseline="0">
              <a:effectLst/>
              <a:latin typeface="+mn-lt"/>
              <a:ea typeface="+mn-ea"/>
              <a:cs typeface="+mn-cs"/>
            </a:rPr>
            <a:t>)</a:t>
          </a:r>
          <a:endParaRPr lang="en-US">
            <a:effectLst/>
          </a:endParaRPr>
        </a:p>
      </cdr:txBody>
    </cdr:sp>
  </cdr:relSizeAnchor>
  <cdr:relSizeAnchor xmlns:cdr="http://schemas.openxmlformats.org/drawingml/2006/chartDrawing">
    <cdr:from>
      <cdr:x>0.63784</cdr:x>
      <cdr:y>0</cdr:y>
    </cdr:from>
    <cdr:to>
      <cdr:x>1</cdr:x>
      <cdr:y>0.08517</cdr:y>
    </cdr:to>
    <cdr:sp macro="" textlink="">
      <cdr:nvSpPr>
        <cdr:cNvPr id="6" name="TextBox 1"/>
        <cdr:cNvSpPr txBox="1"/>
      </cdr:nvSpPr>
      <cdr:spPr>
        <a:xfrm xmlns:a="http://schemas.openxmlformats.org/drawingml/2006/main">
          <a:off x="3895724" y="0"/>
          <a:ext cx="2211983" cy="257175"/>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b="1"/>
            <a:t>Cumulative Capacity (GW</a:t>
          </a:r>
          <a:r>
            <a:rPr lang="en-US" sz="1100" b="1" baseline="-25000"/>
            <a:t>AC</a:t>
          </a:r>
          <a:r>
            <a:rPr 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0.06392</cdr:x>
      <cdr:y>0.12776</cdr:y>
    </cdr:from>
    <cdr:to>
      <cdr:x>0.51768</cdr:x>
      <cdr:y>0.27918</cdr:y>
    </cdr:to>
    <cdr:sp macro="" textlink="">
      <cdr:nvSpPr>
        <cdr:cNvPr id="4" name="TextBox 1"/>
        <cdr:cNvSpPr txBox="1"/>
      </cdr:nvSpPr>
      <cdr:spPr>
        <a:xfrm xmlns:a="http://schemas.openxmlformats.org/drawingml/2006/main">
          <a:off x="385763" y="385763"/>
          <a:ext cx="2738436" cy="457200"/>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effectLst/>
              <a:latin typeface="Arial" panose="020B0604020202020204" pitchFamily="34" charset="0"/>
              <a:ea typeface="+mn-ea"/>
              <a:cs typeface="Arial" panose="020B0604020202020204" pitchFamily="34" charset="0"/>
            </a:rPr>
            <a:t>Columns</a:t>
          </a:r>
          <a:r>
            <a:rPr lang="en-US" sz="1000" b="0" i="0" baseline="0">
              <a:effectLst/>
              <a:latin typeface="Arial" panose="020B0604020202020204" pitchFamily="34" charset="0"/>
              <a:ea typeface="+mn-ea"/>
              <a:cs typeface="Arial" panose="020B0604020202020204" pitchFamily="34" charset="0"/>
            </a:rPr>
            <a:t> show a</a:t>
          </a:r>
          <a:r>
            <a:rPr lang="en-US" sz="1000" b="0" i="0">
              <a:effectLst/>
              <a:latin typeface="Arial" panose="020B0604020202020204" pitchFamily="34" charset="0"/>
              <a:ea typeface="+mn-ea"/>
              <a:cs typeface="Arial" panose="020B0604020202020204" pitchFamily="34" charset="0"/>
            </a:rPr>
            <a:t>nnual capacity additions (left scale)</a:t>
          </a:r>
        </a:p>
        <a:p xmlns:a="http://schemas.openxmlformats.org/drawingml/2006/main">
          <a:endParaRPr lang="en-US" sz="400" b="0">
            <a:effectLst/>
            <a:latin typeface="Arial" panose="020B0604020202020204" pitchFamily="34" charset="0"/>
            <a:cs typeface="Arial" panose="020B0604020202020204" pitchFamily="34" charset="0"/>
          </a:endParaRPr>
        </a:p>
        <a:p xmlns:a="http://schemas.openxmlformats.org/drawingml/2006/main">
          <a:pPr eaLnBrk="1" fontAlgn="auto" latinLnBrk="0" hangingPunct="1"/>
          <a:r>
            <a:rPr lang="en-US" sz="1000" b="0" i="0">
              <a:effectLst/>
              <a:latin typeface="Arial" panose="020B0604020202020204" pitchFamily="34" charset="0"/>
              <a:ea typeface="+mn-ea"/>
              <a:cs typeface="Arial" panose="020B0604020202020204" pitchFamily="34" charset="0"/>
            </a:rPr>
            <a:t>Areas</a:t>
          </a:r>
          <a:r>
            <a:rPr lang="en-US" sz="1000" b="0" i="0" baseline="0">
              <a:effectLst/>
              <a:latin typeface="Arial" panose="020B0604020202020204" pitchFamily="34" charset="0"/>
              <a:ea typeface="+mn-ea"/>
              <a:cs typeface="Arial" panose="020B0604020202020204" pitchFamily="34" charset="0"/>
            </a:rPr>
            <a:t> show</a:t>
          </a:r>
          <a:r>
            <a:rPr lang="en-US" sz="1000" b="0" i="0">
              <a:effectLst/>
              <a:latin typeface="Arial" panose="020B0604020202020204" pitchFamily="34" charset="0"/>
              <a:ea typeface="+mn-ea"/>
              <a:cs typeface="Arial" panose="020B0604020202020204" pitchFamily="34" charset="0"/>
            </a:rPr>
            <a:t> cumulative capacity (right scale)</a:t>
          </a:r>
          <a:endParaRPr lang="en-US" sz="1000" b="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0.36181</cdr:x>
      <cdr:y>0.06782</cdr:y>
    </cdr:to>
    <cdr:sp macro="" textlink="">
      <cdr:nvSpPr>
        <cdr:cNvPr id="5" name="TextBox 1"/>
        <cdr:cNvSpPr txBox="1"/>
      </cdr:nvSpPr>
      <cdr:spPr>
        <a:xfrm xmlns:a="http://schemas.openxmlformats.org/drawingml/2006/main">
          <a:off x="0" y="0"/>
          <a:ext cx="2209800" cy="204787"/>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rtl="0"/>
          <a:r>
            <a:rPr lang="en-US" sz="1100" b="1" i="0" baseline="0">
              <a:effectLst/>
              <a:latin typeface="+mn-lt"/>
              <a:ea typeface="+mn-ea"/>
              <a:cs typeface="+mn-cs"/>
            </a:rPr>
            <a:t>Annual Capacity (GW</a:t>
          </a:r>
          <a:r>
            <a:rPr lang="en-US" sz="1100" b="1" i="0" baseline="-25000">
              <a:effectLst/>
              <a:latin typeface="+mn-lt"/>
              <a:ea typeface="+mn-ea"/>
              <a:cs typeface="+mn-cs"/>
            </a:rPr>
            <a:t>AC</a:t>
          </a:r>
          <a:r>
            <a:rPr lang="en-US" sz="1100" b="1" i="0" baseline="0">
              <a:effectLst/>
              <a:latin typeface="+mn-lt"/>
              <a:ea typeface="+mn-ea"/>
              <a:cs typeface="+mn-cs"/>
            </a:rPr>
            <a:t>)</a:t>
          </a:r>
          <a:endParaRPr lang="en-US">
            <a:effectLst/>
          </a:endParaRPr>
        </a:p>
      </cdr:txBody>
    </cdr:sp>
  </cdr:relSizeAnchor>
  <cdr:relSizeAnchor xmlns:cdr="http://schemas.openxmlformats.org/drawingml/2006/chartDrawing">
    <cdr:from>
      <cdr:x>0.63784</cdr:x>
      <cdr:y>0</cdr:y>
    </cdr:from>
    <cdr:to>
      <cdr:x>1</cdr:x>
      <cdr:y>0.08517</cdr:y>
    </cdr:to>
    <cdr:sp macro="" textlink="">
      <cdr:nvSpPr>
        <cdr:cNvPr id="6" name="TextBox 1"/>
        <cdr:cNvSpPr txBox="1"/>
      </cdr:nvSpPr>
      <cdr:spPr>
        <a:xfrm xmlns:a="http://schemas.openxmlformats.org/drawingml/2006/main">
          <a:off x="3895724" y="0"/>
          <a:ext cx="2211983" cy="257175"/>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b="1"/>
            <a:t>Cumulative Capacity (GW</a:t>
          </a:r>
          <a:r>
            <a:rPr lang="en-US" sz="1100" b="1" baseline="-25000"/>
            <a:t>AC</a:t>
          </a:r>
          <a:r>
            <a:rPr lang="en-US" sz="1100" b="1"/>
            <a:t>)</a:t>
          </a:r>
        </a:p>
      </cdr:txBody>
    </cdr:sp>
  </cdr:relSizeAnchor>
  <cdr:relSizeAnchor xmlns:cdr="http://schemas.openxmlformats.org/drawingml/2006/chartDrawing">
    <cdr:from>
      <cdr:x>0.71417</cdr:x>
      <cdr:y>0.15773</cdr:y>
    </cdr:from>
    <cdr:to>
      <cdr:x>0.81243</cdr:x>
      <cdr:y>0.23975</cdr:y>
    </cdr:to>
    <cdr:sp macro="" textlink="">
      <cdr:nvSpPr>
        <cdr:cNvPr id="7" name="TextBox 1"/>
        <cdr:cNvSpPr txBox="1"/>
      </cdr:nvSpPr>
      <cdr:spPr>
        <a:xfrm xmlns:a="http://schemas.openxmlformats.org/drawingml/2006/main">
          <a:off x="4310062" y="476251"/>
          <a:ext cx="593000" cy="247649"/>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solidFill>
                <a:schemeClr val="accent2">
                  <a:lumMod val="75000"/>
                </a:schemeClr>
              </a:solidFill>
              <a:effectLst/>
              <a:latin typeface="Arial" panose="020B0604020202020204" pitchFamily="34" charset="0"/>
              <a:ea typeface="+mn-ea"/>
              <a:cs typeface="Arial" panose="020B0604020202020204" pitchFamily="34" charset="0"/>
            </a:rPr>
            <a:t>Tracking</a:t>
          </a:r>
        </a:p>
      </cdr:txBody>
    </cdr:sp>
  </cdr:relSizeAnchor>
  <cdr:relSizeAnchor xmlns:cdr="http://schemas.openxmlformats.org/drawingml/2006/chartDrawing">
    <cdr:from>
      <cdr:x>0.28172</cdr:x>
      <cdr:y>0.65615</cdr:y>
    </cdr:from>
    <cdr:to>
      <cdr:x>0.38116</cdr:x>
      <cdr:y>0.71293</cdr:y>
    </cdr:to>
    <cdr:sp macro="" textlink="">
      <cdr:nvSpPr>
        <cdr:cNvPr id="8" name="TextBox 1"/>
        <cdr:cNvSpPr txBox="1"/>
      </cdr:nvSpPr>
      <cdr:spPr>
        <a:xfrm xmlns:a="http://schemas.openxmlformats.org/drawingml/2006/main">
          <a:off x="1700213" y="1981200"/>
          <a:ext cx="600076" cy="171450"/>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solidFill>
                <a:schemeClr val="accent1">
                  <a:lumMod val="75000"/>
                </a:schemeClr>
              </a:solidFill>
              <a:effectLst/>
              <a:latin typeface="Arial" panose="020B0604020202020204" pitchFamily="34" charset="0"/>
              <a:ea typeface="+mn-ea"/>
              <a:cs typeface="Arial" panose="020B0604020202020204" pitchFamily="34" charset="0"/>
            </a:rPr>
            <a:t>Fixed-Tilt</a:t>
          </a:r>
        </a:p>
      </cdr:txBody>
    </cdr:sp>
  </cdr:relSizeAnchor>
  <cdr:relSizeAnchor xmlns:cdr="http://schemas.openxmlformats.org/drawingml/2006/chartDrawing">
    <cdr:from>
      <cdr:x>0.33144</cdr:x>
      <cdr:y>0.71293</cdr:y>
    </cdr:from>
    <cdr:to>
      <cdr:x>0.4143</cdr:x>
      <cdr:y>0.83912</cdr:y>
    </cdr:to>
    <cdr:cxnSp macro="">
      <cdr:nvCxnSpPr>
        <cdr:cNvPr id="3" name="Straight Arrow Connector 2"/>
        <cdr:cNvCxnSpPr>
          <a:stCxn xmlns:a="http://schemas.openxmlformats.org/drawingml/2006/main" id="8" idx="2"/>
        </cdr:cNvCxnSpPr>
      </cdr:nvCxnSpPr>
      <cdr:spPr>
        <a:xfrm xmlns:a="http://schemas.openxmlformats.org/drawingml/2006/main">
          <a:off x="2000251" y="2152650"/>
          <a:ext cx="500062" cy="381000"/>
        </a:xfrm>
        <a:prstGeom xmlns:a="http://schemas.openxmlformats.org/drawingml/2006/main" prst="straightConnector1">
          <a:avLst/>
        </a:prstGeom>
        <a:ln xmlns:a="http://schemas.openxmlformats.org/drawingml/2006/main">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0.7633</cdr:x>
      <cdr:y>0.23975</cdr:y>
    </cdr:from>
    <cdr:to>
      <cdr:x>0.89331</cdr:x>
      <cdr:y>0.34543</cdr:y>
    </cdr:to>
    <cdr:cxnSp macro="">
      <cdr:nvCxnSpPr>
        <cdr:cNvPr id="11" name="Straight Arrow Connector 10"/>
        <cdr:cNvCxnSpPr>
          <a:stCxn xmlns:a="http://schemas.openxmlformats.org/drawingml/2006/main" id="7" idx="2"/>
        </cdr:cNvCxnSpPr>
      </cdr:nvCxnSpPr>
      <cdr:spPr>
        <a:xfrm xmlns:a="http://schemas.openxmlformats.org/drawingml/2006/main">
          <a:off x="4606562" y="723900"/>
          <a:ext cx="784588" cy="319088"/>
        </a:xfrm>
        <a:prstGeom xmlns:a="http://schemas.openxmlformats.org/drawingml/2006/main" prst="straightConnector1">
          <a:avLst/>
        </a:prstGeom>
        <a:ln xmlns:a="http://schemas.openxmlformats.org/drawingml/2006/main">
          <a:solidFill>
            <a:schemeClr val="accent2">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0.7633</cdr:x>
      <cdr:y>0.23975</cdr:y>
    </cdr:from>
    <cdr:to>
      <cdr:x>0.82623</cdr:x>
      <cdr:y>0.38486</cdr:y>
    </cdr:to>
    <cdr:cxnSp macro="">
      <cdr:nvCxnSpPr>
        <cdr:cNvPr id="13" name="Straight Arrow Connector 12"/>
        <cdr:cNvCxnSpPr>
          <a:stCxn xmlns:a="http://schemas.openxmlformats.org/drawingml/2006/main" id="7" idx="2"/>
        </cdr:cNvCxnSpPr>
      </cdr:nvCxnSpPr>
      <cdr:spPr>
        <a:xfrm xmlns:a="http://schemas.openxmlformats.org/drawingml/2006/main">
          <a:off x="4606562" y="723900"/>
          <a:ext cx="379776" cy="438150"/>
        </a:xfrm>
        <a:prstGeom xmlns:a="http://schemas.openxmlformats.org/drawingml/2006/main" prst="straightConnector1">
          <a:avLst/>
        </a:prstGeom>
        <a:ln xmlns:a="http://schemas.openxmlformats.org/drawingml/2006/main">
          <a:solidFill>
            <a:schemeClr val="accent2">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0.33144</cdr:x>
      <cdr:y>0.71293</cdr:y>
    </cdr:from>
    <cdr:to>
      <cdr:x>0.38037</cdr:x>
      <cdr:y>0.89748</cdr:y>
    </cdr:to>
    <cdr:cxnSp macro="">
      <cdr:nvCxnSpPr>
        <cdr:cNvPr id="17" name="Straight Arrow Connector 16"/>
        <cdr:cNvCxnSpPr>
          <a:stCxn xmlns:a="http://schemas.openxmlformats.org/drawingml/2006/main" id="8" idx="2"/>
        </cdr:cNvCxnSpPr>
      </cdr:nvCxnSpPr>
      <cdr:spPr>
        <a:xfrm xmlns:a="http://schemas.openxmlformats.org/drawingml/2006/main">
          <a:off x="2000251" y="2152650"/>
          <a:ext cx="295274" cy="557213"/>
        </a:xfrm>
        <a:prstGeom xmlns:a="http://schemas.openxmlformats.org/drawingml/2006/main" prst="straightConnector1">
          <a:avLst/>
        </a:prstGeom>
        <a:ln xmlns:a="http://schemas.openxmlformats.org/drawingml/2006/main">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c:userShapes xmlns:c="http://schemas.openxmlformats.org/drawingml/2006/chart">
  <cdr:relSizeAnchor xmlns:cdr="http://schemas.openxmlformats.org/drawingml/2006/chartDrawing">
    <cdr:from>
      <cdr:x>0.06392</cdr:x>
      <cdr:y>0.12776</cdr:y>
    </cdr:from>
    <cdr:to>
      <cdr:x>0.51768</cdr:x>
      <cdr:y>0.27918</cdr:y>
    </cdr:to>
    <cdr:sp macro="" textlink="">
      <cdr:nvSpPr>
        <cdr:cNvPr id="4" name="TextBox 1"/>
        <cdr:cNvSpPr txBox="1"/>
      </cdr:nvSpPr>
      <cdr:spPr>
        <a:xfrm xmlns:a="http://schemas.openxmlformats.org/drawingml/2006/main">
          <a:off x="385763" y="385763"/>
          <a:ext cx="2738436" cy="457200"/>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effectLst/>
              <a:latin typeface="Arial" panose="020B0604020202020204" pitchFamily="34" charset="0"/>
              <a:ea typeface="+mn-ea"/>
              <a:cs typeface="Arial" panose="020B0604020202020204" pitchFamily="34" charset="0"/>
            </a:rPr>
            <a:t>Columns</a:t>
          </a:r>
          <a:r>
            <a:rPr lang="en-US" sz="1000" b="0" i="0" baseline="0">
              <a:effectLst/>
              <a:latin typeface="Arial" panose="020B0604020202020204" pitchFamily="34" charset="0"/>
              <a:ea typeface="+mn-ea"/>
              <a:cs typeface="Arial" panose="020B0604020202020204" pitchFamily="34" charset="0"/>
            </a:rPr>
            <a:t> show a</a:t>
          </a:r>
          <a:r>
            <a:rPr lang="en-US" sz="1000" b="0" i="0">
              <a:effectLst/>
              <a:latin typeface="Arial" panose="020B0604020202020204" pitchFamily="34" charset="0"/>
              <a:ea typeface="+mn-ea"/>
              <a:cs typeface="Arial" panose="020B0604020202020204" pitchFamily="34" charset="0"/>
            </a:rPr>
            <a:t>nnual capacity additions (left scale)</a:t>
          </a:r>
        </a:p>
        <a:p xmlns:a="http://schemas.openxmlformats.org/drawingml/2006/main">
          <a:endParaRPr lang="en-US" sz="400" b="0">
            <a:effectLst/>
            <a:latin typeface="Arial" panose="020B0604020202020204" pitchFamily="34" charset="0"/>
            <a:cs typeface="Arial" panose="020B0604020202020204" pitchFamily="34" charset="0"/>
          </a:endParaRPr>
        </a:p>
        <a:p xmlns:a="http://schemas.openxmlformats.org/drawingml/2006/main">
          <a:pPr eaLnBrk="1" fontAlgn="auto" latinLnBrk="0" hangingPunct="1"/>
          <a:r>
            <a:rPr lang="en-US" sz="1000" b="0" i="0">
              <a:effectLst/>
              <a:latin typeface="Arial" panose="020B0604020202020204" pitchFamily="34" charset="0"/>
              <a:ea typeface="+mn-ea"/>
              <a:cs typeface="Arial" panose="020B0604020202020204" pitchFamily="34" charset="0"/>
            </a:rPr>
            <a:t>Areas</a:t>
          </a:r>
          <a:r>
            <a:rPr lang="en-US" sz="1000" b="0" i="0" baseline="0">
              <a:effectLst/>
              <a:latin typeface="Arial" panose="020B0604020202020204" pitchFamily="34" charset="0"/>
              <a:ea typeface="+mn-ea"/>
              <a:cs typeface="Arial" panose="020B0604020202020204" pitchFamily="34" charset="0"/>
            </a:rPr>
            <a:t> show</a:t>
          </a:r>
          <a:r>
            <a:rPr lang="en-US" sz="1000" b="0" i="0">
              <a:effectLst/>
              <a:latin typeface="Arial" panose="020B0604020202020204" pitchFamily="34" charset="0"/>
              <a:ea typeface="+mn-ea"/>
              <a:cs typeface="Arial" panose="020B0604020202020204" pitchFamily="34" charset="0"/>
            </a:rPr>
            <a:t> cumulative capacity (right scale)</a:t>
          </a:r>
          <a:endParaRPr lang="en-US" sz="1000" b="0">
            <a:effectLst/>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0.36181</cdr:x>
      <cdr:y>0.06782</cdr:y>
    </cdr:to>
    <cdr:sp macro="" textlink="">
      <cdr:nvSpPr>
        <cdr:cNvPr id="5" name="TextBox 1"/>
        <cdr:cNvSpPr txBox="1"/>
      </cdr:nvSpPr>
      <cdr:spPr>
        <a:xfrm xmlns:a="http://schemas.openxmlformats.org/drawingml/2006/main">
          <a:off x="0" y="0"/>
          <a:ext cx="2209800" cy="204787"/>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rtl="0"/>
          <a:r>
            <a:rPr lang="en-US" sz="1100" b="1" i="0" baseline="0">
              <a:effectLst/>
              <a:latin typeface="+mn-lt"/>
              <a:ea typeface="+mn-ea"/>
              <a:cs typeface="+mn-cs"/>
            </a:rPr>
            <a:t>Annual Capacity (GW</a:t>
          </a:r>
          <a:r>
            <a:rPr lang="en-US" sz="1100" b="1" i="0" baseline="-25000">
              <a:effectLst/>
              <a:latin typeface="+mn-lt"/>
              <a:ea typeface="+mn-ea"/>
              <a:cs typeface="+mn-cs"/>
            </a:rPr>
            <a:t>AC</a:t>
          </a:r>
          <a:r>
            <a:rPr lang="en-US" sz="1100" b="1" i="0" baseline="0">
              <a:effectLst/>
              <a:latin typeface="+mn-lt"/>
              <a:ea typeface="+mn-ea"/>
              <a:cs typeface="+mn-cs"/>
            </a:rPr>
            <a:t>)</a:t>
          </a:r>
          <a:endParaRPr lang="en-US">
            <a:effectLst/>
          </a:endParaRPr>
        </a:p>
      </cdr:txBody>
    </cdr:sp>
  </cdr:relSizeAnchor>
  <cdr:relSizeAnchor xmlns:cdr="http://schemas.openxmlformats.org/drawingml/2006/chartDrawing">
    <cdr:from>
      <cdr:x>0.63784</cdr:x>
      <cdr:y>0</cdr:y>
    </cdr:from>
    <cdr:to>
      <cdr:x>1</cdr:x>
      <cdr:y>0.08517</cdr:y>
    </cdr:to>
    <cdr:sp macro="" textlink="">
      <cdr:nvSpPr>
        <cdr:cNvPr id="6" name="TextBox 1"/>
        <cdr:cNvSpPr txBox="1"/>
      </cdr:nvSpPr>
      <cdr:spPr>
        <a:xfrm xmlns:a="http://schemas.openxmlformats.org/drawingml/2006/main">
          <a:off x="3895724" y="0"/>
          <a:ext cx="2211983" cy="257175"/>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b="1"/>
            <a:t>Cumulative Capacity (GW</a:t>
          </a:r>
          <a:r>
            <a:rPr lang="en-US" sz="1100" b="1" baseline="-25000"/>
            <a:t>AC</a:t>
          </a:r>
          <a:r>
            <a:rPr lang="en-US" sz="1100" b="1"/>
            <a:t>)</a:t>
          </a:r>
        </a:p>
      </cdr:txBody>
    </cdr:sp>
  </cdr:relSizeAnchor>
  <cdr:relSizeAnchor xmlns:cdr="http://schemas.openxmlformats.org/drawingml/2006/chartDrawing">
    <cdr:from>
      <cdr:x>0.71417</cdr:x>
      <cdr:y>0.15773</cdr:y>
    </cdr:from>
    <cdr:to>
      <cdr:x>0.81243</cdr:x>
      <cdr:y>0.23975</cdr:y>
    </cdr:to>
    <cdr:sp macro="" textlink="">
      <cdr:nvSpPr>
        <cdr:cNvPr id="7" name="TextBox 1"/>
        <cdr:cNvSpPr txBox="1"/>
      </cdr:nvSpPr>
      <cdr:spPr>
        <a:xfrm xmlns:a="http://schemas.openxmlformats.org/drawingml/2006/main">
          <a:off x="4310062" y="476251"/>
          <a:ext cx="593000" cy="247649"/>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solidFill>
                <a:schemeClr val="accent4">
                  <a:lumMod val="75000"/>
                </a:schemeClr>
              </a:solidFill>
              <a:effectLst/>
              <a:latin typeface="Arial" panose="020B0604020202020204" pitchFamily="34" charset="0"/>
              <a:ea typeface="+mn-ea"/>
              <a:cs typeface="Arial" panose="020B0604020202020204" pitchFamily="34" charset="0"/>
            </a:rPr>
            <a:t>c-Si</a:t>
          </a:r>
        </a:p>
      </cdr:txBody>
    </cdr:sp>
  </cdr:relSizeAnchor>
  <cdr:relSizeAnchor xmlns:cdr="http://schemas.openxmlformats.org/drawingml/2006/chartDrawing">
    <cdr:from>
      <cdr:x>0.28172</cdr:x>
      <cdr:y>0.65615</cdr:y>
    </cdr:from>
    <cdr:to>
      <cdr:x>0.38116</cdr:x>
      <cdr:y>0.71293</cdr:y>
    </cdr:to>
    <cdr:sp macro="" textlink="">
      <cdr:nvSpPr>
        <cdr:cNvPr id="8" name="TextBox 1"/>
        <cdr:cNvSpPr txBox="1"/>
      </cdr:nvSpPr>
      <cdr:spPr>
        <a:xfrm xmlns:a="http://schemas.openxmlformats.org/drawingml/2006/main">
          <a:off x="1700213" y="1981200"/>
          <a:ext cx="600076" cy="171450"/>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0" i="0">
              <a:solidFill>
                <a:schemeClr val="accent3">
                  <a:lumMod val="50000"/>
                </a:schemeClr>
              </a:solidFill>
              <a:effectLst/>
              <a:latin typeface="Arial" panose="020B0604020202020204" pitchFamily="34" charset="0"/>
              <a:ea typeface="+mn-ea"/>
              <a:cs typeface="Arial" panose="020B0604020202020204" pitchFamily="34" charset="0"/>
            </a:rPr>
            <a:t>Thin-Film</a:t>
          </a:r>
        </a:p>
      </cdr:txBody>
    </cdr:sp>
  </cdr:relSizeAnchor>
  <cdr:relSizeAnchor xmlns:cdr="http://schemas.openxmlformats.org/drawingml/2006/chartDrawing">
    <cdr:from>
      <cdr:x>0.33144</cdr:x>
      <cdr:y>0.71293</cdr:y>
    </cdr:from>
    <cdr:to>
      <cdr:x>0.4143</cdr:x>
      <cdr:y>0.83912</cdr:y>
    </cdr:to>
    <cdr:cxnSp macro="">
      <cdr:nvCxnSpPr>
        <cdr:cNvPr id="3" name="Straight Arrow Connector 2"/>
        <cdr:cNvCxnSpPr>
          <a:stCxn xmlns:a="http://schemas.openxmlformats.org/drawingml/2006/main" id="8" idx="2"/>
        </cdr:cNvCxnSpPr>
      </cdr:nvCxnSpPr>
      <cdr:spPr>
        <a:xfrm xmlns:a="http://schemas.openxmlformats.org/drawingml/2006/main">
          <a:off x="2000251" y="2152650"/>
          <a:ext cx="500062" cy="381000"/>
        </a:xfrm>
        <a:prstGeom xmlns:a="http://schemas.openxmlformats.org/drawingml/2006/main" prst="straightConnector1">
          <a:avLst/>
        </a:prstGeom>
        <a:ln xmlns:a="http://schemas.openxmlformats.org/drawingml/2006/main">
          <a:solidFill>
            <a:schemeClr val="accent3">
              <a:lumMod val="5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0.7633</cdr:x>
      <cdr:y>0.23975</cdr:y>
    </cdr:from>
    <cdr:to>
      <cdr:x>0.89331</cdr:x>
      <cdr:y>0.34543</cdr:y>
    </cdr:to>
    <cdr:cxnSp macro="">
      <cdr:nvCxnSpPr>
        <cdr:cNvPr id="11" name="Straight Arrow Connector 10"/>
        <cdr:cNvCxnSpPr>
          <a:stCxn xmlns:a="http://schemas.openxmlformats.org/drawingml/2006/main" id="7" idx="2"/>
        </cdr:cNvCxnSpPr>
      </cdr:nvCxnSpPr>
      <cdr:spPr>
        <a:xfrm xmlns:a="http://schemas.openxmlformats.org/drawingml/2006/main">
          <a:off x="4606562" y="723900"/>
          <a:ext cx="784588" cy="319088"/>
        </a:xfrm>
        <a:prstGeom xmlns:a="http://schemas.openxmlformats.org/drawingml/2006/main" prst="straightConnector1">
          <a:avLst/>
        </a:prstGeom>
        <a:ln xmlns:a="http://schemas.openxmlformats.org/drawingml/2006/main">
          <a:solidFill>
            <a:schemeClr val="accent4">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0.7633</cdr:x>
      <cdr:y>0.23975</cdr:y>
    </cdr:from>
    <cdr:to>
      <cdr:x>0.82623</cdr:x>
      <cdr:y>0.38486</cdr:y>
    </cdr:to>
    <cdr:cxnSp macro="">
      <cdr:nvCxnSpPr>
        <cdr:cNvPr id="13" name="Straight Arrow Connector 12"/>
        <cdr:cNvCxnSpPr>
          <a:stCxn xmlns:a="http://schemas.openxmlformats.org/drawingml/2006/main" id="7" idx="2"/>
        </cdr:cNvCxnSpPr>
      </cdr:nvCxnSpPr>
      <cdr:spPr>
        <a:xfrm xmlns:a="http://schemas.openxmlformats.org/drawingml/2006/main">
          <a:off x="4606562" y="723900"/>
          <a:ext cx="379776" cy="438150"/>
        </a:xfrm>
        <a:prstGeom xmlns:a="http://schemas.openxmlformats.org/drawingml/2006/main" prst="straightConnector1">
          <a:avLst/>
        </a:prstGeom>
        <a:ln xmlns:a="http://schemas.openxmlformats.org/drawingml/2006/main">
          <a:solidFill>
            <a:schemeClr val="accent4">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0.33144</cdr:x>
      <cdr:y>0.71293</cdr:y>
    </cdr:from>
    <cdr:to>
      <cdr:x>0.38037</cdr:x>
      <cdr:y>0.89748</cdr:y>
    </cdr:to>
    <cdr:cxnSp macro="">
      <cdr:nvCxnSpPr>
        <cdr:cNvPr id="17" name="Straight Arrow Connector 16"/>
        <cdr:cNvCxnSpPr>
          <a:stCxn xmlns:a="http://schemas.openxmlformats.org/drawingml/2006/main" id="8" idx="2"/>
        </cdr:cNvCxnSpPr>
      </cdr:nvCxnSpPr>
      <cdr:spPr>
        <a:xfrm xmlns:a="http://schemas.openxmlformats.org/drawingml/2006/main">
          <a:off x="2000251" y="2152650"/>
          <a:ext cx="295274" cy="557213"/>
        </a:xfrm>
        <a:prstGeom xmlns:a="http://schemas.openxmlformats.org/drawingml/2006/main" prst="straightConnector1">
          <a:avLst/>
        </a:prstGeom>
        <a:ln xmlns:a="http://schemas.openxmlformats.org/drawingml/2006/main">
          <a:solidFill>
            <a:schemeClr val="accent3">
              <a:lumMod val="5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4.xml><?xml version="1.0" encoding="utf-8"?>
<xdr:wsDr xmlns:xdr="http://schemas.openxmlformats.org/drawingml/2006/spreadsheetDrawing" xmlns:a="http://schemas.openxmlformats.org/drawingml/2006/main">
  <xdr:twoCellAnchor>
    <xdr:from>
      <xdr:col>0</xdr:col>
      <xdr:colOff>0</xdr:colOff>
      <xdr:row>1</xdr:row>
      <xdr:rowOff>157161</xdr:rowOff>
    </xdr:from>
    <xdr:to>
      <xdr:col>8</xdr:col>
      <xdr:colOff>559117</xdr:colOff>
      <xdr:row>21</xdr:row>
      <xdr:rowOff>122871</xdr:rowOff>
    </xdr:to>
    <xdr:graphicFrame macro="">
      <xdr:nvGraphicFramePr>
        <xdr:cNvPr id="2" name="Chart 1">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0.12073</cdr:x>
      <cdr:y>0.66518</cdr:y>
    </cdr:from>
    <cdr:to>
      <cdr:x>0.69807</cdr:x>
      <cdr:y>0.73376</cdr:y>
    </cdr:to>
    <cdr:sp macro="" textlink="">
      <cdr:nvSpPr>
        <cdr:cNvPr id="2" name="TextBox 1"/>
        <cdr:cNvSpPr txBox="1"/>
      </cdr:nvSpPr>
      <cdr:spPr>
        <a:xfrm xmlns:a="http://schemas.openxmlformats.org/drawingml/2006/main">
          <a:off x="739650" y="2068019"/>
          <a:ext cx="3537075" cy="213220"/>
        </a:xfrm>
        <a:prstGeom xmlns:a="http://schemas.openxmlformats.org/drawingml/2006/main" prst="rect">
          <a:avLst/>
        </a:prstGeom>
        <a:solidFill xmlns:a="http://schemas.openxmlformats.org/drawingml/2006/main">
          <a:schemeClr val="bg1"/>
        </a:solidFill>
        <a:effectLst xmlns:a="http://schemas.openxmlformats.org/drawingml/2006/main">
          <a:outerShdw blurRad="50800" dist="38100" dir="2700000" algn="tl" rotWithShape="0">
            <a:prstClr val="black">
              <a:alpha val="40000"/>
            </a:prstClr>
          </a:outerShdw>
        </a:effectLst>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i="0">
              <a:effectLst/>
              <a:latin typeface="Arial" panose="020B0604020202020204" pitchFamily="34" charset="0"/>
              <a:ea typeface="+mn-ea"/>
              <a:cs typeface="Arial" panose="020B0604020202020204" pitchFamily="34" charset="0"/>
            </a:rPr>
            <a:t>Markers show </a:t>
          </a:r>
          <a:r>
            <a:rPr lang="en-US" sz="1000" b="0" i="0">
              <a:solidFill>
                <a:sysClr val="windowText" lastClr="000000"/>
              </a:solidFill>
              <a:effectLst/>
              <a:latin typeface="Arial" panose="020B0604020202020204" pitchFamily="34" charset="0"/>
              <a:ea typeface="+mn-ea"/>
              <a:cs typeface="Arial" panose="020B0604020202020204" pitchFamily="34" charset="0"/>
            </a:rPr>
            <a:t>median values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0.66698</cdr:x>
      <cdr:y>0.07353</cdr:y>
    </cdr:to>
    <cdr:sp macro="" textlink="">
      <cdr:nvSpPr>
        <cdr:cNvPr id="3" name="TextBox 2"/>
        <cdr:cNvSpPr txBox="1"/>
      </cdr:nvSpPr>
      <cdr:spPr>
        <a:xfrm xmlns:a="http://schemas.openxmlformats.org/drawingml/2006/main">
          <a:off x="0" y="0"/>
          <a:ext cx="4086225" cy="228601"/>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effectLst/>
              <a:latin typeface="Arial" panose="020B0604020202020204" pitchFamily="34" charset="0"/>
              <a:ea typeface="+mn-ea"/>
              <a:cs typeface="Arial" panose="020B0604020202020204" pitchFamily="34" charset="0"/>
            </a:rPr>
            <a:t>Long-Term Average Annual GHI at Newly Built Sites (kWh/m</a:t>
          </a:r>
          <a:r>
            <a:rPr lang="en-US" sz="1000" b="1" i="0" baseline="30000">
              <a:effectLst/>
              <a:latin typeface="Arial" panose="020B0604020202020204" pitchFamily="34" charset="0"/>
              <a:ea typeface="+mn-ea"/>
              <a:cs typeface="Arial" panose="020B0604020202020204" pitchFamily="34" charset="0"/>
            </a:rPr>
            <a:t>2</a:t>
          </a:r>
          <a:r>
            <a:rPr lang="en-US" sz="1000" b="1" i="0" baseline="0">
              <a:effectLst/>
              <a:latin typeface="Arial" panose="020B0604020202020204" pitchFamily="34" charset="0"/>
              <a:ea typeface="+mn-ea"/>
              <a:cs typeface="Arial" panose="020B0604020202020204" pitchFamily="34" charset="0"/>
            </a:rPr>
            <a:t>/day)</a:t>
          </a:r>
          <a:endParaRPr lang="en-US" sz="1000">
            <a:effectLst/>
            <a:latin typeface="Arial" panose="020B0604020202020204" pitchFamily="34" charset="0"/>
            <a:cs typeface="Arial" panose="020B0604020202020204" pitchFamily="34" charset="0"/>
          </a:endParaRPr>
        </a:p>
        <a:p xmlns:a="http://schemas.openxmlformats.org/drawingml/2006/main">
          <a:endParaRPr lang="en-US" sz="1000">
            <a:latin typeface="Arial" panose="020B0604020202020204" pitchFamily="34" charset="0"/>
            <a:cs typeface="Arial" panose="020B0604020202020204" pitchFamily="34" charset="0"/>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11905</xdr:colOff>
      <xdr:row>2</xdr:row>
      <xdr:rowOff>11907</xdr:rowOff>
    </xdr:from>
    <xdr:to>
      <xdr:col>8</xdr:col>
      <xdr:colOff>551972</xdr:colOff>
      <xdr:row>21</xdr:row>
      <xdr:rowOff>134779</xdr:rowOff>
    </xdr:to>
    <xdr:graphicFrame macro="">
      <xdr:nvGraphicFramePr>
        <xdr:cNvPr id="2" name="Chart 1">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0.08886</cdr:x>
      <cdr:y>0.6759</cdr:y>
    </cdr:from>
    <cdr:to>
      <cdr:x>0.66814</cdr:x>
      <cdr:y>0.73759</cdr:y>
    </cdr:to>
    <cdr:sp macro="" textlink="">
      <cdr:nvSpPr>
        <cdr:cNvPr id="2" name="TextBox 1"/>
        <cdr:cNvSpPr txBox="1"/>
      </cdr:nvSpPr>
      <cdr:spPr>
        <a:xfrm xmlns:a="http://schemas.openxmlformats.org/drawingml/2006/main">
          <a:off x="544387" y="2101356"/>
          <a:ext cx="3548983" cy="191787"/>
        </a:xfrm>
        <a:prstGeom xmlns:a="http://schemas.openxmlformats.org/drawingml/2006/main" prst="rect">
          <a:avLst/>
        </a:prstGeom>
        <a:solidFill xmlns:a="http://schemas.openxmlformats.org/drawingml/2006/main">
          <a:schemeClr val="bg1"/>
        </a:solidFill>
        <a:effectLst xmlns:a="http://schemas.openxmlformats.org/drawingml/2006/main">
          <a:outerShdw blurRad="50800" dist="38100" dir="2700000" algn="tl" rotWithShape="0">
            <a:prstClr val="black">
              <a:alpha val="40000"/>
            </a:prstClr>
          </a:outerShdw>
        </a:effectLst>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i="0">
              <a:effectLst/>
              <a:latin typeface="Arial" panose="020B0604020202020204" pitchFamily="34" charset="0"/>
              <a:ea typeface="+mn-ea"/>
              <a:cs typeface="Arial" panose="020B0604020202020204" pitchFamily="34" charset="0"/>
            </a:rPr>
            <a:t>Markers show </a:t>
          </a:r>
          <a:r>
            <a:rPr lang="en-US" sz="1000" b="0" i="0">
              <a:solidFill>
                <a:sysClr val="windowText" lastClr="000000"/>
              </a:solidFill>
              <a:effectLst/>
              <a:latin typeface="Arial" panose="020B0604020202020204" pitchFamily="34" charset="0"/>
              <a:ea typeface="+mn-ea"/>
              <a:cs typeface="Arial" panose="020B0604020202020204" pitchFamily="34" charset="0"/>
            </a:rPr>
            <a:t>median values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3.21651E-7</cdr:y>
    </cdr:from>
    <cdr:to>
      <cdr:x>0.32921</cdr:x>
      <cdr:y>0.07736</cdr:y>
    </cdr:to>
    <cdr:sp macro="" textlink="">
      <cdr:nvSpPr>
        <cdr:cNvPr id="3" name="TextBox 2"/>
        <cdr:cNvSpPr txBox="1"/>
      </cdr:nvSpPr>
      <cdr:spPr>
        <a:xfrm xmlns:a="http://schemas.openxmlformats.org/drawingml/2006/main">
          <a:off x="0" y="1"/>
          <a:ext cx="2016920" cy="240506"/>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Inverter Loading Ratio (DC:AC)</a:t>
          </a:r>
          <a:endParaRPr lang="en-US" sz="1100"/>
        </a:p>
      </cdr:txBody>
    </cdr:sp>
  </cdr:relSizeAnchor>
</c:userShapes>
</file>

<file path=xl/drawings/drawing18.xml><?xml version="1.0" encoding="utf-8"?>
<xdr:wsDr xmlns:xdr="http://schemas.openxmlformats.org/drawingml/2006/spreadsheetDrawing" xmlns:a="http://schemas.openxmlformats.org/drawingml/2006/main">
  <xdr:twoCellAnchor editAs="oneCell">
    <xdr:from>
      <xdr:col>9</xdr:col>
      <xdr:colOff>254795</xdr:colOff>
      <xdr:row>1</xdr:row>
      <xdr:rowOff>7145</xdr:rowOff>
    </xdr:from>
    <xdr:to>
      <xdr:col>10</xdr:col>
      <xdr:colOff>555959</xdr:colOff>
      <xdr:row>20</xdr:row>
      <xdr:rowOff>42094</xdr:rowOff>
    </xdr:to>
    <xdr:pic>
      <xdr:nvPicPr>
        <xdr:cNvPr id="11" name="Picture 10"/>
        <xdr:cNvPicPr>
          <a:picLocks noChangeAspect="1"/>
        </xdr:cNvPicPr>
      </xdr:nvPicPr>
      <xdr:blipFill>
        <a:blip xmlns:r="http://schemas.openxmlformats.org/officeDocument/2006/relationships" r:embed="rId1"/>
        <a:stretch>
          <a:fillRect/>
        </a:stretch>
      </xdr:blipFill>
      <xdr:spPr>
        <a:xfrm>
          <a:off x="5934076" y="269083"/>
          <a:ext cx="908383" cy="3202011"/>
        </a:xfrm>
        <a:prstGeom prst="rect">
          <a:avLst/>
        </a:prstGeom>
      </xdr:spPr>
    </xdr:pic>
    <xdr:clientData/>
  </xdr:twoCellAnchor>
  <xdr:twoCellAnchor editAs="oneCell">
    <xdr:from>
      <xdr:col>0</xdr:col>
      <xdr:colOff>0</xdr:colOff>
      <xdr:row>2</xdr:row>
      <xdr:rowOff>0</xdr:rowOff>
    </xdr:from>
    <xdr:to>
      <xdr:col>9</xdr:col>
      <xdr:colOff>169584</xdr:colOff>
      <xdr:row>21</xdr:row>
      <xdr:rowOff>33614</xdr:rowOff>
    </xdr:to>
    <xdr:pic>
      <xdr:nvPicPr>
        <xdr:cNvPr id="6" name="Picture 5"/>
        <xdr:cNvPicPr>
          <a:picLocks noChangeAspect="1"/>
        </xdr:cNvPicPr>
      </xdr:nvPicPr>
      <xdr:blipFill>
        <a:blip xmlns:r="http://schemas.openxmlformats.org/officeDocument/2006/relationships" r:embed="rId2"/>
        <a:stretch>
          <a:fillRect/>
        </a:stretch>
      </xdr:blipFill>
      <xdr:spPr>
        <a:xfrm>
          <a:off x="0" y="428625"/>
          <a:ext cx="5944115" cy="320067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8</xdr:col>
      <xdr:colOff>633412</xdr:colOff>
      <xdr:row>21</xdr:row>
      <xdr:rowOff>33337</xdr:rowOff>
    </xdr:to>
    <xdr:graphicFrame macro="">
      <xdr:nvGraphicFramePr>
        <xdr:cNvPr id="2" name="Chart 1">
          <a:extLst>
            <a:ext uri="{FF2B5EF4-FFF2-40B4-BE49-F238E27FC236}">
              <a16:creationId xmlns:a16="http://schemas.microsoft.com/office/drawing/2014/main" id="{00000000-0008-0000-04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1743075</xdr:colOff>
      <xdr:row>2</xdr:row>
      <xdr:rowOff>0</xdr:rowOff>
    </xdr:from>
    <xdr:to>
      <xdr:col>18</xdr:col>
      <xdr:colOff>459582</xdr:colOff>
      <xdr:row>21</xdr:row>
      <xdr:rowOff>33337</xdr:rowOff>
    </xdr:to>
    <xdr:graphicFrame macro="">
      <xdr:nvGraphicFramePr>
        <xdr:cNvPr id="3" name="Chart 2">
          <a:extLst>
            <a:ext uri="{FF2B5EF4-FFF2-40B4-BE49-F238E27FC236}">
              <a16:creationId xmlns:a16="http://schemas.microsoft.com/office/drawing/2014/main" id="{00000000-0008-0000-04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0.22202</cdr:x>
      <cdr:y>0.12633</cdr:y>
    </cdr:from>
    <cdr:to>
      <cdr:x>0.97027</cdr:x>
      <cdr:y>0.21136</cdr:y>
    </cdr:to>
    <cdr:sp macro="" textlink="">
      <cdr:nvSpPr>
        <cdr:cNvPr id="5" name="TextBox 1"/>
        <cdr:cNvSpPr txBox="1"/>
      </cdr:nvSpPr>
      <cdr:spPr>
        <a:xfrm xmlns:a="http://schemas.openxmlformats.org/drawingml/2006/main">
          <a:off x="1351319" y="381443"/>
          <a:ext cx="4554181" cy="256732"/>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i="0">
              <a:effectLst/>
              <a:latin typeface="Arial" panose="020B0604020202020204" pitchFamily="34" charset="0"/>
              <a:ea typeface="+mn-ea"/>
              <a:cs typeface="Arial" panose="020B0604020202020204" pitchFamily="34" charset="0"/>
            </a:rPr>
            <a:t>Columns show</a:t>
          </a:r>
          <a:r>
            <a:rPr lang="en-US" sz="1000" b="0" i="0" baseline="0">
              <a:effectLst/>
              <a:latin typeface="Arial" panose="020B0604020202020204" pitchFamily="34" charset="0"/>
              <a:ea typeface="+mn-ea"/>
              <a:cs typeface="Arial" panose="020B0604020202020204" pitchFamily="34" charset="0"/>
            </a:rPr>
            <a:t> </a:t>
          </a:r>
          <a:r>
            <a:rPr lang="en-US" sz="1000" b="0" i="0">
              <a:effectLst/>
              <a:latin typeface="Arial" panose="020B0604020202020204" pitchFamily="34" charset="0"/>
              <a:ea typeface="+mn-ea"/>
              <a:cs typeface="Arial" panose="020B0604020202020204" pitchFamily="34" charset="0"/>
            </a:rPr>
            <a:t>median</a:t>
          </a:r>
          <a:r>
            <a:rPr lang="en-US" sz="1000" b="0" i="0" baseline="0">
              <a:effectLst/>
              <a:latin typeface="Arial" panose="020B0604020202020204" pitchFamily="34" charset="0"/>
              <a:ea typeface="+mn-ea"/>
              <a:cs typeface="Arial" panose="020B0604020202020204" pitchFamily="34" charset="0"/>
            </a:rPr>
            <a:t> values for 2020 projects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0.38659</cdr:x>
      <cdr:y>0.07719</cdr:y>
    </cdr:to>
    <cdr:sp macro="" textlink="">
      <cdr:nvSpPr>
        <cdr:cNvPr id="6" name="TextBox 1"/>
        <cdr:cNvSpPr txBox="1"/>
      </cdr:nvSpPr>
      <cdr:spPr>
        <a:xfrm xmlns:a="http://schemas.openxmlformats.org/drawingml/2006/main">
          <a:off x="0" y="0"/>
          <a:ext cx="2352963" cy="233070"/>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effectLst/>
              <a:latin typeface="Arial" panose="020B0604020202020204" pitchFamily="34" charset="0"/>
              <a:ea typeface="+mn-ea"/>
              <a:cs typeface="Arial" panose="020B0604020202020204" pitchFamily="34" charset="0"/>
            </a:rPr>
            <a:t>Installed Costs (2020 $/W</a:t>
          </a:r>
          <a:r>
            <a:rPr lang="en-US" sz="1000" b="1" i="0" baseline="-25000">
              <a:effectLst/>
              <a:latin typeface="Arial" panose="020B0604020202020204" pitchFamily="34" charset="0"/>
              <a:ea typeface="+mn-ea"/>
              <a:cs typeface="Arial" panose="020B0604020202020204" pitchFamily="34" charset="0"/>
            </a:rPr>
            <a:t>AC</a:t>
          </a:r>
          <a:r>
            <a:rPr lang="en-US" sz="1000" b="1" i="0" baseline="0">
              <a:effectLst/>
              <a:latin typeface="Arial" panose="020B0604020202020204" pitchFamily="34" charset="0"/>
              <a:ea typeface="+mn-ea"/>
              <a:cs typeface="Arial" panose="020B0604020202020204" pitchFamily="34" charset="0"/>
            </a:rPr>
            <a:t>)</a:t>
          </a:r>
          <a:endParaRPr lang="en-US" sz="1000">
            <a:latin typeface="Arial" panose="020B0604020202020204" pitchFamily="34" charset="0"/>
            <a:cs typeface="Arial" panose="020B0604020202020204" pitchFamily="34" charset="0"/>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0.22202</cdr:x>
      <cdr:y>0.13163</cdr:y>
    </cdr:from>
    <cdr:to>
      <cdr:x>0.97012</cdr:x>
      <cdr:y>0.21924</cdr:y>
    </cdr:to>
    <cdr:sp macro="" textlink="">
      <cdr:nvSpPr>
        <cdr:cNvPr id="5" name="TextBox 1"/>
        <cdr:cNvSpPr txBox="1"/>
      </cdr:nvSpPr>
      <cdr:spPr>
        <a:xfrm xmlns:a="http://schemas.openxmlformats.org/drawingml/2006/main">
          <a:off x="1362422" y="397438"/>
          <a:ext cx="4590703" cy="264550"/>
        </a:xfrm>
        <a:prstGeom xmlns:a="http://schemas.openxmlformats.org/drawingml/2006/main" prst="rect">
          <a:avLst/>
        </a:prstGeom>
        <a:noFill xmlns:a="http://schemas.openxmlformats.org/drawingml/2006/main"/>
        <a:effectLst xmlns:a="http://schemas.openxmlformats.org/drawingml/2006/main"/>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i="0">
              <a:effectLst/>
              <a:latin typeface="Arial" panose="020B0604020202020204" pitchFamily="34" charset="0"/>
              <a:ea typeface="+mn-ea"/>
              <a:cs typeface="Arial" panose="020B0604020202020204" pitchFamily="34" charset="0"/>
            </a:rPr>
            <a:t>Columns show</a:t>
          </a:r>
          <a:r>
            <a:rPr lang="en-US" sz="1000" b="0" i="0" baseline="0">
              <a:effectLst/>
              <a:latin typeface="Arial" panose="020B0604020202020204" pitchFamily="34" charset="0"/>
              <a:ea typeface="+mn-ea"/>
              <a:cs typeface="Arial" panose="020B0604020202020204" pitchFamily="34" charset="0"/>
            </a:rPr>
            <a:t> </a:t>
          </a:r>
          <a:r>
            <a:rPr lang="en-US" sz="1000" b="0" i="0">
              <a:effectLst/>
              <a:latin typeface="Arial" panose="020B0604020202020204" pitchFamily="34" charset="0"/>
              <a:ea typeface="+mn-ea"/>
              <a:cs typeface="Arial" panose="020B0604020202020204" pitchFamily="34" charset="0"/>
            </a:rPr>
            <a:t>median</a:t>
          </a:r>
          <a:r>
            <a:rPr lang="en-US" sz="1000" b="0" i="0" baseline="0">
              <a:effectLst/>
              <a:latin typeface="Arial" panose="020B0604020202020204" pitchFamily="34" charset="0"/>
              <a:ea typeface="+mn-ea"/>
              <a:cs typeface="Arial" panose="020B0604020202020204" pitchFamily="34" charset="0"/>
            </a:rPr>
            <a:t> values for 2020 projects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0.39113</cdr:x>
      <cdr:y>0.08192</cdr:y>
    </cdr:to>
    <cdr:sp macro="" textlink="">
      <cdr:nvSpPr>
        <cdr:cNvPr id="6" name="TextBox 1"/>
        <cdr:cNvSpPr txBox="1"/>
      </cdr:nvSpPr>
      <cdr:spPr>
        <a:xfrm xmlns:a="http://schemas.openxmlformats.org/drawingml/2006/main">
          <a:off x="0" y="0"/>
          <a:ext cx="2400159" cy="247357"/>
        </a:xfrm>
        <a:prstGeom xmlns:a="http://schemas.openxmlformats.org/drawingml/2006/main" prst="rect">
          <a:avLst/>
        </a:prstGeom>
      </cdr:spPr>
      <cdr:txBody>
        <a:bodyPr xmlns:a="http://schemas.openxmlformats.org/drawingml/2006/main" wrap="square" lIns="18288" tIns="18288" rIns="18288" bIns="18288"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effectLst/>
              <a:latin typeface="Arial" panose="020B0604020202020204" pitchFamily="34" charset="0"/>
              <a:ea typeface="+mn-ea"/>
              <a:cs typeface="Arial" panose="020B0604020202020204" pitchFamily="34" charset="0"/>
            </a:rPr>
            <a:t>Installed Costs (2020 $/W</a:t>
          </a:r>
          <a:r>
            <a:rPr lang="en-US" sz="1000" b="1" i="0" baseline="-25000">
              <a:effectLst/>
              <a:latin typeface="Arial" panose="020B0604020202020204" pitchFamily="34" charset="0"/>
              <a:ea typeface="+mn-ea"/>
              <a:cs typeface="Arial" panose="020B0604020202020204" pitchFamily="34" charset="0"/>
            </a:rPr>
            <a:t>DC</a:t>
          </a:r>
          <a:r>
            <a:rPr lang="en-US" sz="1000" b="1" i="0" baseline="0">
              <a:effectLst/>
              <a:latin typeface="Arial" panose="020B0604020202020204" pitchFamily="34" charset="0"/>
              <a:ea typeface="+mn-ea"/>
              <a:cs typeface="Arial" panose="020B0604020202020204" pitchFamily="34" charset="0"/>
            </a:rPr>
            <a:t>)</a:t>
          </a:r>
          <a:endParaRPr lang="en-US" sz="1000">
            <a:latin typeface="Arial" panose="020B0604020202020204" pitchFamily="34" charset="0"/>
            <a:cs typeface="Arial" panose="020B0604020202020204" pitchFamily="34" charset="0"/>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9</xdr:col>
      <xdr:colOff>0</xdr:colOff>
      <xdr:row>2</xdr:row>
      <xdr:rowOff>0</xdr:rowOff>
    </xdr:from>
    <xdr:to>
      <xdr:col>17</xdr:col>
      <xdr:colOff>359569</xdr:colOff>
      <xdr:row>21</xdr:row>
      <xdr:rowOff>33338</xdr:rowOff>
    </xdr:to>
    <xdr:graphicFrame macro="">
      <xdr:nvGraphicFramePr>
        <xdr:cNvPr id="3" name="Chart 2">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8</xdr:col>
      <xdr:colOff>252412</xdr:colOff>
      <xdr:row>21</xdr:row>
      <xdr:rowOff>33338</xdr:rowOff>
    </xdr:to>
    <xdr:graphicFrame macro="">
      <xdr:nvGraphicFramePr>
        <xdr:cNvPr id="4" name="Chart 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0.09181</cdr:x>
      <cdr:y>0.65414</cdr:y>
    </cdr:from>
    <cdr:to>
      <cdr:x>0.6891</cdr:x>
      <cdr:y>0.73289</cdr:y>
    </cdr:to>
    <cdr:sp macro="" textlink="">
      <cdr:nvSpPr>
        <cdr:cNvPr id="2" name="TextBox 1"/>
        <cdr:cNvSpPr txBox="1"/>
      </cdr:nvSpPr>
      <cdr:spPr>
        <a:xfrm xmlns:a="http://schemas.openxmlformats.org/drawingml/2006/main">
          <a:off x="545682" y="2093510"/>
          <a:ext cx="3550068" cy="252021"/>
        </a:xfrm>
        <a:prstGeom xmlns:a="http://schemas.openxmlformats.org/drawingml/2006/main" prst="rect">
          <a:avLst/>
        </a:prstGeom>
        <a:solidFill xmlns:a="http://schemas.openxmlformats.org/drawingml/2006/main">
          <a:schemeClr val="bg1"/>
        </a:solidFill>
        <a:effectLst xmlns:a="http://schemas.openxmlformats.org/drawingml/2006/main">
          <a:outerShdw blurRad="50800" dist="38100" dir="2700000" algn="tl" rotWithShape="0">
            <a:prstClr val="black">
              <a:alpha val="40000"/>
            </a:prstClr>
          </a:outerShdw>
        </a:effectLst>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i="0">
              <a:effectLst/>
              <a:latin typeface="Arial" panose="020B0604020202020204" pitchFamily="34" charset="0"/>
              <a:ea typeface="+mn-ea"/>
              <a:cs typeface="Arial" panose="020B0604020202020204" pitchFamily="34" charset="0"/>
            </a:rPr>
            <a:t>Markers show </a:t>
          </a:r>
          <a:r>
            <a:rPr lang="en-US" sz="1000" b="0" i="0">
              <a:solidFill>
                <a:sysClr val="windowText" lastClr="000000"/>
              </a:solidFill>
              <a:effectLst/>
              <a:latin typeface="Arial" panose="020B0604020202020204" pitchFamily="34" charset="0"/>
              <a:ea typeface="+mn-ea"/>
              <a:cs typeface="Arial" panose="020B0604020202020204" pitchFamily="34" charset="0"/>
            </a:rPr>
            <a:t>median values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cdr:y>
    </cdr:from>
    <cdr:to>
      <cdr:x>0.34467</cdr:x>
      <cdr:y>0.09148</cdr:y>
    </cdr:to>
    <cdr:sp macro="" textlink="">
      <cdr:nvSpPr>
        <cdr:cNvPr id="3" name="TextBox 2"/>
        <cdr:cNvSpPr txBox="1"/>
      </cdr:nvSpPr>
      <cdr:spPr>
        <a:xfrm xmlns:a="http://schemas.openxmlformats.org/drawingml/2006/main">
          <a:off x="0" y="0"/>
          <a:ext cx="2100263" cy="276225"/>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effectLst/>
              <a:latin typeface="Arial" panose="020B0604020202020204" pitchFamily="34" charset="0"/>
              <a:ea typeface="+mn-ea"/>
              <a:cs typeface="Arial" panose="020B0604020202020204" pitchFamily="34" charset="0"/>
            </a:rPr>
            <a:t>Installed Costs (2020 $/W</a:t>
          </a:r>
          <a:r>
            <a:rPr lang="en-US" sz="1000" b="1" i="0" baseline="-25000">
              <a:effectLst/>
              <a:latin typeface="Arial" panose="020B0604020202020204" pitchFamily="34" charset="0"/>
              <a:ea typeface="+mn-ea"/>
              <a:cs typeface="Arial" panose="020B0604020202020204" pitchFamily="34" charset="0"/>
            </a:rPr>
            <a:t>DC</a:t>
          </a:r>
          <a:r>
            <a:rPr lang="en-US" sz="1000" b="1" i="0" baseline="0">
              <a:effectLst/>
              <a:latin typeface="Arial" panose="020B0604020202020204" pitchFamily="34" charset="0"/>
              <a:ea typeface="+mn-ea"/>
              <a:cs typeface="Arial" panose="020B0604020202020204" pitchFamily="34" charset="0"/>
            </a:rPr>
            <a:t>)</a:t>
          </a:r>
          <a:endParaRPr lang="en-US" sz="1000">
            <a:latin typeface="Arial" panose="020B0604020202020204" pitchFamily="34" charset="0"/>
            <a:cs typeface="Arial" panose="020B0604020202020204" pitchFamily="34" charset="0"/>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0.09493</cdr:x>
      <cdr:y>0.65887</cdr:y>
    </cdr:from>
    <cdr:to>
      <cdr:x>0.69311</cdr:x>
      <cdr:y>0.72173</cdr:y>
    </cdr:to>
    <cdr:sp macro="" textlink="">
      <cdr:nvSpPr>
        <cdr:cNvPr id="2" name="TextBox 1"/>
        <cdr:cNvSpPr txBox="1"/>
      </cdr:nvSpPr>
      <cdr:spPr>
        <a:xfrm xmlns:a="http://schemas.openxmlformats.org/drawingml/2006/main">
          <a:off x="564226" y="2108649"/>
          <a:ext cx="3555336" cy="201164"/>
        </a:xfrm>
        <a:prstGeom xmlns:a="http://schemas.openxmlformats.org/drawingml/2006/main" prst="rect">
          <a:avLst/>
        </a:prstGeom>
        <a:solidFill xmlns:a="http://schemas.openxmlformats.org/drawingml/2006/main">
          <a:schemeClr val="bg1"/>
        </a:solidFill>
        <a:effectLst xmlns:a="http://schemas.openxmlformats.org/drawingml/2006/main">
          <a:outerShdw blurRad="50800" dist="38100" dir="2700000" algn="tl" rotWithShape="0">
            <a:prstClr val="black">
              <a:alpha val="40000"/>
            </a:prstClr>
          </a:outerShdw>
        </a:effectLst>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i="0">
              <a:effectLst/>
              <a:latin typeface="Arial" panose="020B0604020202020204" pitchFamily="34" charset="0"/>
              <a:ea typeface="+mn-ea"/>
              <a:cs typeface="Arial" panose="020B0604020202020204" pitchFamily="34" charset="0"/>
            </a:rPr>
            <a:t>Markers show </a:t>
          </a:r>
          <a:r>
            <a:rPr lang="en-US" sz="1000" b="0" i="0">
              <a:solidFill>
                <a:sysClr val="windowText" lastClr="000000"/>
              </a:solidFill>
              <a:effectLst/>
              <a:latin typeface="Arial" panose="020B0604020202020204" pitchFamily="34" charset="0"/>
              <a:ea typeface="+mn-ea"/>
              <a:cs typeface="Arial" panose="020B0604020202020204" pitchFamily="34" charset="0"/>
            </a:rPr>
            <a:t>median values</a:t>
          </a:r>
          <a:r>
            <a:rPr lang="en-US" sz="1000" b="0" i="0">
              <a:effectLst/>
              <a:latin typeface="Arial" panose="020B0604020202020204" pitchFamily="34" charset="0"/>
              <a:ea typeface="+mn-ea"/>
              <a:cs typeface="Arial" panose="020B0604020202020204" pitchFamily="34" charset="0"/>
            </a:rPr>
            <a:t>, with 20th and 80th percentiles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1.6417E-7</cdr:x>
      <cdr:y>0</cdr:y>
    </cdr:from>
    <cdr:to>
      <cdr:x>0.31353</cdr:x>
      <cdr:y>0.08833</cdr:y>
    </cdr:to>
    <cdr:sp macro="" textlink="">
      <cdr:nvSpPr>
        <cdr:cNvPr id="3" name="TextBox 2"/>
        <cdr:cNvSpPr txBox="1"/>
      </cdr:nvSpPr>
      <cdr:spPr>
        <a:xfrm xmlns:a="http://schemas.openxmlformats.org/drawingml/2006/main">
          <a:off x="1" y="0"/>
          <a:ext cx="1909762" cy="266700"/>
        </a:xfrm>
        <a:prstGeom xmlns:a="http://schemas.openxmlformats.org/drawingml/2006/main" prst="rect">
          <a:avLst/>
        </a:prstGeom>
      </cdr:spPr>
      <cdr:txBody>
        <a:bodyPr xmlns:a="http://schemas.openxmlformats.org/drawingml/2006/main" vertOverflow="clip" wrap="square" lIns="18288" tIns="18288" rIns="18288" bIns="18288"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effectLst/>
              <a:latin typeface="Arial" panose="020B0604020202020204" pitchFamily="34" charset="0"/>
              <a:ea typeface="+mn-ea"/>
              <a:cs typeface="Arial" panose="020B0604020202020204" pitchFamily="34" charset="0"/>
            </a:rPr>
            <a:t>Installed Costs (2020 $/W</a:t>
          </a:r>
          <a:r>
            <a:rPr lang="en-US" sz="1000" b="1" i="0" baseline="-25000">
              <a:effectLst/>
              <a:latin typeface="Arial" panose="020B0604020202020204" pitchFamily="34" charset="0"/>
              <a:ea typeface="+mn-ea"/>
              <a:cs typeface="Arial" panose="020B0604020202020204" pitchFamily="34" charset="0"/>
            </a:rPr>
            <a:t>AC</a:t>
          </a:r>
          <a:r>
            <a:rPr lang="en-US" sz="1000" b="1" i="0" baseline="0">
              <a:effectLst/>
              <a:latin typeface="Arial" panose="020B0604020202020204" pitchFamily="34" charset="0"/>
              <a:ea typeface="+mn-ea"/>
              <a:cs typeface="Arial" panose="020B0604020202020204" pitchFamily="34" charset="0"/>
            </a:rPr>
            <a:t>)</a:t>
          </a:r>
          <a:endParaRPr lang="en-US" sz="1000">
            <a:latin typeface="Arial" panose="020B0604020202020204" pitchFamily="34" charset="0"/>
            <a:cs typeface="Arial" panose="020B0604020202020204" pitchFamily="34" charset="0"/>
          </a:endParaRPr>
        </a:p>
      </cdr:txBody>
    </cdr:sp>
  </cdr:relSizeAnchor>
</c:userShapes>
</file>

<file path=xl/drawings/drawing25.xml><?xml version="1.0" encoding="utf-8"?>
<xdr:wsDr xmlns:xdr="http://schemas.openxmlformats.org/drawingml/2006/spreadsheetDrawing" xmlns:a="http://schemas.openxmlformats.org/drawingml/2006/main">
  <xdr:twoCellAnchor>
    <xdr:from>
      <xdr:col>5</xdr:col>
      <xdr:colOff>9525</xdr:colOff>
      <xdr:row>29</xdr:row>
      <xdr:rowOff>152400</xdr:rowOff>
    </xdr:from>
    <xdr:to>
      <xdr:col>9</xdr:col>
      <xdr:colOff>1143000</xdr:colOff>
      <xdr:row>49</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50</xdr:row>
      <xdr:rowOff>0</xdr:rowOff>
    </xdr:from>
    <xdr:to>
      <xdr:col>9</xdr:col>
      <xdr:colOff>1133475</xdr:colOff>
      <xdr:row>69</xdr:row>
      <xdr:rowOff>123825</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0</xdr:colOff>
      <xdr:row>2</xdr:row>
      <xdr:rowOff>0</xdr:rowOff>
    </xdr:from>
    <xdr:to>
      <xdr:col>11</xdr:col>
      <xdr:colOff>86240</xdr:colOff>
      <xdr:row>21</xdr:row>
      <xdr:rowOff>39711</xdr:rowOff>
    </xdr:to>
    <xdr:pic>
      <xdr:nvPicPr>
        <xdr:cNvPr id="5" name="Picture 4"/>
        <xdr:cNvPicPr>
          <a:picLocks noChangeAspect="1"/>
        </xdr:cNvPicPr>
      </xdr:nvPicPr>
      <xdr:blipFill>
        <a:blip xmlns:r="http://schemas.openxmlformats.org/officeDocument/2006/relationships" r:embed="rId3"/>
        <a:stretch>
          <a:fillRect/>
        </a:stretch>
      </xdr:blipFill>
      <xdr:spPr>
        <a:xfrm>
          <a:off x="6596063" y="381000"/>
          <a:ext cx="5944115" cy="3206774"/>
        </a:xfrm>
        <a:prstGeom prst="rect">
          <a:avLst/>
        </a:prstGeom>
      </xdr:spPr>
    </xdr:pic>
    <xdr:clientData/>
  </xdr:twoCellAnchor>
  <xdr:twoCellAnchor editAs="oneCell">
    <xdr:from>
      <xdr:col>12</xdr:col>
      <xdr:colOff>0</xdr:colOff>
      <xdr:row>2</xdr:row>
      <xdr:rowOff>0</xdr:rowOff>
    </xdr:from>
    <xdr:to>
      <xdr:col>16</xdr:col>
      <xdr:colOff>38615</xdr:colOff>
      <xdr:row>21</xdr:row>
      <xdr:rowOff>39711</xdr:rowOff>
    </xdr:to>
    <xdr:pic>
      <xdr:nvPicPr>
        <xdr:cNvPr id="6" name="Picture 5"/>
        <xdr:cNvPicPr>
          <a:picLocks noChangeAspect="1"/>
        </xdr:cNvPicPr>
      </xdr:nvPicPr>
      <xdr:blipFill>
        <a:blip xmlns:r="http://schemas.openxmlformats.org/officeDocument/2006/relationships" r:embed="rId4"/>
        <a:stretch>
          <a:fillRect/>
        </a:stretch>
      </xdr:blipFill>
      <xdr:spPr>
        <a:xfrm>
          <a:off x="14120813" y="381000"/>
          <a:ext cx="5944115" cy="3206774"/>
        </a:xfrm>
        <a:prstGeom prst="rect">
          <a:avLst/>
        </a:prstGeom>
      </xdr:spPr>
    </xdr:pic>
    <xdr:clientData/>
  </xdr:twoCellAnchor>
  <xdr:twoCellAnchor editAs="oneCell">
    <xdr:from>
      <xdr:col>0</xdr:col>
      <xdr:colOff>0</xdr:colOff>
      <xdr:row>2</xdr:row>
      <xdr:rowOff>0</xdr:rowOff>
    </xdr:from>
    <xdr:to>
      <xdr:col>6</xdr:col>
      <xdr:colOff>264834</xdr:colOff>
      <xdr:row>21</xdr:row>
      <xdr:rowOff>27518</xdr:rowOff>
    </xdr:to>
    <xdr:pic>
      <xdr:nvPicPr>
        <xdr:cNvPr id="4" name="Picture 3"/>
        <xdr:cNvPicPr>
          <a:picLocks noChangeAspect="1"/>
        </xdr:cNvPicPr>
      </xdr:nvPicPr>
      <xdr:blipFill>
        <a:blip xmlns:r="http://schemas.openxmlformats.org/officeDocument/2006/relationships" r:embed="rId5"/>
        <a:stretch>
          <a:fillRect/>
        </a:stretch>
      </xdr:blipFill>
      <xdr:spPr>
        <a:xfrm>
          <a:off x="0" y="381000"/>
          <a:ext cx="5944115" cy="3194581"/>
        </a:xfrm>
        <a:prstGeom prst="rect">
          <a:avLst/>
        </a:prstGeom>
      </xdr:spPr>
    </xdr:pic>
    <xdr:clientData/>
  </xdr:twoCellAnchor>
  <xdr:twoCellAnchor editAs="oneCell">
    <xdr:from>
      <xdr:col>17</xdr:col>
      <xdr:colOff>0</xdr:colOff>
      <xdr:row>2</xdr:row>
      <xdr:rowOff>0</xdr:rowOff>
    </xdr:from>
    <xdr:to>
      <xdr:col>21</xdr:col>
      <xdr:colOff>556681</xdr:colOff>
      <xdr:row>21</xdr:row>
      <xdr:rowOff>33614</xdr:rowOff>
    </xdr:to>
    <xdr:pic>
      <xdr:nvPicPr>
        <xdr:cNvPr id="8" name="Picture 7"/>
        <xdr:cNvPicPr>
          <a:picLocks noChangeAspect="1"/>
        </xdr:cNvPicPr>
      </xdr:nvPicPr>
      <xdr:blipFill>
        <a:blip xmlns:r="http://schemas.openxmlformats.org/officeDocument/2006/relationships" r:embed="rId6"/>
        <a:stretch>
          <a:fillRect/>
        </a:stretch>
      </xdr:blipFill>
      <xdr:spPr>
        <a:xfrm>
          <a:off x="22038469" y="381000"/>
          <a:ext cx="5950212" cy="3200677"/>
        </a:xfrm>
        <a:prstGeom prst="rect">
          <a:avLst/>
        </a:prstGeom>
      </xdr:spPr>
    </xdr:pic>
    <xdr:clientData/>
  </xdr:twoCellAnchor>
  <xdr:twoCellAnchor editAs="oneCell">
    <xdr:from>
      <xdr:col>22</xdr:col>
      <xdr:colOff>0</xdr:colOff>
      <xdr:row>2</xdr:row>
      <xdr:rowOff>0</xdr:rowOff>
    </xdr:from>
    <xdr:to>
      <xdr:col>27</xdr:col>
      <xdr:colOff>1021885</xdr:colOff>
      <xdr:row>21</xdr:row>
      <xdr:rowOff>33614</xdr:rowOff>
    </xdr:to>
    <xdr:pic>
      <xdr:nvPicPr>
        <xdr:cNvPr id="13" name="Picture 12"/>
        <xdr:cNvPicPr>
          <a:picLocks noChangeAspect="1"/>
        </xdr:cNvPicPr>
      </xdr:nvPicPr>
      <xdr:blipFill>
        <a:blip xmlns:r="http://schemas.openxmlformats.org/officeDocument/2006/relationships" r:embed="rId7"/>
        <a:stretch>
          <a:fillRect/>
        </a:stretch>
      </xdr:blipFill>
      <xdr:spPr>
        <a:xfrm>
          <a:off x="28503563" y="381000"/>
          <a:ext cx="5986791" cy="3200677"/>
        </a:xfrm>
        <a:prstGeom prst="rect">
          <a:avLst/>
        </a:prstGeom>
      </xdr:spPr>
    </xdr:pic>
    <xdr:clientData/>
  </xdr:twoCellAnchor>
  <xdr:twoCellAnchor editAs="oneCell">
    <xdr:from>
      <xdr:col>28</xdr:col>
      <xdr:colOff>0</xdr:colOff>
      <xdr:row>2</xdr:row>
      <xdr:rowOff>0</xdr:rowOff>
    </xdr:from>
    <xdr:to>
      <xdr:col>31</xdr:col>
      <xdr:colOff>1402025</xdr:colOff>
      <xdr:row>21</xdr:row>
      <xdr:rowOff>33614</xdr:rowOff>
    </xdr:to>
    <xdr:pic>
      <xdr:nvPicPr>
        <xdr:cNvPr id="14" name="Picture 13"/>
        <xdr:cNvPicPr>
          <a:picLocks noChangeAspect="1"/>
        </xdr:cNvPicPr>
      </xdr:nvPicPr>
      <xdr:blipFill>
        <a:blip xmlns:r="http://schemas.openxmlformats.org/officeDocument/2006/relationships" r:embed="rId8"/>
        <a:stretch>
          <a:fillRect/>
        </a:stretch>
      </xdr:blipFill>
      <xdr:spPr>
        <a:xfrm>
          <a:off x="34849594" y="381000"/>
          <a:ext cx="5950212" cy="3200677"/>
        </a:xfrm>
        <a:prstGeom prst="rect">
          <a:avLst/>
        </a:prstGeom>
      </xdr:spPr>
    </xdr:pic>
    <xdr:clientData/>
  </xdr:twoCellAnchor>
</xdr:wsDr>
</file>

<file path=xl/drawings/drawing26.xml><?xml version="1.0" encoding="utf-8"?>
<c:userShapes xmlns:c="http://schemas.openxmlformats.org/drawingml/2006/chart">
  <cdr:relSizeAnchor xmlns:cdr="http://schemas.openxmlformats.org/drawingml/2006/chartDrawing">
    <cdr:from>
      <cdr:x>0.03958</cdr:x>
      <cdr:y>0</cdr:y>
    </cdr:from>
    <cdr:to>
      <cdr:x>0.67292</cdr:x>
      <cdr:y>0.11806</cdr:y>
    </cdr:to>
    <cdr:sp macro="" textlink="">
      <cdr:nvSpPr>
        <cdr:cNvPr id="3" name="TextBox 2"/>
        <cdr:cNvSpPr txBox="1"/>
      </cdr:nvSpPr>
      <cdr:spPr>
        <a:xfrm xmlns:a="http://schemas.openxmlformats.org/drawingml/2006/main">
          <a:off x="180975" y="0"/>
          <a:ext cx="2895600" cy="3238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Median Solar and Battery</a:t>
          </a:r>
          <a:r>
            <a:rPr lang="en-US" sz="1100" b="1" baseline="0"/>
            <a:t> Costs (2020 $/W</a:t>
          </a:r>
          <a:r>
            <a:rPr lang="en-US" sz="1100" b="1" baseline="-25000"/>
            <a:t>AC</a:t>
          </a:r>
          <a:r>
            <a:rPr lang="en-US" sz="1100" b="1" baseline="0"/>
            <a:t>-PV)</a:t>
          </a:r>
          <a:endParaRPr lang="en-US" sz="1100" b="1"/>
        </a:p>
      </cdr:txBody>
    </cdr:sp>
  </cdr:relSizeAnchor>
  <cdr:relSizeAnchor xmlns:cdr="http://schemas.openxmlformats.org/drawingml/2006/chartDrawing">
    <cdr:from>
      <cdr:x>0.26442</cdr:x>
      <cdr:y>0.53571</cdr:y>
    </cdr:from>
    <cdr:to>
      <cdr:x>0.44391</cdr:x>
      <cdr:y>0.72024</cdr:y>
    </cdr:to>
    <cdr:sp macro="" textlink="">
      <cdr:nvSpPr>
        <cdr:cNvPr id="4" name="TextBox 3"/>
        <cdr:cNvSpPr txBox="1"/>
      </cdr:nvSpPr>
      <cdr:spPr>
        <a:xfrm xmlns:a="http://schemas.openxmlformats.org/drawingml/2006/main">
          <a:off x="1571625" y="1714500"/>
          <a:ext cx="1066799" cy="5905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accent1">
                  <a:lumMod val="75000"/>
                </a:schemeClr>
              </a:solidFill>
            </a:rPr>
            <a:t>Solar Component</a:t>
          </a:r>
        </a:p>
      </cdr:txBody>
    </cdr:sp>
  </cdr:relSizeAnchor>
  <cdr:relSizeAnchor xmlns:cdr="http://schemas.openxmlformats.org/drawingml/2006/chartDrawing">
    <cdr:from>
      <cdr:x>0.26496</cdr:x>
      <cdr:y>0.30754</cdr:y>
    </cdr:from>
    <cdr:to>
      <cdr:x>0.44444</cdr:x>
      <cdr:y>0.49206</cdr:y>
    </cdr:to>
    <cdr:sp macro="" textlink="">
      <cdr:nvSpPr>
        <cdr:cNvPr id="5" name="TextBox 1"/>
        <cdr:cNvSpPr txBox="1"/>
      </cdr:nvSpPr>
      <cdr:spPr>
        <a:xfrm xmlns:a="http://schemas.openxmlformats.org/drawingml/2006/main">
          <a:off x="1574800" y="984250"/>
          <a:ext cx="1066799" cy="5905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accent2"/>
              </a:solidFill>
            </a:rPr>
            <a:t>Battery Component</a:t>
          </a:r>
        </a:p>
      </cdr:txBody>
    </cdr:sp>
  </cdr:relSizeAnchor>
</c:userShapes>
</file>

<file path=xl/drawings/drawing27.xml><?xml version="1.0" encoding="utf-8"?>
<c:userShapes xmlns:c="http://schemas.openxmlformats.org/drawingml/2006/chart">
  <cdr:relSizeAnchor xmlns:cdr="http://schemas.openxmlformats.org/drawingml/2006/chartDrawing">
    <cdr:from>
      <cdr:x>0.03958</cdr:x>
      <cdr:y>0</cdr:y>
    </cdr:from>
    <cdr:to>
      <cdr:x>0.67292</cdr:x>
      <cdr:y>0.11806</cdr:y>
    </cdr:to>
    <cdr:sp macro="" textlink="">
      <cdr:nvSpPr>
        <cdr:cNvPr id="3" name="TextBox 2"/>
        <cdr:cNvSpPr txBox="1"/>
      </cdr:nvSpPr>
      <cdr:spPr>
        <a:xfrm xmlns:a="http://schemas.openxmlformats.org/drawingml/2006/main">
          <a:off x="180975" y="0"/>
          <a:ext cx="2895600" cy="3238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Mean Solar and Battery</a:t>
          </a:r>
          <a:r>
            <a:rPr lang="en-US" sz="1100" b="1" baseline="0"/>
            <a:t> Costs (2020 $/W</a:t>
          </a:r>
          <a:r>
            <a:rPr lang="en-US" sz="1100" b="1" baseline="-25000"/>
            <a:t>AC</a:t>
          </a:r>
          <a:r>
            <a:rPr lang="en-US" sz="1100" b="1" baseline="0"/>
            <a:t>-PV)</a:t>
          </a:r>
          <a:endParaRPr lang="en-US" sz="1100" b="1"/>
        </a:p>
      </cdr:txBody>
    </cdr:sp>
  </cdr:relSizeAnchor>
  <cdr:relSizeAnchor xmlns:cdr="http://schemas.openxmlformats.org/drawingml/2006/chartDrawing">
    <cdr:from>
      <cdr:x>0.26282</cdr:x>
      <cdr:y>0.53571</cdr:y>
    </cdr:from>
    <cdr:to>
      <cdr:x>0.44231</cdr:x>
      <cdr:y>0.72024</cdr:y>
    </cdr:to>
    <cdr:sp macro="" textlink="">
      <cdr:nvSpPr>
        <cdr:cNvPr id="4" name="TextBox 3"/>
        <cdr:cNvSpPr txBox="1"/>
      </cdr:nvSpPr>
      <cdr:spPr>
        <a:xfrm xmlns:a="http://schemas.openxmlformats.org/drawingml/2006/main">
          <a:off x="1562095" y="1714486"/>
          <a:ext cx="1066817" cy="5905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accent1">
                  <a:lumMod val="75000"/>
                </a:schemeClr>
              </a:solidFill>
            </a:rPr>
            <a:t>Solar Component</a:t>
          </a:r>
        </a:p>
      </cdr:txBody>
    </cdr:sp>
  </cdr:relSizeAnchor>
  <cdr:relSizeAnchor xmlns:cdr="http://schemas.openxmlformats.org/drawingml/2006/chartDrawing">
    <cdr:from>
      <cdr:x>0.26015</cdr:x>
      <cdr:y>0.16468</cdr:y>
    </cdr:from>
    <cdr:to>
      <cdr:x>0.43963</cdr:x>
      <cdr:y>0.3492</cdr:y>
    </cdr:to>
    <cdr:sp macro="" textlink="">
      <cdr:nvSpPr>
        <cdr:cNvPr id="5" name="TextBox 1"/>
        <cdr:cNvSpPr txBox="1"/>
      </cdr:nvSpPr>
      <cdr:spPr>
        <a:xfrm xmlns:a="http://schemas.openxmlformats.org/drawingml/2006/main">
          <a:off x="1546241" y="527051"/>
          <a:ext cx="1066758" cy="59053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accent2"/>
              </a:solidFill>
            </a:rPr>
            <a:t>Battery Component</a:t>
          </a:r>
        </a:p>
      </cdr:txBody>
    </cdr:sp>
  </cdr:relSizeAnchor>
</c:userShapes>
</file>

<file path=xl/drawings/drawing28.xml><?xml version="1.0" encoding="utf-8"?>
<xdr:wsDr xmlns:xdr="http://schemas.openxmlformats.org/drawingml/2006/spreadsheetDrawing" xmlns:a="http://schemas.openxmlformats.org/drawingml/2006/main">
  <xdr:twoCellAnchor>
    <xdr:from>
      <xdr:col>0</xdr:col>
      <xdr:colOff>107157</xdr:colOff>
      <xdr:row>1</xdr:row>
      <xdr:rowOff>43813</xdr:rowOff>
    </xdr:from>
    <xdr:to>
      <xdr:col>4</xdr:col>
      <xdr:colOff>622459</xdr:colOff>
      <xdr:row>17</xdr:row>
      <xdr:rowOff>175258</xdr:rowOff>
    </xdr:to>
    <xdr:graphicFrame macro="">
      <xdr:nvGraphicFramePr>
        <xdr:cNvPr id="2" name="Chart 1">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0.09528</cdr:x>
      <cdr:y>0.32325</cdr:y>
    </cdr:from>
    <cdr:to>
      <cdr:x>0.22363</cdr:x>
      <cdr:y>0.40408</cdr:y>
    </cdr:to>
    <cdr:sp macro="" textlink="">
      <cdr:nvSpPr>
        <cdr:cNvPr id="12" name="Rectangle 11"/>
        <cdr:cNvSpPr/>
      </cdr:nvSpPr>
      <cdr:spPr>
        <a:xfrm xmlns:a="http://schemas.openxmlformats.org/drawingml/2006/main">
          <a:off x="559594" y="1027749"/>
          <a:ext cx="753811" cy="257002"/>
        </a:xfrm>
        <a:prstGeom xmlns:a="http://schemas.openxmlformats.org/drawingml/2006/main" prst="rect">
          <a:avLst/>
        </a:prstGeom>
        <a:solidFill xmlns:a="http://schemas.openxmlformats.org/drawingml/2006/main">
          <a:schemeClr val="accent6">
            <a:lumMod val="20000"/>
            <a:lumOff val="80000"/>
          </a:schemeClr>
        </a:solidFill>
        <a:ln xmlns:a="http://schemas.openxmlformats.org/drawingml/2006/main" w="12700">
          <a:solidFill>
            <a:schemeClr val="accent6">
              <a:lumMod val="75000"/>
            </a:schemeClr>
          </a:solidFill>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a:solidFill>
                <a:schemeClr val="accent6">
                  <a:lumMod val="50000"/>
                </a:schemeClr>
              </a:solidFill>
            </a:rPr>
            <a:t>68 MW</a:t>
          </a:r>
          <a:r>
            <a:rPr lang="en-US" sz="1100" b="1" baseline="-25000">
              <a:solidFill>
                <a:schemeClr val="accent6">
                  <a:lumMod val="50000"/>
                </a:schemeClr>
              </a:solidFill>
            </a:rPr>
            <a:t>AC</a:t>
          </a:r>
        </a:p>
      </cdr:txBody>
    </cdr:sp>
  </cdr:relSizeAnchor>
  <cdr:relSizeAnchor xmlns:cdr="http://schemas.openxmlformats.org/drawingml/2006/chartDrawing">
    <cdr:from>
      <cdr:x>0.12163</cdr:x>
      <cdr:y>0.40408</cdr:y>
    </cdr:from>
    <cdr:to>
      <cdr:x>0.15946</cdr:x>
      <cdr:y>0.49176</cdr:y>
    </cdr:to>
    <cdr:cxnSp macro="">
      <cdr:nvCxnSpPr>
        <cdr:cNvPr id="13" name="Straight Arrow Connector 12">
          <a:extLst xmlns:a="http://schemas.openxmlformats.org/drawingml/2006/main">
            <a:ext uri="{FF2B5EF4-FFF2-40B4-BE49-F238E27FC236}">
              <a16:creationId xmlns:a16="http://schemas.microsoft.com/office/drawing/2014/main" id="{228BED9A-98BE-47EE-AEFB-034862151A40}"/>
            </a:ext>
          </a:extLst>
        </cdr:cNvPr>
        <cdr:cNvCxnSpPr>
          <a:stCxn xmlns:a="http://schemas.openxmlformats.org/drawingml/2006/main" id="12" idx="2"/>
        </cdr:cNvCxnSpPr>
      </cdr:nvCxnSpPr>
      <cdr:spPr>
        <a:xfrm xmlns:a="http://schemas.openxmlformats.org/drawingml/2006/main" flipH="1">
          <a:off x="714375" y="1284751"/>
          <a:ext cx="222125" cy="278779"/>
        </a:xfrm>
        <a:prstGeom xmlns:a="http://schemas.openxmlformats.org/drawingml/2006/main" prst="straightConnector1">
          <a:avLst/>
        </a:prstGeom>
        <a:ln xmlns:a="http://schemas.openxmlformats.org/drawingml/2006/main" w="12700">
          <a:solidFill>
            <a:schemeClr val="accent6">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0.13447</cdr:x>
      <cdr:y>0.15734</cdr:y>
    </cdr:from>
    <cdr:to>
      <cdr:x>0.50365</cdr:x>
      <cdr:y>0.24014</cdr:y>
    </cdr:to>
    <cdr:sp macro="" textlink="">
      <cdr:nvSpPr>
        <cdr:cNvPr id="9" name="Rectangle 1"/>
        <cdr:cNvSpPr/>
      </cdr:nvSpPr>
      <cdr:spPr>
        <a:xfrm xmlns:a="http://schemas.openxmlformats.org/drawingml/2006/main">
          <a:off x="811530" y="474791"/>
          <a:ext cx="2228031" cy="249848"/>
        </a:xfrm>
        <a:prstGeom xmlns:a="http://schemas.openxmlformats.org/drawingml/2006/main" prst="rect">
          <a:avLst/>
        </a:prstGeom>
        <a:solidFill xmlns:a="http://schemas.openxmlformats.org/drawingml/2006/main">
          <a:schemeClr val="accent6">
            <a:lumMod val="20000"/>
            <a:lumOff val="80000"/>
          </a:schemeClr>
        </a:solidFill>
        <a:ln xmlns:a="http://schemas.openxmlformats.org/drawingml/2006/main" w="12700">
          <a:solidFill>
            <a:schemeClr val="accent6">
              <a:lumMod val="75000"/>
            </a:schemeClr>
          </a:solidFill>
          <a:tailEnd type="stealth"/>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100" b="1">
              <a:solidFill>
                <a:schemeClr val="accent6">
                  <a:lumMod val="50000"/>
                </a:schemeClr>
              </a:solidFill>
            </a:rPr>
            <a:t>250 MW</a:t>
          </a:r>
          <a:r>
            <a:rPr lang="en-US" sz="1100" b="1" baseline="-25000">
              <a:solidFill>
                <a:schemeClr val="accent6">
                  <a:lumMod val="50000"/>
                </a:schemeClr>
              </a:solidFill>
            </a:rPr>
            <a:t>AC</a:t>
          </a:r>
          <a:r>
            <a:rPr lang="en-US" sz="1100" b="1" baseline="0">
              <a:solidFill>
                <a:schemeClr val="accent6">
                  <a:lumMod val="50000"/>
                </a:schemeClr>
              </a:solidFill>
            </a:rPr>
            <a:t> </a:t>
          </a:r>
          <a:r>
            <a:rPr lang="en-US" sz="1100" b="1">
              <a:solidFill>
                <a:schemeClr val="accent6">
                  <a:lumMod val="50000"/>
                </a:schemeClr>
              </a:solidFill>
            </a:rPr>
            <a:t>with</a:t>
          </a:r>
          <a:r>
            <a:rPr lang="en-US" sz="1100" b="1" baseline="0">
              <a:solidFill>
                <a:schemeClr val="accent6">
                  <a:lumMod val="50000"/>
                </a:schemeClr>
              </a:solidFill>
            </a:rPr>
            <a:t> </a:t>
          </a:r>
          <a:r>
            <a:rPr lang="en-US" sz="1100" b="1">
              <a:solidFill>
                <a:schemeClr val="accent6">
                  <a:lumMod val="50000"/>
                </a:schemeClr>
              </a:solidFill>
            </a:rPr>
            <a:t>6 hours of</a:t>
          </a:r>
          <a:r>
            <a:rPr lang="en-US" sz="1100" b="1" baseline="0">
              <a:solidFill>
                <a:schemeClr val="accent6">
                  <a:lumMod val="50000"/>
                </a:schemeClr>
              </a:solidFill>
            </a:rPr>
            <a:t> </a:t>
          </a:r>
          <a:r>
            <a:rPr lang="en-US" sz="1100" b="1">
              <a:solidFill>
                <a:schemeClr val="accent6">
                  <a:lumMod val="50000"/>
                </a:schemeClr>
              </a:solidFill>
            </a:rPr>
            <a:t>storage</a:t>
          </a:r>
        </a:p>
      </cdr:txBody>
    </cdr:sp>
  </cdr:relSizeAnchor>
  <cdr:relSizeAnchor xmlns:cdr="http://schemas.openxmlformats.org/drawingml/2006/chartDrawing">
    <cdr:from>
      <cdr:x>0.44352</cdr:x>
      <cdr:y>0.24126</cdr:y>
    </cdr:from>
    <cdr:to>
      <cdr:x>0.48654</cdr:x>
      <cdr:y>0.32699</cdr:y>
    </cdr:to>
    <cdr:cxnSp macro="">
      <cdr:nvCxnSpPr>
        <cdr:cNvPr id="14" name="Straight Arrow Connector 3">
          <a:extLst xmlns:a="http://schemas.openxmlformats.org/drawingml/2006/main">
            <a:ext uri="{FF2B5EF4-FFF2-40B4-BE49-F238E27FC236}">
              <a16:creationId xmlns:a16="http://schemas.microsoft.com/office/drawing/2014/main" id="{C5BA84EB-DDCC-439B-BBF8-E4D43FF34E38}"/>
            </a:ext>
          </a:extLst>
        </cdr:cNvPr>
        <cdr:cNvCxnSpPr/>
      </cdr:nvCxnSpPr>
      <cdr:spPr>
        <a:xfrm xmlns:a="http://schemas.openxmlformats.org/drawingml/2006/main">
          <a:off x="2604844" y="767073"/>
          <a:ext cx="252656" cy="272582"/>
        </a:xfrm>
        <a:prstGeom xmlns:a="http://schemas.openxmlformats.org/drawingml/2006/main" prst="straightConnector1">
          <a:avLst/>
        </a:prstGeom>
        <a:ln xmlns:a="http://schemas.openxmlformats.org/drawingml/2006/main" w="12700">
          <a:solidFill>
            <a:schemeClr val="accent6">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0.28787</cdr:x>
      <cdr:y>0.28357</cdr:y>
    </cdr:from>
    <cdr:to>
      <cdr:x>0.43369</cdr:x>
      <cdr:y>0.34946</cdr:y>
    </cdr:to>
    <cdr:sp macro="" textlink="">
      <cdr:nvSpPr>
        <cdr:cNvPr id="19" name="Rectangle 25"/>
        <cdr:cNvSpPr/>
      </cdr:nvSpPr>
      <cdr:spPr>
        <a:xfrm xmlns:a="http://schemas.openxmlformats.org/drawingml/2006/main">
          <a:off x="1690688" y="901595"/>
          <a:ext cx="856424" cy="209497"/>
        </a:xfrm>
        <a:prstGeom xmlns:a="http://schemas.openxmlformats.org/drawingml/2006/main" prst="rect">
          <a:avLst/>
        </a:prstGeom>
        <a:solidFill xmlns:a="http://schemas.openxmlformats.org/drawingml/2006/main">
          <a:schemeClr val="accent6">
            <a:lumMod val="20000"/>
            <a:lumOff val="80000"/>
          </a:schemeClr>
        </a:solidFill>
        <a:ln xmlns:a="http://schemas.openxmlformats.org/drawingml/2006/main" w="12700">
          <a:solidFill>
            <a:schemeClr val="accent6">
              <a:lumMod val="75000"/>
            </a:schemeClr>
          </a:solidFill>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a:solidFill>
                <a:schemeClr val="accent6">
                  <a:lumMod val="50000"/>
                </a:schemeClr>
              </a:solidFill>
            </a:rPr>
            <a:t>75 MW</a:t>
          </a:r>
          <a:r>
            <a:rPr lang="en-US" sz="1100" b="1" baseline="-25000">
              <a:solidFill>
                <a:schemeClr val="accent6">
                  <a:lumMod val="50000"/>
                </a:schemeClr>
              </a:solidFill>
            </a:rPr>
            <a:t>AC</a:t>
          </a:r>
        </a:p>
      </cdr:txBody>
    </cdr:sp>
  </cdr:relSizeAnchor>
  <cdr:relSizeAnchor xmlns:cdr="http://schemas.openxmlformats.org/drawingml/2006/chartDrawing">
    <cdr:from>
      <cdr:x>0.30814</cdr:x>
      <cdr:y>0.34946</cdr:y>
    </cdr:from>
    <cdr:to>
      <cdr:x>0.36078</cdr:x>
      <cdr:y>0.40938</cdr:y>
    </cdr:to>
    <cdr:cxnSp macro="">
      <cdr:nvCxnSpPr>
        <cdr:cNvPr id="20" name="Straight Arrow Connector 26">
          <a:extLst xmlns:a="http://schemas.openxmlformats.org/drawingml/2006/main">
            <a:ext uri="{FF2B5EF4-FFF2-40B4-BE49-F238E27FC236}">
              <a16:creationId xmlns:a16="http://schemas.microsoft.com/office/drawing/2014/main" id="{B8552E91-2E30-48C0-A604-1F7D74A4F7C6}"/>
            </a:ext>
          </a:extLst>
        </cdr:cNvPr>
        <cdr:cNvCxnSpPr>
          <a:stCxn xmlns:a="http://schemas.openxmlformats.org/drawingml/2006/main" id="19" idx="2"/>
        </cdr:cNvCxnSpPr>
      </cdr:nvCxnSpPr>
      <cdr:spPr>
        <a:xfrm xmlns:a="http://schemas.openxmlformats.org/drawingml/2006/main" flipH="1">
          <a:off x="1809750" y="1111092"/>
          <a:ext cx="309150" cy="190500"/>
        </a:xfrm>
        <a:prstGeom xmlns:a="http://schemas.openxmlformats.org/drawingml/2006/main" prst="straightConnector1">
          <a:avLst/>
        </a:prstGeom>
        <a:ln xmlns:a="http://schemas.openxmlformats.org/drawingml/2006/main" w="12700">
          <a:solidFill>
            <a:schemeClr val="accent6">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0.71082</cdr:x>
      <cdr:y>0.30247</cdr:y>
    </cdr:from>
    <cdr:to>
      <cdr:x>0.90415</cdr:x>
      <cdr:y>0.3944</cdr:y>
    </cdr:to>
    <cdr:sp macro="" textlink="">
      <cdr:nvSpPr>
        <cdr:cNvPr id="22" name="Rectangle 35"/>
        <cdr:cNvSpPr/>
      </cdr:nvSpPr>
      <cdr:spPr>
        <a:xfrm xmlns:a="http://schemas.openxmlformats.org/drawingml/2006/main">
          <a:off x="4174727" y="961687"/>
          <a:ext cx="1135459" cy="292280"/>
        </a:xfrm>
        <a:prstGeom xmlns:a="http://schemas.openxmlformats.org/drawingml/2006/main" prst="rect">
          <a:avLst/>
        </a:prstGeom>
        <a:solidFill xmlns:a="http://schemas.openxmlformats.org/drawingml/2006/main">
          <a:schemeClr val="accent6">
            <a:lumMod val="20000"/>
            <a:lumOff val="80000"/>
          </a:schemeClr>
        </a:solidFill>
        <a:ln xmlns:a="http://schemas.openxmlformats.org/drawingml/2006/main" w="12700">
          <a:solidFill>
            <a:schemeClr val="accent6">
              <a:lumMod val="75000"/>
            </a:schemeClr>
          </a:solidFill>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a:solidFill>
                <a:schemeClr val="accent6">
                  <a:lumMod val="50000"/>
                </a:schemeClr>
              </a:solidFill>
            </a:rPr>
            <a:t>250 MW</a:t>
          </a:r>
          <a:r>
            <a:rPr lang="en-US" sz="1100" b="1" baseline="-25000">
              <a:solidFill>
                <a:schemeClr val="accent6">
                  <a:lumMod val="50000"/>
                </a:schemeClr>
              </a:solidFill>
            </a:rPr>
            <a:t>AC</a:t>
          </a:r>
          <a:r>
            <a:rPr lang="en-US" sz="1100" b="1">
              <a:solidFill>
                <a:schemeClr val="accent6">
                  <a:lumMod val="50000"/>
                </a:schemeClr>
              </a:solidFill>
            </a:rPr>
            <a:t> each</a:t>
          </a:r>
        </a:p>
      </cdr:txBody>
    </cdr:sp>
  </cdr:relSizeAnchor>
  <cdr:relSizeAnchor xmlns:cdr="http://schemas.openxmlformats.org/drawingml/2006/chartDrawing">
    <cdr:from>
      <cdr:x>0.59436</cdr:x>
      <cdr:y>0.34843</cdr:y>
    </cdr:from>
    <cdr:to>
      <cdr:x>0.71082</cdr:x>
      <cdr:y>0.46772</cdr:y>
    </cdr:to>
    <cdr:cxnSp macro="">
      <cdr:nvCxnSpPr>
        <cdr:cNvPr id="23" name="Straight Arrow Connector 36">
          <a:extLst xmlns:a="http://schemas.openxmlformats.org/drawingml/2006/main">
            <a:ext uri="{FF2B5EF4-FFF2-40B4-BE49-F238E27FC236}">
              <a16:creationId xmlns:a16="http://schemas.microsoft.com/office/drawing/2014/main" id="{C268E683-9FF6-4475-9832-6BA20D0619B8}"/>
            </a:ext>
          </a:extLst>
        </cdr:cNvPr>
        <cdr:cNvCxnSpPr>
          <a:stCxn xmlns:a="http://schemas.openxmlformats.org/drawingml/2006/main" id="22" idx="1"/>
        </cdr:cNvCxnSpPr>
      </cdr:nvCxnSpPr>
      <cdr:spPr>
        <a:xfrm xmlns:a="http://schemas.openxmlformats.org/drawingml/2006/main" flipH="1">
          <a:off x="3490747" y="1107827"/>
          <a:ext cx="683980" cy="379263"/>
        </a:xfrm>
        <a:prstGeom xmlns:a="http://schemas.openxmlformats.org/drawingml/2006/main" prst="straightConnector1">
          <a:avLst/>
        </a:prstGeom>
        <a:ln xmlns:a="http://schemas.openxmlformats.org/drawingml/2006/main" w="12700">
          <a:solidFill>
            <a:schemeClr val="accent6">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0.59275</cdr:x>
      <cdr:y>0.34843</cdr:y>
    </cdr:from>
    <cdr:to>
      <cdr:x>0.71082</cdr:x>
      <cdr:y>0.38141</cdr:y>
    </cdr:to>
    <cdr:cxnSp macro="">
      <cdr:nvCxnSpPr>
        <cdr:cNvPr id="24" name="Straight Arrow Connector 38">
          <a:extLst xmlns:a="http://schemas.openxmlformats.org/drawingml/2006/main">
            <a:ext uri="{FF2B5EF4-FFF2-40B4-BE49-F238E27FC236}">
              <a16:creationId xmlns:a16="http://schemas.microsoft.com/office/drawing/2014/main" id="{8622CFB7-C9A5-4F21-A86F-67A58C01AA8E}"/>
            </a:ext>
          </a:extLst>
        </cdr:cNvPr>
        <cdr:cNvCxnSpPr>
          <a:stCxn xmlns:a="http://schemas.openxmlformats.org/drawingml/2006/main" id="22" idx="1"/>
        </cdr:cNvCxnSpPr>
      </cdr:nvCxnSpPr>
      <cdr:spPr>
        <a:xfrm xmlns:a="http://schemas.openxmlformats.org/drawingml/2006/main" flipH="1">
          <a:off x="3481291" y="1107827"/>
          <a:ext cx="693436" cy="104845"/>
        </a:xfrm>
        <a:prstGeom xmlns:a="http://schemas.openxmlformats.org/drawingml/2006/main" prst="straightConnector1">
          <a:avLst/>
        </a:prstGeom>
        <a:ln xmlns:a="http://schemas.openxmlformats.org/drawingml/2006/main" w="12700">
          <a:solidFill>
            <a:schemeClr val="accent6">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0.68072</cdr:x>
      <cdr:y>0.44182</cdr:y>
    </cdr:from>
    <cdr:to>
      <cdr:x>0.80681</cdr:x>
      <cdr:y>0.51943</cdr:y>
    </cdr:to>
    <cdr:sp macro="" textlink="">
      <cdr:nvSpPr>
        <cdr:cNvPr id="29" name="Rectangle 43"/>
        <cdr:cNvSpPr/>
      </cdr:nvSpPr>
      <cdr:spPr>
        <a:xfrm xmlns:a="http://schemas.openxmlformats.org/drawingml/2006/main">
          <a:off x="4108195" y="1333191"/>
          <a:ext cx="760909" cy="234213"/>
        </a:xfrm>
        <a:prstGeom xmlns:a="http://schemas.openxmlformats.org/drawingml/2006/main" prst="rect">
          <a:avLst/>
        </a:prstGeom>
        <a:solidFill xmlns:a="http://schemas.openxmlformats.org/drawingml/2006/main">
          <a:schemeClr val="accent3">
            <a:lumMod val="20000"/>
            <a:lumOff val="80000"/>
          </a:schemeClr>
        </a:solidFill>
        <a:ln xmlns:a="http://schemas.openxmlformats.org/drawingml/2006/main" w="12700">
          <a:solidFill>
            <a:schemeClr val="accent3">
              <a:lumMod val="75000"/>
            </a:schemeClr>
          </a:solidFill>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lIns="45720" rIns="4572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a:solidFill>
                <a:schemeClr val="accent3">
                  <a:lumMod val="50000"/>
                </a:schemeClr>
              </a:solidFill>
            </a:rPr>
            <a:t>377 MW</a:t>
          </a:r>
          <a:r>
            <a:rPr lang="en-US" sz="1100" b="1" baseline="-25000">
              <a:solidFill>
                <a:schemeClr val="accent3">
                  <a:lumMod val="50000"/>
                </a:schemeClr>
              </a:solidFill>
            </a:rPr>
            <a:t>AC</a:t>
          </a:r>
        </a:p>
      </cdr:txBody>
    </cdr:sp>
  </cdr:relSizeAnchor>
  <cdr:relSizeAnchor xmlns:cdr="http://schemas.openxmlformats.org/drawingml/2006/chartDrawing">
    <cdr:from>
      <cdr:x>0.59439</cdr:x>
      <cdr:y>0.40497</cdr:y>
    </cdr:from>
    <cdr:to>
      <cdr:x>0.68072</cdr:x>
      <cdr:y>0.48063</cdr:y>
    </cdr:to>
    <cdr:cxnSp macro="">
      <cdr:nvCxnSpPr>
        <cdr:cNvPr id="30" name="Straight Arrow Connector 44">
          <a:extLst xmlns:a="http://schemas.openxmlformats.org/drawingml/2006/main">
            <a:ext uri="{FF2B5EF4-FFF2-40B4-BE49-F238E27FC236}">
              <a16:creationId xmlns:a16="http://schemas.microsoft.com/office/drawing/2014/main" id="{C0ADB544-64E0-4750-B3D7-DBF12D9624F4}"/>
            </a:ext>
          </a:extLst>
        </cdr:cNvPr>
        <cdr:cNvCxnSpPr>
          <a:stCxn xmlns:a="http://schemas.openxmlformats.org/drawingml/2006/main" id="29" idx="1"/>
        </cdr:cNvCxnSpPr>
      </cdr:nvCxnSpPr>
      <cdr:spPr>
        <a:xfrm xmlns:a="http://schemas.openxmlformats.org/drawingml/2006/main" flipH="1" flipV="1">
          <a:off x="3587183" y="1221991"/>
          <a:ext cx="521012" cy="228307"/>
        </a:xfrm>
        <a:prstGeom xmlns:a="http://schemas.openxmlformats.org/drawingml/2006/main" prst="straightConnector1">
          <a:avLst/>
        </a:prstGeom>
        <a:ln xmlns:a="http://schemas.openxmlformats.org/drawingml/2006/main" w="12700">
          <a:solidFill>
            <a:schemeClr val="accent3">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0.56793</cdr:x>
      <cdr:y>0.02189</cdr:y>
    </cdr:from>
    <cdr:to>
      <cdr:x>0.963</cdr:x>
      <cdr:y>0.1153</cdr:y>
    </cdr:to>
    <cdr:sp macro="" textlink="">
      <cdr:nvSpPr>
        <cdr:cNvPr id="40" name="Rectangle 39"/>
        <cdr:cNvSpPr/>
      </cdr:nvSpPr>
      <cdr:spPr>
        <a:xfrm xmlns:a="http://schemas.openxmlformats.org/drawingml/2006/main">
          <a:off x="3427490" y="66041"/>
          <a:ext cx="2384278" cy="281888"/>
        </a:xfrm>
        <a:prstGeom xmlns:a="http://schemas.openxmlformats.org/drawingml/2006/main" prst="rect">
          <a:avLst/>
        </a:prstGeom>
        <a:solidFill xmlns:a="http://schemas.openxmlformats.org/drawingml/2006/main">
          <a:schemeClr val="accent3">
            <a:lumMod val="20000"/>
            <a:lumOff val="80000"/>
          </a:schemeClr>
        </a:solidFill>
        <a:ln xmlns:a="http://schemas.openxmlformats.org/drawingml/2006/main" w="12700">
          <a:solidFill>
            <a:schemeClr val="accent3">
              <a:lumMod val="75000"/>
            </a:schemeClr>
          </a:solidFill>
        </a:ln>
      </cdr:spPr>
      <cdr:style>
        <a:lnRef xmlns:a="http://schemas.openxmlformats.org/drawingml/2006/main" idx="2">
          <a:schemeClr val="accent6">
            <a:shade val="50000"/>
          </a:schemeClr>
        </a:lnRef>
        <a:fillRef xmlns:a="http://schemas.openxmlformats.org/drawingml/2006/main" idx="1">
          <a:schemeClr val="accent6"/>
        </a:fillRef>
        <a:effectRef xmlns:a="http://schemas.openxmlformats.org/drawingml/2006/main" idx="0">
          <a:schemeClr val="accent6"/>
        </a:effectRef>
        <a:fontRef xmlns:a="http://schemas.openxmlformats.org/drawingml/2006/main" idx="minor">
          <a:schemeClr val="lt1"/>
        </a:fontRef>
      </cdr:style>
      <cdr:txBody>
        <a:bodyPr xmlns:a="http://schemas.openxmlformats.org/drawingml/2006/main" lIns="45720" rIns="4572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a:solidFill>
                <a:schemeClr val="accent3">
                  <a:lumMod val="50000"/>
                </a:schemeClr>
              </a:solidFill>
            </a:rPr>
            <a:t>110 MW</a:t>
          </a:r>
          <a:r>
            <a:rPr lang="en-US" sz="1100" b="1" baseline="-25000">
              <a:solidFill>
                <a:schemeClr val="accent3">
                  <a:lumMod val="50000"/>
                </a:schemeClr>
              </a:solidFill>
            </a:rPr>
            <a:t>AC</a:t>
          </a:r>
          <a:r>
            <a:rPr lang="en-US" sz="1100" b="1" baseline="0">
              <a:solidFill>
                <a:schemeClr val="accent3">
                  <a:lumMod val="50000"/>
                </a:schemeClr>
              </a:solidFill>
            </a:rPr>
            <a:t> </a:t>
          </a:r>
          <a:r>
            <a:rPr lang="en-US" sz="1100" b="1">
              <a:solidFill>
                <a:schemeClr val="accent3">
                  <a:lumMod val="50000"/>
                </a:schemeClr>
              </a:solidFill>
              <a:effectLst/>
              <a:latin typeface="+mn-lt"/>
              <a:ea typeface="+mn-ea"/>
              <a:cs typeface="+mn-cs"/>
            </a:rPr>
            <a:t>with 10 hours of</a:t>
          </a:r>
          <a:r>
            <a:rPr lang="en-US" sz="1100" b="1" baseline="0">
              <a:solidFill>
                <a:schemeClr val="accent3">
                  <a:lumMod val="50000"/>
                </a:schemeClr>
              </a:solidFill>
              <a:effectLst/>
              <a:latin typeface="+mn-lt"/>
              <a:ea typeface="+mn-ea"/>
              <a:cs typeface="+mn-cs"/>
            </a:rPr>
            <a:t> s</a:t>
          </a:r>
          <a:r>
            <a:rPr lang="en-US" sz="1100" b="1">
              <a:solidFill>
                <a:schemeClr val="accent3">
                  <a:lumMod val="50000"/>
                </a:schemeClr>
              </a:solidFill>
              <a:effectLst/>
              <a:latin typeface="+mn-lt"/>
              <a:ea typeface="+mn-ea"/>
              <a:cs typeface="+mn-cs"/>
            </a:rPr>
            <a:t>torage</a:t>
          </a:r>
          <a:endParaRPr lang="en-US" sz="1100" b="1" baseline="-25000">
            <a:solidFill>
              <a:schemeClr val="accent3">
                <a:lumMod val="50000"/>
              </a:schemeClr>
            </a:solidFill>
          </a:endParaRPr>
        </a:p>
      </cdr:txBody>
    </cdr:sp>
  </cdr:relSizeAnchor>
  <cdr:relSizeAnchor xmlns:cdr="http://schemas.openxmlformats.org/drawingml/2006/chartDrawing">
    <cdr:from>
      <cdr:x>0.62034</cdr:x>
      <cdr:y>0.11555</cdr:y>
    </cdr:from>
    <cdr:to>
      <cdr:x>0.71341</cdr:x>
      <cdr:y>0.18469</cdr:y>
    </cdr:to>
    <cdr:cxnSp macro="">
      <cdr:nvCxnSpPr>
        <cdr:cNvPr id="41" name="Straight Arrow Connector 40">
          <a:extLst xmlns:a="http://schemas.openxmlformats.org/drawingml/2006/main">
            <a:ext uri="{FF2B5EF4-FFF2-40B4-BE49-F238E27FC236}">
              <a16:creationId xmlns:a16="http://schemas.microsoft.com/office/drawing/2014/main" id="{A9E5C261-2586-40AF-8B3B-DAD2E6327DA5}"/>
            </a:ext>
          </a:extLst>
        </cdr:cNvPr>
        <cdr:cNvCxnSpPr/>
      </cdr:nvCxnSpPr>
      <cdr:spPr>
        <a:xfrm xmlns:a="http://schemas.openxmlformats.org/drawingml/2006/main" flipH="1">
          <a:off x="3643312" y="367385"/>
          <a:ext cx="546627" cy="219832"/>
        </a:xfrm>
        <a:prstGeom xmlns:a="http://schemas.openxmlformats.org/drawingml/2006/main" prst="straightConnector1">
          <a:avLst/>
        </a:prstGeom>
        <a:ln xmlns:a="http://schemas.openxmlformats.org/drawingml/2006/main" w="12700">
          <a:solidFill>
            <a:schemeClr val="accent3">
              <a:lumMod val="75000"/>
            </a:schemeClr>
          </a:solidFill>
          <a:tailEnd type="stealth"/>
        </a:ln>
        <a:effectLst xmlns:a="http://schemas.openxmlformats.org/drawingml/2006/main"/>
      </cdr:spPr>
      <cdr:style>
        <a:lnRef xmlns:a="http://schemas.openxmlformats.org/drawingml/2006/main" idx="2">
          <a:schemeClr val="accent6"/>
        </a:lnRef>
        <a:fillRef xmlns:a="http://schemas.openxmlformats.org/drawingml/2006/main" idx="0">
          <a:schemeClr val="accent6"/>
        </a:fillRef>
        <a:effectRef xmlns:a="http://schemas.openxmlformats.org/drawingml/2006/main" idx="1">
          <a:schemeClr val="accent6"/>
        </a:effectRef>
        <a:fontRef xmlns:a="http://schemas.openxmlformats.org/drawingml/2006/main" idx="minor">
          <a:schemeClr val="tx1"/>
        </a:fontRef>
      </cdr:style>
    </cdr:cxnSp>
  </cdr:relSizeAnchor>
  <cdr:relSizeAnchor xmlns:cdr="http://schemas.openxmlformats.org/drawingml/2006/chartDrawing">
    <cdr:from>
      <cdr:x>0</cdr:x>
      <cdr:y>0</cdr:y>
    </cdr:from>
    <cdr:to>
      <cdr:x>0.31277</cdr:x>
      <cdr:y>0.08663</cdr:y>
    </cdr:to>
    <cdr:sp macro="" textlink="">
      <cdr:nvSpPr>
        <cdr:cNvPr id="2" name="TextBox 1"/>
        <cdr:cNvSpPr txBox="1"/>
      </cdr:nvSpPr>
      <cdr:spPr>
        <a:xfrm xmlns:a="http://schemas.openxmlformats.org/drawingml/2006/main">
          <a:off x="0" y="0"/>
          <a:ext cx="1912620" cy="266700"/>
        </a:xfrm>
        <a:prstGeom xmlns:a="http://schemas.openxmlformats.org/drawingml/2006/main" prst="rect">
          <a:avLst/>
        </a:prstGeom>
      </cdr:spPr>
      <cdr:txBody>
        <a:bodyPr xmlns:a="http://schemas.openxmlformats.org/drawingml/2006/main" vertOverflow="clip" wrap="square" lIns="18288" tIns="18288" rIns="18288" bIns="18288" rtlCol="0" anchor="t"/>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Installed Costs (2020 $/W</a:t>
          </a:r>
          <a:r>
            <a:rPr lang="en-US" sz="1000" b="1" baseline="-25000">
              <a:latin typeface="Arial" panose="020B0604020202020204" pitchFamily="34" charset="0"/>
              <a:cs typeface="Arial" panose="020B0604020202020204" pitchFamily="34" charset="0"/>
            </a:rPr>
            <a:t>AC</a:t>
          </a:r>
          <a:r>
            <a:rPr lang="en-US" sz="1000" b="1">
              <a:latin typeface="Arial" panose="020B0604020202020204" pitchFamily="34" charset="0"/>
              <a:cs typeface="Arial" panose="020B0604020202020204" pitchFamily="34" charset="0"/>
            </a:rPr>
            <a:t>)</a:t>
          </a:r>
        </a:p>
      </cdr:txBody>
    </cdr:sp>
  </cdr:relSizeAnchor>
</c:userShapes>
</file>

<file path=xl/drawings/drawing30.xml><?xml version="1.0" encoding="utf-8"?>
<xdr:wsDr xmlns:xdr="http://schemas.openxmlformats.org/drawingml/2006/spreadsheetDrawing" xmlns:a="http://schemas.openxmlformats.org/drawingml/2006/main">
  <xdr:twoCellAnchor>
    <xdr:from>
      <xdr:col>0</xdr:col>
      <xdr:colOff>0</xdr:colOff>
      <xdr:row>1</xdr:row>
      <xdr:rowOff>0</xdr:rowOff>
    </xdr:from>
    <xdr:to>
      <xdr:col>8</xdr:col>
      <xdr:colOff>530225</xdr:colOff>
      <xdr:row>20</xdr:row>
      <xdr:rowOff>123825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c:userShapes xmlns:c="http://schemas.openxmlformats.org/drawingml/2006/chart">
  <cdr:relSizeAnchor xmlns:cdr="http://schemas.openxmlformats.org/drawingml/2006/chartDrawing">
    <cdr:from>
      <cdr:x>0.53755</cdr:x>
      <cdr:y>0.80655</cdr:y>
    </cdr:from>
    <cdr:to>
      <cdr:x>0.82185</cdr:x>
      <cdr:y>0.91071</cdr:y>
    </cdr:to>
    <cdr:sp macro="" textlink="">
      <cdr:nvSpPr>
        <cdr:cNvPr id="2" name="TextBox 6"/>
        <cdr:cNvSpPr txBox="1"/>
      </cdr:nvSpPr>
      <cdr:spPr>
        <a:xfrm xmlns:a="http://schemas.openxmlformats.org/drawingml/2006/main">
          <a:off x="3295650" y="2508300"/>
          <a:ext cx="1743075" cy="323929"/>
        </a:xfrm>
        <a:prstGeom xmlns:a="http://schemas.openxmlformats.org/drawingml/2006/main" prst="rect">
          <a:avLst/>
        </a:prstGeom>
        <a:solidFill xmlns:a="http://schemas.openxmlformats.org/drawingml/2006/main">
          <a:sysClr val="window" lastClr="FFFFFF"/>
        </a:solidFill>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ctr">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100">
              <a:solidFill>
                <a:schemeClr val="tx1">
                  <a:lumMod val="50000"/>
                  <a:lumOff val="50000"/>
                </a:schemeClr>
              </a:solidFill>
            </a:rPr>
            <a:t>Whiskers represent least</a:t>
          </a:r>
          <a:r>
            <a:rPr lang="en-US" sz="1100" baseline="0">
              <a:solidFill>
                <a:schemeClr val="tx1">
                  <a:lumMod val="50000"/>
                  <a:lumOff val="50000"/>
                </a:schemeClr>
              </a:solidFill>
            </a:rPr>
            <a:t> and most expensive utility</a:t>
          </a:r>
          <a:endParaRPr lang="en-US" sz="1100">
            <a:solidFill>
              <a:schemeClr val="tx1">
                <a:lumMod val="50000"/>
                <a:lumOff val="50000"/>
              </a:schemeClr>
            </a:solidFill>
          </a:endParaRPr>
        </a:p>
      </cdr:txBody>
    </cdr:sp>
  </cdr:relSizeAnchor>
  <cdr:relSizeAnchor xmlns:cdr="http://schemas.openxmlformats.org/drawingml/2006/chartDrawing">
    <cdr:from>
      <cdr:x>0</cdr:x>
      <cdr:y>0</cdr:y>
    </cdr:from>
    <cdr:to>
      <cdr:x>0.3708</cdr:x>
      <cdr:y>0.06432</cdr:y>
    </cdr:to>
    <cdr:sp macro="" textlink="">
      <cdr:nvSpPr>
        <cdr:cNvPr id="3" name="TextBox 2"/>
        <cdr:cNvSpPr txBox="1"/>
      </cdr:nvSpPr>
      <cdr:spPr>
        <a:xfrm xmlns:a="http://schemas.openxmlformats.org/drawingml/2006/main">
          <a:off x="0" y="0"/>
          <a:ext cx="2273347" cy="200025"/>
        </a:xfrm>
        <a:prstGeom xmlns:a="http://schemas.openxmlformats.org/drawingml/2006/main" prst="rect">
          <a:avLst/>
        </a:prstGeom>
      </cdr:spPr>
      <cdr:txBody>
        <a:bodyPr xmlns:a="http://schemas.openxmlformats.org/drawingml/2006/main" vertOverflow="clip" wrap="square" lIns="18288" tIns="18288" rIns="18288" bIns="18288" rtlCol="0" anchor="t" anchorCtr="0"/>
        <a:lstStyle xmlns:a="http://schemas.openxmlformats.org/drawingml/2006/main"/>
        <a:p xmlns:a="http://schemas.openxmlformats.org/drawingml/2006/main">
          <a:pPr algn="l"/>
          <a:r>
            <a:rPr lang="en-US" sz="1100" b="1">
              <a:solidFill>
                <a:schemeClr val="accent1"/>
              </a:solidFill>
            </a:rPr>
            <a:t>O&amp;M</a:t>
          </a:r>
          <a:r>
            <a:rPr lang="en-US" sz="1100" b="1" baseline="0">
              <a:solidFill>
                <a:schemeClr val="accent1"/>
              </a:solidFill>
            </a:rPr>
            <a:t> costs (</a:t>
          </a:r>
          <a:r>
            <a:rPr lang="en-US" sz="1100" b="1">
              <a:solidFill>
                <a:schemeClr val="accent1"/>
              </a:solidFill>
            </a:rPr>
            <a:t>$2020/kW</a:t>
          </a:r>
          <a:r>
            <a:rPr lang="en-US" sz="1100" b="1" baseline="-25000">
              <a:solidFill>
                <a:schemeClr val="accent1"/>
              </a:solidFill>
            </a:rPr>
            <a:t>AC</a:t>
          </a:r>
          <a:r>
            <a:rPr lang="en-US" sz="1100" b="1">
              <a:solidFill>
                <a:schemeClr val="accent1"/>
              </a:solidFill>
            </a:rPr>
            <a:t>-yr)</a:t>
          </a:r>
        </a:p>
      </cdr:txBody>
    </cdr:sp>
  </cdr:relSizeAnchor>
  <cdr:relSizeAnchor xmlns:cdr="http://schemas.openxmlformats.org/drawingml/2006/chartDrawing">
    <cdr:from>
      <cdr:x>0.67128</cdr:x>
      <cdr:y>0</cdr:y>
    </cdr:from>
    <cdr:to>
      <cdr:x>1</cdr:x>
      <cdr:y>0.08929</cdr:y>
    </cdr:to>
    <cdr:sp macro="" textlink="">
      <cdr:nvSpPr>
        <cdr:cNvPr id="4" name="TextBox 3"/>
        <cdr:cNvSpPr txBox="1"/>
      </cdr:nvSpPr>
      <cdr:spPr>
        <a:xfrm xmlns:a="http://schemas.openxmlformats.org/drawingml/2006/main">
          <a:off x="4000500" y="0"/>
          <a:ext cx="1958975" cy="285750"/>
        </a:xfrm>
        <a:prstGeom xmlns:a="http://schemas.openxmlformats.org/drawingml/2006/main" prst="rect">
          <a:avLst/>
        </a:prstGeom>
      </cdr:spPr>
      <cdr:txBody>
        <a:bodyPr xmlns:a="http://schemas.openxmlformats.org/drawingml/2006/main" vertOverflow="clip" wrap="square" lIns="18288" tIns="18288" rIns="18288" bIns="18288" rtlCol="0" anchor="t" anchorCtr="0"/>
        <a:lstStyle xmlns:a="http://schemas.openxmlformats.org/drawingml/2006/main"/>
        <a:p xmlns:a="http://schemas.openxmlformats.org/drawingml/2006/main">
          <a:pPr algn="r"/>
          <a:r>
            <a:rPr lang="en-US" sz="1100" b="1">
              <a:solidFill>
                <a:schemeClr val="accent2"/>
              </a:solidFill>
            </a:rPr>
            <a:t>O&amp;M costs ($2020/MWh)</a:t>
          </a:r>
        </a:p>
      </cdr:txBody>
    </cdr:sp>
  </cdr:relSizeAnchor>
  <cdr:relSizeAnchor xmlns:cdr="http://schemas.openxmlformats.org/drawingml/2006/chartDrawing">
    <cdr:from>
      <cdr:x>0.79116</cdr:x>
      <cdr:y>0.8125</cdr:y>
    </cdr:from>
    <cdr:to>
      <cdr:x>0.87906</cdr:x>
      <cdr:y>0.85417</cdr:y>
    </cdr:to>
    <cdr:cxnSp macro="">
      <cdr:nvCxnSpPr>
        <cdr:cNvPr id="6" name="Straight Connector 5"/>
        <cdr:cNvCxnSpPr/>
      </cdr:nvCxnSpPr>
      <cdr:spPr>
        <a:xfrm xmlns:a="http://schemas.openxmlformats.org/drawingml/2006/main" flipV="1">
          <a:off x="4714875" y="2600326"/>
          <a:ext cx="523875" cy="133349"/>
        </a:xfrm>
        <a:prstGeom xmlns:a="http://schemas.openxmlformats.org/drawingml/2006/main" prst="line">
          <a:avLst/>
        </a:prstGeom>
        <a:ln xmlns:a="http://schemas.openxmlformats.org/drawingml/2006/main">
          <a:solidFill>
            <a:schemeClr val="tx1">
              <a:lumMod val="50000"/>
              <a:lumOff val="50000"/>
            </a:schemeClr>
          </a:solidFill>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0.3788</cdr:x>
      <cdr:y>0.10119</cdr:y>
    </cdr:from>
    <cdr:to>
      <cdr:x>0.68247</cdr:x>
      <cdr:y>0.24702</cdr:y>
    </cdr:to>
    <cdr:sp macro="" textlink="">
      <cdr:nvSpPr>
        <cdr:cNvPr id="9" name="TextBox 8"/>
        <cdr:cNvSpPr txBox="1"/>
      </cdr:nvSpPr>
      <cdr:spPr>
        <a:xfrm xmlns:a="http://schemas.openxmlformats.org/drawingml/2006/main">
          <a:off x="2257426" y="323850"/>
          <a:ext cx="1809750" cy="4667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solidFill>
                <a:schemeClr val="accent1"/>
              </a:solidFill>
            </a:rPr>
            <a:t>Mean of all projects</a:t>
          </a:r>
          <a:r>
            <a:rPr lang="en-US" sz="1100" baseline="0">
              <a:solidFill>
                <a:schemeClr val="accent1"/>
              </a:solidFill>
            </a:rPr>
            <a:t> denominated in capacity</a:t>
          </a:r>
          <a:endParaRPr lang="en-US" sz="1100">
            <a:solidFill>
              <a:schemeClr val="accent1"/>
            </a:solidFill>
          </a:endParaRPr>
        </a:p>
      </cdr:txBody>
    </cdr:sp>
  </cdr:relSizeAnchor>
  <cdr:relSizeAnchor xmlns:cdr="http://schemas.openxmlformats.org/drawingml/2006/chartDrawing">
    <cdr:from>
      <cdr:x>0.50346</cdr:x>
      <cdr:y>0.22917</cdr:y>
    </cdr:from>
    <cdr:to>
      <cdr:x>0.53863</cdr:x>
      <cdr:y>0.59821</cdr:y>
    </cdr:to>
    <cdr:cxnSp macro="">
      <cdr:nvCxnSpPr>
        <cdr:cNvPr id="11" name="Straight Connector 10"/>
        <cdr:cNvCxnSpPr/>
      </cdr:nvCxnSpPr>
      <cdr:spPr>
        <a:xfrm xmlns:a="http://schemas.openxmlformats.org/drawingml/2006/main">
          <a:off x="3000375" y="733425"/>
          <a:ext cx="209550" cy="118110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0.12307</cdr:x>
      <cdr:y>0.76723</cdr:y>
    </cdr:from>
    <cdr:to>
      <cdr:x>0.42674</cdr:x>
      <cdr:y>0.91424</cdr:y>
    </cdr:to>
    <cdr:sp macro="" textlink="">
      <cdr:nvSpPr>
        <cdr:cNvPr id="12" name="TextBox 11"/>
        <cdr:cNvSpPr txBox="1"/>
      </cdr:nvSpPr>
      <cdr:spPr>
        <a:xfrm xmlns:a="http://schemas.openxmlformats.org/drawingml/2006/main">
          <a:off x="754533" y="2386013"/>
          <a:ext cx="1861778" cy="4572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solidFill>
                <a:schemeClr val="accent2"/>
              </a:solidFill>
            </a:rPr>
            <a:t>Mean of all projects denominated in generation</a:t>
          </a:r>
        </a:p>
      </cdr:txBody>
    </cdr:sp>
  </cdr:relSizeAnchor>
  <cdr:relSizeAnchor xmlns:cdr="http://schemas.openxmlformats.org/drawingml/2006/chartDrawing">
    <cdr:from>
      <cdr:x>0.20298</cdr:x>
      <cdr:y>0.41369</cdr:y>
    </cdr:from>
    <cdr:to>
      <cdr:x>0.23815</cdr:x>
      <cdr:y>0.76488</cdr:y>
    </cdr:to>
    <cdr:cxnSp macro="">
      <cdr:nvCxnSpPr>
        <cdr:cNvPr id="15" name="Straight Connector 14"/>
        <cdr:cNvCxnSpPr/>
      </cdr:nvCxnSpPr>
      <cdr:spPr>
        <a:xfrm xmlns:a="http://schemas.openxmlformats.org/drawingml/2006/main">
          <a:off x="1209675" y="1323975"/>
          <a:ext cx="209550" cy="1123950"/>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cxnSp>
  </cdr:relSizeAnchor>
</c:userShapes>
</file>

<file path=xl/drawings/drawing32.xml><?xml version="1.0" encoding="utf-8"?>
<xdr:wsDr xmlns:xdr="http://schemas.openxmlformats.org/drawingml/2006/spreadsheetDrawing" xmlns:a="http://schemas.openxmlformats.org/drawingml/2006/main">
  <xdr:twoCellAnchor>
    <xdr:from>
      <xdr:col>0</xdr:col>
      <xdr:colOff>0</xdr:colOff>
      <xdr:row>2</xdr:row>
      <xdr:rowOff>0</xdr:rowOff>
    </xdr:from>
    <xdr:to>
      <xdr:col>9</xdr:col>
      <xdr:colOff>247650</xdr:colOff>
      <xdr:row>22</xdr:row>
      <xdr:rowOff>60960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c:userShapes xmlns:c="http://schemas.openxmlformats.org/drawingml/2006/chart">
  <cdr:relSizeAnchor xmlns:cdr="http://schemas.openxmlformats.org/drawingml/2006/chartDrawing">
    <cdr:from>
      <cdr:x>0.52401</cdr:x>
      <cdr:y>0.0845</cdr:y>
    </cdr:from>
    <cdr:to>
      <cdr:x>0.52401</cdr:x>
      <cdr:y>0.74727</cdr:y>
    </cdr:to>
    <cdr:cxnSp macro="">
      <cdr:nvCxnSpPr>
        <cdr:cNvPr id="22" name="Straight Connector 21"/>
        <cdr:cNvCxnSpPr/>
      </cdr:nvCxnSpPr>
      <cdr:spPr>
        <a:xfrm xmlns:a="http://schemas.openxmlformats.org/drawingml/2006/main">
          <a:off x="3354091" y="270428"/>
          <a:ext cx="0" cy="2121141"/>
        </a:xfrm>
        <a:prstGeom xmlns:a="http://schemas.openxmlformats.org/drawingml/2006/main" prst="line">
          <a:avLst/>
        </a:prstGeom>
        <a:ln xmlns:a="http://schemas.openxmlformats.org/drawingml/2006/main" w="6350">
          <a:solidFill>
            <a:schemeClr val="bg1">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0.29146</cdr:x>
      <cdr:y>0.08344</cdr:y>
    </cdr:from>
    <cdr:to>
      <cdr:x>0.29146</cdr:x>
      <cdr:y>0.74621</cdr:y>
    </cdr:to>
    <cdr:cxnSp macro="">
      <cdr:nvCxnSpPr>
        <cdr:cNvPr id="23" name="Straight Connector 22"/>
        <cdr:cNvCxnSpPr/>
      </cdr:nvCxnSpPr>
      <cdr:spPr>
        <a:xfrm xmlns:a="http://schemas.openxmlformats.org/drawingml/2006/main" rot="10800000" flipH="1">
          <a:off x="1865589" y="267027"/>
          <a:ext cx="0" cy="2121141"/>
        </a:xfrm>
        <a:prstGeom xmlns:a="http://schemas.openxmlformats.org/drawingml/2006/main" prst="line">
          <a:avLst/>
        </a:prstGeom>
        <a:ln xmlns:a="http://schemas.openxmlformats.org/drawingml/2006/main" w="6350">
          <a:solidFill>
            <a:schemeClr val="bg1">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0.7552</cdr:x>
      <cdr:y>0.08367</cdr:y>
    </cdr:from>
    <cdr:to>
      <cdr:x>0.7552</cdr:x>
      <cdr:y>0.74644</cdr:y>
    </cdr:to>
    <cdr:cxnSp macro="">
      <cdr:nvCxnSpPr>
        <cdr:cNvPr id="24" name="Straight Connector 23"/>
        <cdr:cNvCxnSpPr/>
      </cdr:nvCxnSpPr>
      <cdr:spPr>
        <a:xfrm xmlns:a="http://schemas.openxmlformats.org/drawingml/2006/main">
          <a:off x="5057338" y="262037"/>
          <a:ext cx="0" cy="2075688"/>
        </a:xfrm>
        <a:prstGeom xmlns:a="http://schemas.openxmlformats.org/drawingml/2006/main" prst="line">
          <a:avLst/>
        </a:prstGeom>
        <a:ln xmlns:a="http://schemas.openxmlformats.org/drawingml/2006/main" w="6350">
          <a:solidFill>
            <a:schemeClr val="bg1">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0.21429</cdr:x>
      <cdr:y>0.61521</cdr:y>
    </cdr:from>
    <cdr:to>
      <cdr:x>0.97459</cdr:x>
      <cdr:y>0.68868</cdr:y>
    </cdr:to>
    <cdr:sp macro="" textlink="">
      <cdr:nvSpPr>
        <cdr:cNvPr id="3" name="TextBox 2"/>
        <cdr:cNvSpPr txBox="1"/>
      </cdr:nvSpPr>
      <cdr:spPr>
        <a:xfrm xmlns:a="http://schemas.openxmlformats.org/drawingml/2006/main">
          <a:off x="1371601" y="1968933"/>
          <a:ext cx="4866540" cy="235134"/>
        </a:xfrm>
        <a:prstGeom xmlns:a="http://schemas.openxmlformats.org/drawingml/2006/main" prst="rect">
          <a:avLst/>
        </a:prstGeom>
        <a:solidFill xmlns:a="http://schemas.openxmlformats.org/drawingml/2006/main">
          <a:schemeClr val="bg1"/>
        </a:solidFill>
        <a:effectLst xmlns:a="http://schemas.openxmlformats.org/drawingml/2006/main">
          <a:outerShdw blurRad="50800" dist="38100" dir="2700000" algn="tl" rotWithShape="0">
            <a:prstClr val="black">
              <a:alpha val="40000"/>
            </a:prstClr>
          </a:outerShdw>
        </a:effectLst>
      </cdr:spPr>
      <cdr:txBody>
        <a:bodyPr xmlns:a="http://schemas.openxmlformats.org/drawingml/2006/main" vertOverflow="clip" wrap="square" lIns="18288" tIns="18288" rIns="18288" bIns="18288" rtlCol="0" anchor="ctr" anchorCtr="1"/>
        <a:lstStyle xmlns:a="http://schemas.openxmlformats.org/drawingml/2006/main"/>
        <a:p xmlns:a="http://schemas.openxmlformats.org/drawingml/2006/main">
          <a:r>
            <a:rPr lang="en-US" sz="1100" b="1"/>
            <a:t>Sample includes 752 projects totaling 28.7</a:t>
          </a:r>
          <a:r>
            <a:rPr lang="en-US" sz="1100" b="1" baseline="0"/>
            <a:t> </a:t>
          </a:r>
          <a:r>
            <a:rPr lang="en-US" sz="1100" b="1"/>
            <a:t>GW</a:t>
          </a:r>
          <a:r>
            <a:rPr lang="en-US" sz="1100" b="1" baseline="-25000"/>
            <a:t>AC</a:t>
          </a:r>
          <a:r>
            <a:rPr lang="en-US" sz="1100" b="1"/>
            <a:t> that</a:t>
          </a:r>
          <a:r>
            <a:rPr lang="en-US" sz="1100" b="1" baseline="0"/>
            <a:t> came online from 2007-2019</a:t>
          </a:r>
          <a:endParaRPr lang="en-US" sz="1100" b="1"/>
        </a:p>
      </cdr:txBody>
    </cdr:sp>
  </cdr:relSizeAnchor>
  <cdr:relSizeAnchor xmlns:cdr="http://schemas.openxmlformats.org/drawingml/2006/chartDrawing">
    <cdr:from>
      <cdr:x>0.06258</cdr:x>
      <cdr:y>0.809</cdr:y>
    </cdr:from>
    <cdr:to>
      <cdr:x>0.98365</cdr:x>
      <cdr:y>0.86375</cdr:y>
    </cdr:to>
    <cdr:grpSp>
      <cdr:nvGrpSpPr>
        <cdr:cNvPr id="21" name="Group 20"/>
        <cdr:cNvGrpSpPr/>
      </cdr:nvGrpSpPr>
      <cdr:grpSpPr>
        <a:xfrm xmlns:a="http://schemas.openxmlformats.org/drawingml/2006/main">
          <a:off x="402648" y="2607617"/>
          <a:ext cx="5926292" cy="176474"/>
          <a:chOff x="537143" y="2298161"/>
          <a:chExt cx="6053893" cy="215281"/>
        </a:xfrm>
      </cdr:grpSpPr>
      <cdr:sp macro="" textlink="">
        <cdr:nvSpPr>
          <cdr:cNvPr id="4" name="TextBox 3"/>
          <cdr:cNvSpPr txBox="1"/>
        </cdr:nvSpPr>
        <cdr:spPr>
          <a:xfrm xmlns:a="http://schemas.openxmlformats.org/drawingml/2006/main">
            <a:off x="537143" y="2303478"/>
            <a:ext cx="699881" cy="187296"/>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lIns="18288" tIns="18288" rIns="18288" bIns="18288" rtlCol="0" anchor="ctr" anchorCtr="1"/>
          <a:lstStyle xmlns:a="http://schemas.openxmlformats.org/drawingml/2006/main"/>
          <a:p xmlns:a="http://schemas.openxmlformats.org/drawingml/2006/main">
            <a:r>
              <a:rPr lang="en-US" sz="1000" b="1"/>
              <a:t>ILR Quartile</a:t>
            </a:r>
          </a:p>
        </cdr:txBody>
      </cdr:sp>
      <cdr:sp macro="" textlink="">
        <cdr:nvSpPr>
          <cdr:cNvPr id="40" name="TextBox 1"/>
          <cdr:cNvSpPr txBox="1"/>
        </cdr:nvSpPr>
        <cdr:spPr>
          <a:xfrm xmlns:a="http://schemas.openxmlformats.org/drawingml/2006/main">
            <a:off x="5863840" y="2306899"/>
            <a:ext cx="727196" cy="206543"/>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1" name="TextBox 1"/>
          <cdr:cNvSpPr txBox="1"/>
        </cdr:nvSpPr>
        <cdr:spPr>
          <a:xfrm xmlns:a="http://schemas.openxmlformats.org/drawingml/2006/main">
            <a:off x="5109456" y="2312285"/>
            <a:ext cx="727196" cy="190822"/>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2" name="TextBox 1"/>
          <cdr:cNvSpPr txBox="1"/>
        </cdr:nvSpPr>
        <cdr:spPr>
          <a:xfrm xmlns:a="http://schemas.openxmlformats.org/drawingml/2006/main">
            <a:off x="4349312" y="2303297"/>
            <a:ext cx="727196" cy="191010"/>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3" name="TextBox 1"/>
          <cdr:cNvSpPr txBox="1"/>
        </cdr:nvSpPr>
        <cdr:spPr>
          <a:xfrm xmlns:a="http://schemas.openxmlformats.org/drawingml/2006/main">
            <a:off x="3582673" y="2305270"/>
            <a:ext cx="727129" cy="206575"/>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4" name="TextBox 1"/>
          <cdr:cNvSpPr txBox="1"/>
        </cdr:nvSpPr>
        <cdr:spPr>
          <a:xfrm xmlns:a="http://schemas.openxmlformats.org/drawingml/2006/main">
            <a:off x="2824940" y="2298161"/>
            <a:ext cx="727129" cy="206543"/>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5" name="TextBox 1"/>
          <cdr:cNvSpPr txBox="1"/>
        </cdr:nvSpPr>
        <cdr:spPr>
          <a:xfrm xmlns:a="http://schemas.openxmlformats.org/drawingml/2006/main">
            <a:off x="2064864" y="2298161"/>
            <a:ext cx="682831" cy="198285"/>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sp macro="" textlink="">
        <cdr:nvSpPr>
          <cdr:cNvPr id="46" name="TextBox 1"/>
          <cdr:cNvSpPr txBox="1"/>
        </cdr:nvSpPr>
        <cdr:spPr>
          <a:xfrm xmlns:a="http://schemas.openxmlformats.org/drawingml/2006/main">
            <a:off x="1302577" y="2305270"/>
            <a:ext cx="706993" cy="196841"/>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t>ILR Quartile</a:t>
            </a:r>
          </a:p>
        </cdr:txBody>
      </cdr:sp>
    </cdr:grpSp>
  </cdr:relSizeAnchor>
  <cdr:relSizeAnchor xmlns:cdr="http://schemas.openxmlformats.org/drawingml/2006/chartDrawing">
    <cdr:from>
      <cdr:x>0</cdr:x>
      <cdr:y>0</cdr:y>
    </cdr:from>
    <cdr:to>
      <cdr:x>0.29286</cdr:x>
      <cdr:y>0.0381</cdr:y>
    </cdr:to>
    <cdr:sp macro="" textlink="">
      <cdr:nvSpPr>
        <cdr:cNvPr id="49" name="TextBox 1"/>
        <cdr:cNvSpPr txBox="1"/>
      </cdr:nvSpPr>
      <cdr:spPr>
        <a:xfrm xmlns:a="http://schemas.openxmlformats.org/drawingml/2006/main">
          <a:off x="0" y="0"/>
          <a:ext cx="1874520" cy="121920"/>
        </a:xfrm>
        <a:prstGeom xmlns:a="http://schemas.openxmlformats.org/drawingml/2006/main" prst="rect">
          <a:avLst/>
        </a:prstGeom>
        <a:solidFill xmlns:a="http://schemas.openxmlformats.org/drawingml/2006/main">
          <a:schemeClr val="bg1"/>
        </a:solidFill>
        <a:effectLst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Cumulative AC Capacity Factor</a:t>
          </a:r>
        </a:p>
      </cdr:txBody>
    </cdr:sp>
  </cdr:relSizeAnchor>
</c:userShapes>
</file>

<file path=xl/drawings/drawing34.xml><?xml version="1.0" encoding="utf-8"?>
<xdr:wsDr xmlns:xdr="http://schemas.openxmlformats.org/drawingml/2006/spreadsheetDrawing" xmlns:a="http://schemas.openxmlformats.org/drawingml/2006/main">
  <xdr:twoCellAnchor>
    <xdr:from>
      <xdr:col>0</xdr:col>
      <xdr:colOff>0</xdr:colOff>
      <xdr:row>2</xdr:row>
      <xdr:rowOff>0</xdr:rowOff>
    </xdr:from>
    <xdr:to>
      <xdr:col>9</xdr:col>
      <xdr:colOff>694267</xdr:colOff>
      <xdr:row>22</xdr:row>
      <xdr:rowOff>67734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1257300</xdr:colOff>
      <xdr:row>2</xdr:row>
      <xdr:rowOff>0</xdr:rowOff>
    </xdr:from>
    <xdr:to>
      <xdr:col>19</xdr:col>
      <xdr:colOff>165630</xdr:colOff>
      <xdr:row>22</xdr:row>
      <xdr:rowOff>67734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c:userShapes xmlns:c="http://schemas.openxmlformats.org/drawingml/2006/chart">
  <cdr:relSizeAnchor xmlns:cdr="http://schemas.openxmlformats.org/drawingml/2006/chartDrawing">
    <cdr:from>
      <cdr:x>0</cdr:x>
      <cdr:y>0</cdr:y>
    </cdr:from>
    <cdr:to>
      <cdr:x>0.37222</cdr:x>
      <cdr:y>0.0619</cdr:y>
    </cdr:to>
    <cdr:sp macro="" textlink="">
      <cdr:nvSpPr>
        <cdr:cNvPr id="3" name="TextBox 2"/>
        <cdr:cNvSpPr txBox="1"/>
      </cdr:nvSpPr>
      <cdr:spPr>
        <a:xfrm xmlns:a="http://schemas.openxmlformats.org/drawingml/2006/main">
          <a:off x="0" y="0"/>
          <a:ext cx="2382520" cy="198120"/>
        </a:xfrm>
        <a:prstGeom xmlns:a="http://schemas.openxmlformats.org/drawingml/2006/main" prst="rect">
          <a:avLst/>
        </a:prstGeom>
      </cdr:spPr>
      <cdr:txBody>
        <a:bodyPr xmlns:a="http://schemas.openxmlformats.org/drawingml/2006/main" vertOverflow="clip" wrap="square" lIns="45720" rIns="45720" rtlCol="0" anchor="ctr"/>
        <a:lstStyle xmlns:a="http://schemas.openxmlformats.org/drawingml/2006/main"/>
        <a:p xmlns:a="http://schemas.openxmlformats.org/drawingml/2006/main">
          <a:pPr algn="ctr"/>
          <a:r>
            <a:rPr lang="en-US" sz="1100" b="1"/>
            <a:t>Average</a:t>
          </a:r>
          <a:r>
            <a:rPr lang="en-US" sz="1100" b="1" baseline="0"/>
            <a:t> Cumulative AC Capacity Factor</a:t>
          </a:r>
          <a:endParaRPr lang="en-US" sz="1100" b="1"/>
        </a:p>
      </cdr:txBody>
    </cdr:sp>
  </cdr:relSizeAnchor>
</c:userShapes>
</file>

<file path=xl/drawings/drawing36.xml><?xml version="1.0" encoding="utf-8"?>
<c:userShapes xmlns:c="http://schemas.openxmlformats.org/drawingml/2006/chart">
  <cdr:relSizeAnchor xmlns:cdr="http://schemas.openxmlformats.org/drawingml/2006/chartDrawing">
    <cdr:from>
      <cdr:x>0</cdr:x>
      <cdr:y>0</cdr:y>
    </cdr:from>
    <cdr:to>
      <cdr:x>0.37222</cdr:x>
      <cdr:y>0.0619</cdr:y>
    </cdr:to>
    <cdr:sp macro="" textlink="">
      <cdr:nvSpPr>
        <cdr:cNvPr id="3" name="TextBox 2"/>
        <cdr:cNvSpPr txBox="1"/>
      </cdr:nvSpPr>
      <cdr:spPr>
        <a:xfrm xmlns:a="http://schemas.openxmlformats.org/drawingml/2006/main">
          <a:off x="0" y="0"/>
          <a:ext cx="2382520" cy="198120"/>
        </a:xfrm>
        <a:prstGeom xmlns:a="http://schemas.openxmlformats.org/drawingml/2006/main" prst="rect">
          <a:avLst/>
        </a:prstGeom>
      </cdr:spPr>
      <cdr:txBody>
        <a:bodyPr xmlns:a="http://schemas.openxmlformats.org/drawingml/2006/main" vertOverflow="clip" wrap="square" lIns="45720" rIns="45720" rtlCol="0" anchor="ctr"/>
        <a:lstStyle xmlns:a="http://schemas.openxmlformats.org/drawingml/2006/main"/>
        <a:p xmlns:a="http://schemas.openxmlformats.org/drawingml/2006/main">
          <a:pPr algn="ctr"/>
          <a:r>
            <a:rPr lang="en-US" sz="1100" b="1"/>
            <a:t>Average</a:t>
          </a:r>
          <a:r>
            <a:rPr lang="en-US" sz="1100" b="1" baseline="0"/>
            <a:t> Cumulative AC Capacity Factor</a:t>
          </a:r>
          <a:endParaRPr lang="en-US" sz="1100" b="1"/>
        </a:p>
      </cdr:txBody>
    </cdr:sp>
  </cdr:relSizeAnchor>
</c:userShapes>
</file>

<file path=xl/drawings/drawing37.xml><?xml version="1.0" encoding="utf-8"?>
<xdr:wsDr xmlns:xdr="http://schemas.openxmlformats.org/drawingml/2006/spreadsheetDrawing" xmlns:a="http://schemas.openxmlformats.org/drawingml/2006/main">
  <xdr:twoCellAnchor>
    <xdr:from>
      <xdr:col>12</xdr:col>
      <xdr:colOff>0</xdr:colOff>
      <xdr:row>2</xdr:row>
      <xdr:rowOff>0</xdr:rowOff>
    </xdr:from>
    <xdr:to>
      <xdr:col>22</xdr:col>
      <xdr:colOff>34290</xdr:colOff>
      <xdr:row>21</xdr:row>
      <xdr:rowOff>21908</xdr:rowOff>
    </xdr:to>
    <xdr:graphicFrame macro="">
      <xdr:nvGraphicFramePr>
        <xdr:cNvPr id="3" name="Chart 5">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76201</xdr:rowOff>
    </xdr:from>
    <xdr:to>
      <xdr:col>10</xdr:col>
      <xdr:colOff>284480</xdr:colOff>
      <xdr:row>21</xdr:row>
      <xdr:rowOff>116841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c:userShapes xmlns:c="http://schemas.openxmlformats.org/drawingml/2006/chart">
  <cdr:relSizeAnchor xmlns:cdr="http://schemas.openxmlformats.org/drawingml/2006/chartDrawing">
    <cdr:from>
      <cdr:x>0.51452</cdr:x>
      <cdr:y>0</cdr:y>
    </cdr:from>
    <cdr:to>
      <cdr:x>1</cdr:x>
      <cdr:y>0.07102</cdr:y>
    </cdr:to>
    <cdr:sp macro="" textlink="">
      <cdr:nvSpPr>
        <cdr:cNvPr id="2" name="TextBox 1"/>
        <cdr:cNvSpPr txBox="1"/>
      </cdr:nvSpPr>
      <cdr:spPr>
        <a:xfrm xmlns:a="http://schemas.openxmlformats.org/drawingml/2006/main">
          <a:off x="3105150" y="0"/>
          <a:ext cx="2929890" cy="214312"/>
        </a:xfrm>
        <a:prstGeom xmlns:a="http://schemas.openxmlformats.org/drawingml/2006/main" prst="rect">
          <a:avLst/>
        </a:prstGeom>
      </cdr:spPr>
      <cdr:txBody>
        <a:bodyPr xmlns:a="http://schemas.openxmlformats.org/drawingml/2006/main" vertOverflow="clip" vert="horz" wrap="square" lIns="18288" tIns="18288" rIns="18288" bIns="18288" rtlCol="0" anchor="ctr" anchorCtr="0"/>
        <a:lstStyle xmlns:a="http://schemas.openxmlformats.org/drawingml/2006/main"/>
        <a:p xmlns:a="http://schemas.openxmlformats.org/drawingml/2006/main">
          <a:pPr algn="r"/>
          <a:r>
            <a:rPr lang="en-US" sz="1000" b="1">
              <a:latin typeface="Arial" panose="020B0604020202020204" pitchFamily="34" charset="0"/>
              <a:cs typeface="Arial" panose="020B0604020202020204" pitchFamily="34" charset="0"/>
            </a:rPr>
            <a:t>Index</a:t>
          </a:r>
          <a:r>
            <a:rPr lang="en-US" sz="1000" b="1" baseline="0">
              <a:latin typeface="Arial" panose="020B0604020202020204" pitchFamily="34" charset="0"/>
              <a:cs typeface="Arial" panose="020B0604020202020204" pitchFamily="34" charset="0"/>
            </a:rPr>
            <a:t> of Capacity Factor Influences (2010=100)</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0.00298</cdr:y>
    </cdr:from>
    <cdr:to>
      <cdr:x>0.33617</cdr:x>
      <cdr:y>0.06471</cdr:y>
    </cdr:to>
    <cdr:sp macro="" textlink="">
      <cdr:nvSpPr>
        <cdr:cNvPr id="3" name="TextBox 1"/>
        <cdr:cNvSpPr txBox="1"/>
      </cdr:nvSpPr>
      <cdr:spPr>
        <a:xfrm xmlns:a="http://schemas.openxmlformats.org/drawingml/2006/main">
          <a:off x="0" y="8992"/>
          <a:ext cx="2028825" cy="186270"/>
        </a:xfrm>
        <a:prstGeom xmlns:a="http://schemas.openxmlformats.org/drawingml/2006/main" prst="rect">
          <a:avLst/>
        </a:prstGeom>
      </cdr:spPr>
      <cdr:txBody>
        <a:bodyPr xmlns:a="http://schemas.openxmlformats.org/drawingml/2006/main" vert="horz" wrap="square" lIns="18288" tIns="18288" rIns="18288" bIns="18288"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1">
              <a:latin typeface="Arial" panose="020B0604020202020204" pitchFamily="34" charset="0"/>
              <a:cs typeface="Arial" panose="020B0604020202020204" pitchFamily="34" charset="0"/>
            </a:rPr>
            <a:t>Average</a:t>
          </a:r>
          <a:r>
            <a:rPr lang="en-US" sz="1000" b="1" baseline="0">
              <a:latin typeface="Arial" panose="020B0604020202020204" pitchFamily="34" charset="0"/>
              <a:cs typeface="Arial" panose="020B0604020202020204" pitchFamily="34" charset="0"/>
            </a:rPr>
            <a:t> Capacity Factor in 2020</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0.8564</cdr:x>
      <cdr:y>0.61149</cdr:y>
    </cdr:from>
    <cdr:to>
      <cdr:x>0.9569</cdr:x>
      <cdr:y>0.72994</cdr:y>
    </cdr:to>
    <cdr:sp macro="" textlink="">
      <cdr:nvSpPr>
        <cdr:cNvPr id="4" name="TextBox 1"/>
        <cdr:cNvSpPr txBox="1"/>
      </cdr:nvSpPr>
      <cdr:spPr>
        <a:xfrm xmlns:a="http://schemas.openxmlformats.org/drawingml/2006/main">
          <a:off x="5168411" y="1845192"/>
          <a:ext cx="606522" cy="357425"/>
        </a:xfrm>
        <a:prstGeom xmlns:a="http://schemas.openxmlformats.org/drawingml/2006/main" prst="rect">
          <a:avLst/>
        </a:prstGeom>
        <a:noFill xmlns:a="http://schemas.openxmlformats.org/drawingml/2006/main"/>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baseline="0">
              <a:solidFill>
                <a:schemeClr val="accent3">
                  <a:lumMod val="75000"/>
                </a:schemeClr>
              </a:solidFill>
              <a:latin typeface="Arial" panose="020B0604020202020204" pitchFamily="34" charset="0"/>
              <a:cs typeface="Arial" panose="020B0604020202020204" pitchFamily="34" charset="0"/>
            </a:rPr>
            <a:t>Solar</a:t>
          </a:r>
        </a:p>
        <a:p xmlns:a="http://schemas.openxmlformats.org/drawingml/2006/main">
          <a:pPr algn="ctr"/>
          <a:r>
            <a:rPr lang="en-US" sz="1000" b="1" baseline="0">
              <a:solidFill>
                <a:schemeClr val="accent3">
                  <a:lumMod val="75000"/>
                </a:schemeClr>
              </a:solidFill>
              <a:latin typeface="Arial" panose="020B0604020202020204" pitchFamily="34" charset="0"/>
              <a:cs typeface="Arial" panose="020B0604020202020204" pitchFamily="34" charset="0"/>
            </a:rPr>
            <a:t>resource</a:t>
          </a:r>
          <a:endParaRPr lang="en-US" sz="1000" b="1">
            <a:solidFill>
              <a:schemeClr val="accent3">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0.81272</cdr:x>
      <cdr:y>0.11891</cdr:y>
    </cdr:from>
    <cdr:to>
      <cdr:x>0.94692</cdr:x>
      <cdr:y>0.20258</cdr:y>
    </cdr:to>
    <cdr:sp macro="" textlink="">
      <cdr:nvSpPr>
        <cdr:cNvPr id="5" name="TextBox 1"/>
        <cdr:cNvSpPr txBox="1"/>
      </cdr:nvSpPr>
      <cdr:spPr>
        <a:xfrm xmlns:a="http://schemas.openxmlformats.org/drawingml/2006/main">
          <a:off x="4904809" y="358813"/>
          <a:ext cx="809902" cy="25247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baseline="0">
              <a:solidFill>
                <a:schemeClr val="tx2">
                  <a:lumMod val="75000"/>
                </a:schemeClr>
              </a:solidFill>
              <a:latin typeface="Arial" panose="020B0604020202020204" pitchFamily="34" charset="0"/>
              <a:cs typeface="Arial" panose="020B0604020202020204" pitchFamily="34" charset="0"/>
            </a:rPr>
            <a:t>Prevalance of tracking</a:t>
          </a:r>
          <a:endParaRPr lang="en-US" sz="1000" b="1">
            <a:solidFill>
              <a:schemeClr val="tx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0.14687</cdr:x>
      <cdr:y>0.11965</cdr:y>
    </cdr:from>
    <cdr:to>
      <cdr:x>0.31365</cdr:x>
      <cdr:y>0.20833</cdr:y>
    </cdr:to>
    <cdr:sp macro="" textlink="">
      <cdr:nvSpPr>
        <cdr:cNvPr id="6" name="TextBox 1"/>
        <cdr:cNvSpPr txBox="1"/>
      </cdr:nvSpPr>
      <cdr:spPr>
        <a:xfrm xmlns:a="http://schemas.openxmlformats.org/drawingml/2006/main">
          <a:off x="886351" y="361043"/>
          <a:ext cx="1006524" cy="26760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baseline="0">
              <a:solidFill>
                <a:schemeClr val="tx2"/>
              </a:solidFill>
              <a:latin typeface="Arial" panose="020B0604020202020204" pitchFamily="34" charset="0"/>
              <a:cs typeface="Arial" panose="020B0604020202020204" pitchFamily="34" charset="0"/>
            </a:rPr>
            <a:t>Capacity factor</a:t>
          </a:r>
          <a:endParaRPr lang="en-US" sz="1000" b="1">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0.85471</cdr:x>
      <cdr:y>0.35536</cdr:y>
    </cdr:from>
    <cdr:to>
      <cdr:x>0.95289</cdr:x>
      <cdr:y>0.48453</cdr:y>
    </cdr:to>
    <cdr:sp macro="" textlink="">
      <cdr:nvSpPr>
        <cdr:cNvPr id="7" name="TextBox 1"/>
        <cdr:cNvSpPr txBox="1"/>
      </cdr:nvSpPr>
      <cdr:spPr>
        <a:xfrm xmlns:a="http://schemas.openxmlformats.org/drawingml/2006/main">
          <a:off x="5158209" y="1072306"/>
          <a:ext cx="592520" cy="389781"/>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accent6">
                  <a:lumMod val="75000"/>
                </a:schemeClr>
              </a:solidFill>
              <a:latin typeface="Arial" panose="020B0604020202020204" pitchFamily="34" charset="0"/>
              <a:cs typeface="Arial" panose="020B0604020202020204" pitchFamily="34" charset="0"/>
            </a:rPr>
            <a:t>ILR (DC:AC)</a:t>
          </a:r>
        </a:p>
      </cdr:txBody>
    </cdr:sp>
  </cdr:relSizeAnchor>
  <cdr:relSizeAnchor xmlns:cdr="http://schemas.openxmlformats.org/drawingml/2006/chartDrawing">
    <cdr:from>
      <cdr:x>0.31841</cdr:x>
      <cdr:y>0.17779</cdr:y>
    </cdr:from>
    <cdr:to>
      <cdr:x>0.34012</cdr:x>
      <cdr:y>0.21307</cdr:y>
    </cdr:to>
    <cdr:cxnSp macro="">
      <cdr:nvCxnSpPr>
        <cdr:cNvPr id="9" name="Straight Connector 8">
          <a:extLst xmlns:a="http://schemas.openxmlformats.org/drawingml/2006/main">
            <a:ext uri="{FF2B5EF4-FFF2-40B4-BE49-F238E27FC236}">
              <a16:creationId xmlns:a16="http://schemas.microsoft.com/office/drawing/2014/main" id="{B7145E03-76CD-4413-92D7-5CE218B6CEFC}"/>
            </a:ext>
          </a:extLst>
        </cdr:cNvPr>
        <cdr:cNvCxnSpPr/>
      </cdr:nvCxnSpPr>
      <cdr:spPr>
        <a:xfrm xmlns:a="http://schemas.openxmlformats.org/drawingml/2006/main" flipH="1" flipV="1">
          <a:off x="1921632" y="536481"/>
          <a:ext cx="131006" cy="106456"/>
        </a:xfrm>
        <a:prstGeom xmlns:a="http://schemas.openxmlformats.org/drawingml/2006/main" prst="line">
          <a:avLst/>
        </a:prstGeom>
        <a:ln xmlns:a="http://schemas.openxmlformats.org/drawingml/2006/main">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9.xml><?xml version="1.0" encoding="utf-8"?>
<c:userShapes xmlns:c="http://schemas.openxmlformats.org/drawingml/2006/chart">
  <cdr:relSizeAnchor xmlns:cdr="http://schemas.openxmlformats.org/drawingml/2006/chartDrawing">
    <cdr:from>
      <cdr:x>0</cdr:x>
      <cdr:y>2.59343E-5</cdr:y>
    </cdr:from>
    <cdr:to>
      <cdr:x>0.27543</cdr:x>
      <cdr:y>0.06508</cdr:y>
    </cdr:to>
    <cdr:sp macro="" textlink="">
      <cdr:nvSpPr>
        <cdr:cNvPr id="2" name="TextBox 1"/>
        <cdr:cNvSpPr txBox="1"/>
      </cdr:nvSpPr>
      <cdr:spPr>
        <a:xfrm xmlns:a="http://schemas.openxmlformats.org/drawingml/2006/main">
          <a:off x="0" y="83"/>
          <a:ext cx="1788160" cy="20819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baseline="0">
              <a:latin typeface="Arial" panose="020B0604020202020204" pitchFamily="34" charset="0"/>
              <a:cs typeface="Arial" panose="020B0604020202020204" pitchFamily="34" charset="0"/>
            </a:rPr>
            <a:t>Average </a:t>
          </a:r>
          <a:r>
            <a:rPr lang="en-US" sz="1000" b="1">
              <a:latin typeface="Arial" panose="020B0604020202020204" pitchFamily="34" charset="0"/>
              <a:cs typeface="Arial" panose="020B0604020202020204" pitchFamily="34" charset="0"/>
            </a:rPr>
            <a:t>AC Capacity Factor</a:t>
          </a:r>
        </a:p>
      </cdr:txBody>
    </cdr:sp>
  </cdr:relSizeAnchor>
  <cdr:relSizeAnchor xmlns:cdr="http://schemas.openxmlformats.org/drawingml/2006/chartDrawing">
    <cdr:from>
      <cdr:x>0</cdr:x>
      <cdr:y>0.85079</cdr:y>
    </cdr:from>
    <cdr:to>
      <cdr:x>0.09375</cdr:x>
      <cdr:y>1</cdr:y>
    </cdr:to>
    <cdr:sp macro="" textlink="">
      <cdr:nvSpPr>
        <cdr:cNvPr id="3" name="TextBox 2"/>
        <cdr:cNvSpPr txBox="1"/>
      </cdr:nvSpPr>
      <cdr:spPr>
        <a:xfrm xmlns:a="http://schemas.openxmlformats.org/drawingml/2006/main">
          <a:off x="0" y="2722880"/>
          <a:ext cx="608648" cy="477520"/>
        </a:xfrm>
        <a:prstGeom xmlns:a="http://schemas.openxmlformats.org/drawingml/2006/main" prst="rect">
          <a:avLst/>
        </a:prstGeom>
        <a:noFill xmlns:a="http://schemas.openxmlformats.org/drawingml/2006/main"/>
      </cdr:spPr>
      <cdr:txBody>
        <a:bodyPr xmlns:a="http://schemas.openxmlformats.org/drawingml/2006/main" vertOverflow="clip" wrap="square" lIns="18288" tIns="0" rIns="18288" bIns="0" rtlCol="0"/>
        <a:lstStyle xmlns:a="http://schemas.openxmlformats.org/drawingml/2006/main"/>
        <a:p xmlns:a="http://schemas.openxmlformats.org/drawingml/2006/main">
          <a:pPr algn="r"/>
          <a:r>
            <a:rPr lang="en-US" sz="1000" b="1">
              <a:latin typeface="Arial" panose="020B0604020202020204" pitchFamily="34" charset="0"/>
              <a:cs typeface="Arial" panose="020B0604020202020204" pitchFamily="34" charset="0"/>
            </a:rPr>
            <a:t>COD:</a:t>
          </a:r>
        </a:p>
        <a:p xmlns:a="http://schemas.openxmlformats.org/drawingml/2006/main">
          <a:pPr algn="r"/>
          <a:r>
            <a:rPr lang="en-US" sz="1000" b="1">
              <a:latin typeface="Arial" panose="020B0604020202020204" pitchFamily="34" charset="0"/>
              <a:cs typeface="Arial" panose="020B0604020202020204" pitchFamily="34" charset="0"/>
            </a:rPr>
            <a:t>Projects:</a:t>
          </a:r>
        </a:p>
        <a:p xmlns:a="http://schemas.openxmlformats.org/drawingml/2006/main">
          <a:pPr algn="r"/>
          <a:r>
            <a:rPr lang="en-US" sz="1000" b="1">
              <a:latin typeface="Arial" panose="020B0604020202020204" pitchFamily="34" charset="0"/>
              <a:cs typeface="Arial" panose="020B0604020202020204" pitchFamily="34" charset="0"/>
            </a:rPr>
            <a:t>GW</a:t>
          </a:r>
          <a:r>
            <a:rPr lang="en-US" sz="1000" b="1" baseline="-25000">
              <a:latin typeface="Arial" panose="020B0604020202020204" pitchFamily="34" charset="0"/>
              <a:cs typeface="Arial" panose="020B0604020202020204" pitchFamily="34" charset="0"/>
            </a:rPr>
            <a:t>AC</a:t>
          </a:r>
          <a:r>
            <a:rPr lang="en-US" sz="1000" b="1" baseline="0">
              <a:latin typeface="Arial" panose="020B0604020202020204" pitchFamily="34" charset="0"/>
              <a:cs typeface="Arial" panose="020B0604020202020204" pitchFamily="34" charset="0"/>
            </a:rPr>
            <a:t>:</a:t>
          </a:r>
        </a:p>
      </cdr:txBody>
    </cdr:sp>
  </cdr:relSizeAnchor>
</c:userShapes>
</file>

<file path=xl/drawings/drawing40.xml><?xml version="1.0" encoding="utf-8"?>
<xdr:wsDr xmlns:xdr="http://schemas.openxmlformats.org/drawingml/2006/spreadsheetDrawing" xmlns:a="http://schemas.openxmlformats.org/drawingml/2006/main">
  <xdr:twoCellAnchor>
    <xdr:from>
      <xdr:col>0</xdr:col>
      <xdr:colOff>0</xdr:colOff>
      <xdr:row>2</xdr:row>
      <xdr:rowOff>5080</xdr:rowOff>
    </xdr:from>
    <xdr:to>
      <xdr:col>10</xdr:col>
      <xdr:colOff>81280</xdr:colOff>
      <xdr:row>22</xdr:row>
      <xdr:rowOff>50800</xdr:rowOff>
    </xdr:to>
    <xdr:graphicFrame macro="">
      <xdr:nvGraphicFramePr>
        <xdr:cNvPr id="5"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xdr:row>
      <xdr:rowOff>0</xdr:rowOff>
    </xdr:from>
    <xdr:to>
      <xdr:col>22</xdr:col>
      <xdr:colOff>527685</xdr:colOff>
      <xdr:row>20</xdr:row>
      <xdr:rowOff>109855</xdr:rowOff>
    </xdr:to>
    <xdr:graphicFrame macro="">
      <xdr:nvGraphicFramePr>
        <xdr:cNvPr id="3" name="Chart 2">
          <a:extLst>
            <a:ext uri="{FF2B5EF4-FFF2-40B4-BE49-F238E27FC236}">
              <a16:creationId xmlns:a16="http://schemas.microsoft.com/office/drawing/2014/main" id="{00000000-0008-0000-2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1.xml><?xml version="1.0" encoding="utf-8"?>
<c:userShapes xmlns:c="http://schemas.openxmlformats.org/drawingml/2006/chart">
  <cdr:relSizeAnchor xmlns:cdr="http://schemas.openxmlformats.org/drawingml/2006/chartDrawing">
    <cdr:from>
      <cdr:x>0</cdr:x>
      <cdr:y>0.83273</cdr:y>
    </cdr:from>
    <cdr:to>
      <cdr:x>0.09365</cdr:x>
      <cdr:y>1</cdr:y>
    </cdr:to>
    <cdr:sp macro="" textlink="">
      <cdr:nvSpPr>
        <cdr:cNvPr id="3" name="TextBox 2"/>
        <cdr:cNvSpPr txBox="1"/>
      </cdr:nvSpPr>
      <cdr:spPr>
        <a:xfrm xmlns:a="http://schemas.openxmlformats.org/drawingml/2006/main">
          <a:off x="0" y="2642870"/>
          <a:ext cx="598132" cy="530860"/>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lIns="9144" tIns="9144" rIns="27432" bIns="18288" rtlCol="0"/>
        <a:lstStyle xmlns:a="http://schemas.openxmlformats.org/drawingml/2006/main"/>
        <a:p xmlns:a="http://schemas.openxmlformats.org/drawingml/2006/main">
          <a:pPr algn="r">
            <a:lnSpc>
              <a:spcPts val="1100"/>
            </a:lnSpc>
          </a:pPr>
          <a:r>
            <a:rPr lang="en-US" sz="1000" b="1">
              <a:latin typeface="Arial" panose="020B0604020202020204" pitchFamily="34" charset="0"/>
              <a:cs typeface="Arial" panose="020B0604020202020204" pitchFamily="34" charset="0"/>
            </a:rPr>
            <a:t>Age: </a:t>
          </a:r>
        </a:p>
        <a:p xmlns:a="http://schemas.openxmlformats.org/drawingml/2006/main">
          <a:pPr algn="r"/>
          <a:endParaRPr lang="en-US" sz="200" b="1">
            <a:latin typeface="Arial" panose="020B0604020202020204" pitchFamily="34" charset="0"/>
            <a:cs typeface="Arial" panose="020B0604020202020204" pitchFamily="34" charset="0"/>
          </a:endParaRPr>
        </a:p>
        <a:p xmlns:a="http://schemas.openxmlformats.org/drawingml/2006/main">
          <a:pPr algn="r"/>
          <a:r>
            <a:rPr lang="en-US" sz="1000" b="1">
              <a:latin typeface="Arial" panose="020B0604020202020204" pitchFamily="34" charset="0"/>
              <a:cs typeface="Arial" panose="020B0604020202020204" pitchFamily="34" charset="0"/>
            </a:rPr>
            <a:t>Projects: </a:t>
          </a:r>
        </a:p>
        <a:p xmlns:a="http://schemas.openxmlformats.org/drawingml/2006/main">
          <a:pPr algn="r"/>
          <a:endParaRPr lang="en-US" sz="250" b="1">
            <a:latin typeface="Arial" panose="020B0604020202020204" pitchFamily="34" charset="0"/>
            <a:cs typeface="Arial" panose="020B0604020202020204" pitchFamily="34" charset="0"/>
          </a:endParaRPr>
        </a:p>
        <a:p xmlns:a="http://schemas.openxmlformats.org/drawingml/2006/main">
          <a:pPr algn="r">
            <a:lnSpc>
              <a:spcPts val="1000"/>
            </a:lnSpc>
          </a:pPr>
          <a:r>
            <a:rPr lang="en-US" sz="1000" b="1">
              <a:effectLst/>
              <a:latin typeface="Arial" panose="020B0604020202020204" pitchFamily="34" charset="0"/>
              <a:ea typeface="+mn-ea"/>
              <a:cs typeface="Arial" panose="020B0604020202020204" pitchFamily="34" charset="0"/>
            </a:rPr>
            <a:t>MW</a:t>
          </a:r>
          <a:r>
            <a:rPr lang="en-US" sz="1000" b="1" baseline="-25000">
              <a:effectLst/>
              <a:latin typeface="Arial" panose="020B0604020202020204" pitchFamily="34" charset="0"/>
              <a:ea typeface="+mn-ea"/>
              <a:cs typeface="Arial" panose="020B0604020202020204" pitchFamily="34" charset="0"/>
            </a:rPr>
            <a:t>AC</a:t>
          </a:r>
          <a:r>
            <a:rPr lang="en-US" sz="1000" b="1">
              <a:latin typeface="Arial" panose="020B0604020202020204" pitchFamily="34" charset="0"/>
              <a:cs typeface="Arial" panose="020B0604020202020204" pitchFamily="34" charset="0"/>
            </a:rPr>
            <a:t>: </a:t>
          </a:r>
        </a:p>
      </cdr:txBody>
    </cdr:sp>
  </cdr:relSizeAnchor>
  <cdr:relSizeAnchor xmlns:cdr="http://schemas.openxmlformats.org/drawingml/2006/chartDrawing">
    <cdr:from>
      <cdr:x>0</cdr:x>
      <cdr:y>0</cdr:y>
    </cdr:from>
    <cdr:to>
      <cdr:x>0.4238</cdr:x>
      <cdr:y>0.05839</cdr:y>
    </cdr:to>
    <cdr:sp macro="" textlink="">
      <cdr:nvSpPr>
        <cdr:cNvPr id="4" name="TextBox 3"/>
        <cdr:cNvSpPr txBox="1"/>
      </cdr:nvSpPr>
      <cdr:spPr>
        <a:xfrm xmlns:a="http://schemas.openxmlformats.org/drawingml/2006/main">
          <a:off x="0" y="0"/>
          <a:ext cx="2643186" cy="197326"/>
        </a:xfrm>
        <a:prstGeom xmlns:a="http://schemas.openxmlformats.org/drawingml/2006/main" prst="rect">
          <a:avLst/>
        </a:prstGeom>
      </cdr:spPr>
      <cdr:txBody>
        <a:bodyPr xmlns:a="http://schemas.openxmlformats.org/drawingml/2006/main" vertOverflow="clip" vert="horz" wrap="square" lIns="18288" tIns="18288" rIns="18288" bIns="18288" rtlCol="0" anchor="ctr" anchorCtr="1"/>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Indexed</a:t>
          </a:r>
          <a:r>
            <a:rPr lang="en-US" sz="1000" b="1" baseline="0">
              <a:latin typeface="Arial" panose="020B0604020202020204" pitchFamily="34" charset="0"/>
              <a:cs typeface="Arial" panose="020B0604020202020204" pitchFamily="34" charset="0"/>
            </a:rPr>
            <a:t> </a:t>
          </a:r>
          <a:r>
            <a:rPr lang="en-US" sz="1000" b="1">
              <a:latin typeface="Arial" panose="020B0604020202020204" pitchFamily="34" charset="0"/>
              <a:cs typeface="Arial" panose="020B0604020202020204" pitchFamily="34" charset="0"/>
            </a:rPr>
            <a:t>Capacity Factor (Year 1 = 100%)</a:t>
          </a:r>
        </a:p>
      </cdr:txBody>
    </cdr:sp>
  </cdr:relSizeAnchor>
  <cdr:relSizeAnchor xmlns:cdr="http://schemas.openxmlformats.org/drawingml/2006/chartDrawing">
    <cdr:from>
      <cdr:x>0.35551</cdr:x>
      <cdr:y>0.09311</cdr:y>
    </cdr:from>
    <cdr:to>
      <cdr:x>0.8821</cdr:x>
      <cdr:y>0.1743</cdr:y>
    </cdr:to>
    <cdr:sp macro="" textlink="">
      <cdr:nvSpPr>
        <cdr:cNvPr id="5" name="TextBox 4"/>
        <cdr:cNvSpPr txBox="1"/>
      </cdr:nvSpPr>
      <cdr:spPr>
        <a:xfrm xmlns:a="http://schemas.openxmlformats.org/drawingml/2006/main">
          <a:off x="2284156" y="297362"/>
          <a:ext cx="3383304" cy="259299"/>
        </a:xfrm>
        <a:prstGeom xmlns:a="http://schemas.openxmlformats.org/drawingml/2006/main" prst="rect">
          <a:avLst/>
        </a:prstGeom>
        <a:noFill xmlns:a="http://schemas.openxmlformats.org/drawingml/2006/main"/>
        <a:ln xmlns:a="http://schemas.openxmlformats.org/drawingml/2006/main" w="3175">
          <a:noFill/>
        </a:ln>
      </cdr:spPr>
      <cdr:txBody>
        <a:bodyPr xmlns:a="http://schemas.openxmlformats.org/drawingml/2006/main" vertOverflow="clip" wrap="square" lIns="18288" tIns="18288" rIns="18288" bIns="18288" rtlCol="0" anchor="ctr" anchorCtr="1"/>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Sample includes projects with COD from 2007-2019</a:t>
          </a:r>
        </a:p>
      </cdr:txBody>
    </cdr:sp>
  </cdr:relSizeAnchor>
</c:userShapes>
</file>

<file path=xl/drawings/drawing42.xml><?xml version="1.0" encoding="utf-8"?>
<c:userShapes xmlns:c="http://schemas.openxmlformats.org/drawingml/2006/chart">
  <cdr:relSizeAnchor xmlns:cdr="http://schemas.openxmlformats.org/drawingml/2006/chartDrawing">
    <cdr:from>
      <cdr:x>0</cdr:x>
      <cdr:y>3.2152E-7</cdr:y>
    </cdr:from>
    <cdr:to>
      <cdr:x>0.4224</cdr:x>
      <cdr:y>0.06891</cdr:y>
    </cdr:to>
    <cdr:sp macro="" textlink="">
      <cdr:nvSpPr>
        <cdr:cNvPr id="2" name="TextBox 1"/>
        <cdr:cNvSpPr txBox="1"/>
      </cdr:nvSpPr>
      <cdr:spPr>
        <a:xfrm xmlns:a="http://schemas.openxmlformats.org/drawingml/2006/main">
          <a:off x="0" y="1"/>
          <a:ext cx="2440780" cy="214312"/>
        </a:xfrm>
        <a:prstGeom xmlns:a="http://schemas.openxmlformats.org/drawingml/2006/main" prst="rect">
          <a:avLst/>
        </a:prstGeom>
      </cdr:spPr>
      <cdr:txBody>
        <a:bodyPr xmlns:a="http://schemas.openxmlformats.org/drawingml/2006/main" vertOverflow="clip" wrap="square" lIns="27432" tIns="27432" rIns="27432" bIns="27432" rtlCol="0" anchor="ctr" anchorCtr="0"/>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Indexed Capacity Factor (Year 1 = 100%)</a:t>
          </a:r>
        </a:p>
      </cdr:txBody>
    </cdr:sp>
  </cdr:relSizeAnchor>
  <cdr:relSizeAnchor xmlns:cdr="http://schemas.openxmlformats.org/drawingml/2006/chartDrawing">
    <cdr:from>
      <cdr:x>0.40408</cdr:x>
      <cdr:y>0.14104</cdr:y>
    </cdr:from>
    <cdr:to>
      <cdr:x>0.83869</cdr:x>
      <cdr:y>0.22364</cdr:y>
    </cdr:to>
    <cdr:sp macro="" textlink="">
      <cdr:nvSpPr>
        <cdr:cNvPr id="13" name="TextBox 1"/>
        <cdr:cNvSpPr txBox="1"/>
      </cdr:nvSpPr>
      <cdr:spPr>
        <a:xfrm xmlns:a="http://schemas.openxmlformats.org/drawingml/2006/main">
          <a:off x="2395532" y="414486"/>
          <a:ext cx="2576518" cy="242739"/>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baseline="0">
              <a:solidFill>
                <a:schemeClr val="accent6">
                  <a:lumMod val="75000"/>
                </a:schemeClr>
              </a:solidFill>
              <a:latin typeface="Arial" panose="020B0604020202020204" pitchFamily="34" charset="0"/>
              <a:cs typeface="Arial" panose="020B0604020202020204" pitchFamily="34" charset="0"/>
            </a:rPr>
            <a:t>Median (with 25</a:t>
          </a:r>
          <a:r>
            <a:rPr lang="en-US" sz="1000" b="1" baseline="30000">
              <a:solidFill>
                <a:schemeClr val="accent6">
                  <a:lumMod val="75000"/>
                </a:schemeClr>
              </a:solidFill>
              <a:latin typeface="Arial" panose="020B0604020202020204" pitchFamily="34" charset="0"/>
              <a:cs typeface="Arial" panose="020B0604020202020204" pitchFamily="34" charset="0"/>
            </a:rPr>
            <a:t>th</a:t>
          </a:r>
          <a:r>
            <a:rPr lang="en-US" sz="1000" b="1" baseline="0">
              <a:solidFill>
                <a:schemeClr val="accent6">
                  <a:lumMod val="75000"/>
                </a:schemeClr>
              </a:solidFill>
              <a:latin typeface="Arial" panose="020B0604020202020204" pitchFamily="34" charset="0"/>
              <a:cs typeface="Arial" panose="020B0604020202020204" pitchFamily="34" charset="0"/>
            </a:rPr>
            <a:t> to 75</a:t>
          </a:r>
          <a:r>
            <a:rPr lang="en-US" sz="1000" b="1" baseline="30000">
              <a:solidFill>
                <a:schemeClr val="accent6">
                  <a:lumMod val="75000"/>
                </a:schemeClr>
              </a:solidFill>
              <a:latin typeface="Arial" panose="020B0604020202020204" pitchFamily="34" charset="0"/>
              <a:cs typeface="Arial" panose="020B0604020202020204" pitchFamily="34" charset="0"/>
            </a:rPr>
            <a:t>th</a:t>
          </a:r>
          <a:r>
            <a:rPr lang="en-US" sz="1000" b="1" baseline="0">
              <a:solidFill>
                <a:schemeClr val="accent6">
                  <a:lumMod val="75000"/>
                </a:schemeClr>
              </a:solidFill>
              <a:latin typeface="Arial" panose="020B0604020202020204" pitchFamily="34" charset="0"/>
              <a:cs typeface="Arial" panose="020B0604020202020204" pitchFamily="34" charset="0"/>
            </a:rPr>
            <a:t> percentile range)</a:t>
          </a:r>
          <a:endParaRPr lang="en-US" sz="1000" b="1">
            <a:solidFill>
              <a:schemeClr val="accent6">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0.32455</cdr:x>
      <cdr:y>0.19447</cdr:y>
    </cdr:from>
    <cdr:to>
      <cdr:x>0.40087</cdr:x>
      <cdr:y>0.30142</cdr:y>
    </cdr:to>
    <cdr:cxnSp macro="">
      <cdr:nvCxnSpPr>
        <cdr:cNvPr id="19" name="Straight Connector 18">
          <a:extLst xmlns:a="http://schemas.openxmlformats.org/drawingml/2006/main">
            <a:ext uri="{FF2B5EF4-FFF2-40B4-BE49-F238E27FC236}">
              <a16:creationId xmlns:a16="http://schemas.microsoft.com/office/drawing/2014/main" id="{5813E8F2-BBF3-4245-8D79-F2DDF968880F}"/>
            </a:ext>
          </a:extLst>
        </cdr:cNvPr>
        <cdr:cNvCxnSpPr/>
      </cdr:nvCxnSpPr>
      <cdr:spPr>
        <a:xfrm xmlns:a="http://schemas.openxmlformats.org/drawingml/2006/main" flipV="1">
          <a:off x="1924068" y="571500"/>
          <a:ext cx="452419" cy="314316"/>
        </a:xfrm>
        <a:prstGeom xmlns:a="http://schemas.openxmlformats.org/drawingml/2006/main" prst="line">
          <a:avLst/>
        </a:prstGeom>
        <a:ln xmlns:a="http://schemas.openxmlformats.org/drawingml/2006/main">
          <a:solidFill>
            <a:schemeClr val="accent6">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0.41186</cdr:x>
      <cdr:y>0.93788</cdr:y>
    </cdr:from>
    <cdr:to>
      <cdr:x>0.647</cdr:x>
      <cdr:y>1</cdr:y>
    </cdr:to>
    <cdr:sp macro="" textlink="">
      <cdr:nvSpPr>
        <cdr:cNvPr id="10" name="TextBox 1"/>
        <cdr:cNvSpPr txBox="1"/>
      </cdr:nvSpPr>
      <cdr:spPr>
        <a:xfrm xmlns:a="http://schemas.openxmlformats.org/drawingml/2006/main">
          <a:off x="2379868" y="2917031"/>
          <a:ext cx="1358694" cy="193199"/>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latin typeface="Arial" panose="020B0604020202020204" pitchFamily="34" charset="0"/>
              <a:cs typeface="Arial" panose="020B0604020202020204" pitchFamily="34" charset="0"/>
            </a:rPr>
            <a:t>Project Age (Years)</a:t>
          </a:r>
        </a:p>
      </cdr:txBody>
    </cdr:sp>
  </cdr:relSizeAnchor>
  <cdr:relSizeAnchor xmlns:cdr="http://schemas.openxmlformats.org/drawingml/2006/chartDrawing">
    <cdr:from>
      <cdr:x>0.07043</cdr:x>
      <cdr:y>0.42243</cdr:y>
    </cdr:from>
    <cdr:to>
      <cdr:x>0.34544</cdr:x>
      <cdr:y>0.55423</cdr:y>
    </cdr:to>
    <cdr:sp macro="" textlink="">
      <cdr:nvSpPr>
        <cdr:cNvPr id="16" name="TextBox 1"/>
        <cdr:cNvSpPr txBox="1"/>
      </cdr:nvSpPr>
      <cdr:spPr>
        <a:xfrm xmlns:a="http://schemas.openxmlformats.org/drawingml/2006/main">
          <a:off x="417514" y="1241433"/>
          <a:ext cx="1630358" cy="387331"/>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baseline="0">
              <a:solidFill>
                <a:schemeClr val="tx1"/>
              </a:solidFill>
              <a:latin typeface="Arial" panose="020B0604020202020204" pitchFamily="34" charset="0"/>
              <a:cs typeface="Arial" panose="020B0604020202020204" pitchFamily="34" charset="0"/>
            </a:rPr>
            <a:t>1.2%/year degradaton</a:t>
          </a:r>
        </a:p>
        <a:p xmlns:a="http://schemas.openxmlformats.org/drawingml/2006/main">
          <a:pPr algn="ctr"/>
          <a:r>
            <a:rPr lang="en-US" sz="1000" b="1" baseline="0">
              <a:solidFill>
                <a:schemeClr val="tx1"/>
              </a:solidFill>
              <a:latin typeface="Arial" panose="020B0604020202020204" pitchFamily="34" charset="0"/>
              <a:cs typeface="Arial" panose="020B0604020202020204" pitchFamily="34" charset="0"/>
            </a:rPr>
            <a:t>(for reference)</a:t>
          </a:r>
          <a:endParaRPr lang="en-US" sz="1000" b="1">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0.23618</cdr:x>
      <cdr:y>0.34842</cdr:y>
    </cdr:from>
    <cdr:to>
      <cdr:x>0.2651</cdr:x>
      <cdr:y>0.42459</cdr:y>
    </cdr:to>
    <cdr:cxnSp macro="">
      <cdr:nvCxnSpPr>
        <cdr:cNvPr id="17" name="Straight Connector 16">
          <a:extLst xmlns:a="http://schemas.openxmlformats.org/drawingml/2006/main">
            <a:ext uri="{FF2B5EF4-FFF2-40B4-BE49-F238E27FC236}">
              <a16:creationId xmlns:a16="http://schemas.microsoft.com/office/drawing/2014/main" id="{5813E8F2-BBF3-4245-8D79-F2DDF968880F}"/>
            </a:ext>
          </a:extLst>
        </cdr:cNvPr>
        <cdr:cNvCxnSpPr/>
      </cdr:nvCxnSpPr>
      <cdr:spPr>
        <a:xfrm xmlns:a="http://schemas.openxmlformats.org/drawingml/2006/main" flipV="1">
          <a:off x="1400175" y="1023937"/>
          <a:ext cx="171450" cy="223838"/>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3.xml><?xml version="1.0" encoding="utf-8"?>
<xdr:wsDr xmlns:xdr="http://schemas.openxmlformats.org/drawingml/2006/spreadsheetDrawing" xmlns:a="http://schemas.openxmlformats.org/drawingml/2006/main">
  <xdr:twoCellAnchor>
    <xdr:from>
      <xdr:col>0</xdr:col>
      <xdr:colOff>107157</xdr:colOff>
      <xdr:row>1</xdr:row>
      <xdr:rowOff>96677</xdr:rowOff>
    </xdr:from>
    <xdr:to>
      <xdr:col>11</xdr:col>
      <xdr:colOff>23813</xdr:colOff>
      <xdr:row>20</xdr:row>
      <xdr:rowOff>82389</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c:userShapes xmlns:c="http://schemas.openxmlformats.org/drawingml/2006/chart">
  <cdr:relSizeAnchor xmlns:cdr="http://schemas.openxmlformats.org/drawingml/2006/chartDrawing">
    <cdr:from>
      <cdr:x>0.00064</cdr:x>
      <cdr:y>0</cdr:y>
    </cdr:from>
    <cdr:to>
      <cdr:x>0.62287</cdr:x>
      <cdr:y>0.08125</cdr:y>
    </cdr:to>
    <cdr:sp macro="" textlink="">
      <cdr:nvSpPr>
        <cdr:cNvPr id="2" name="TextBox 1"/>
        <cdr:cNvSpPr txBox="1"/>
      </cdr:nvSpPr>
      <cdr:spPr>
        <a:xfrm xmlns:a="http://schemas.openxmlformats.org/drawingml/2006/main">
          <a:off x="4211" y="0"/>
          <a:ext cx="4093920" cy="241461"/>
        </a:xfrm>
        <a:prstGeom xmlns:a="http://schemas.openxmlformats.org/drawingml/2006/main" prst="rect">
          <a:avLst/>
        </a:prstGeom>
      </cdr:spPr>
      <cdr:txBody>
        <a:bodyPr xmlns:a="http://schemas.openxmlformats.org/drawingml/2006/main" vertOverflow="clip" vert="horz" wrap="square" lIns="0" tIns="0" rIns="0" bIns="0" rtlCol="0" anchor="t" anchorCtr="1"/>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Average Annual</a:t>
          </a:r>
          <a:r>
            <a:rPr lang="en-US" sz="1000" b="1" baseline="0">
              <a:latin typeface="Arial" panose="020B0604020202020204" pitchFamily="34" charset="0"/>
              <a:cs typeface="Arial" panose="020B0604020202020204" pitchFamily="34" charset="0"/>
            </a:rPr>
            <a:t> </a:t>
          </a:r>
          <a:r>
            <a:rPr lang="en-US" sz="1000" b="1">
              <a:latin typeface="Arial" panose="020B0604020202020204" pitchFamily="34" charset="0"/>
              <a:cs typeface="Arial" panose="020B0604020202020204" pitchFamily="34" charset="0"/>
            </a:rPr>
            <a:t>Solar Resource Indices</a:t>
          </a:r>
          <a:r>
            <a:rPr lang="en-US" sz="1000" b="1" baseline="0">
              <a:latin typeface="Arial" panose="020B0604020202020204" pitchFamily="34" charset="0"/>
              <a:cs typeface="Arial" panose="020B0604020202020204" pitchFamily="34" charset="0"/>
            </a:rPr>
            <a:t> </a:t>
          </a:r>
          <a:r>
            <a:rPr lang="en-US" sz="1000" b="1">
              <a:latin typeface="Arial" panose="020B0604020202020204" pitchFamily="34" charset="0"/>
              <a:cs typeface="Arial" panose="020B0604020202020204" pitchFamily="34" charset="0"/>
            </a:rPr>
            <a:t>(Long-Term Average = 1.0)</a:t>
          </a:r>
        </a:p>
      </cdr:txBody>
    </cdr:sp>
  </cdr:relSizeAnchor>
</c:userShapes>
</file>

<file path=xl/drawings/drawing45.xml><?xml version="1.0" encoding="utf-8"?>
<xdr:wsDr xmlns:xdr="http://schemas.openxmlformats.org/drawingml/2006/spreadsheetDrawing" xmlns:a="http://schemas.openxmlformats.org/drawingml/2006/main">
  <xdr:twoCellAnchor>
    <xdr:from>
      <xdr:col>0</xdr:col>
      <xdr:colOff>0</xdr:colOff>
      <xdr:row>2</xdr:row>
      <xdr:rowOff>0</xdr:rowOff>
    </xdr:from>
    <xdr:to>
      <xdr:col>10</xdr:col>
      <xdr:colOff>348615</xdr:colOff>
      <xdr:row>21</xdr:row>
      <xdr:rowOff>31433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c:userShapes xmlns:c="http://schemas.openxmlformats.org/drawingml/2006/chart">
  <cdr:relSizeAnchor xmlns:cdr="http://schemas.openxmlformats.org/drawingml/2006/chartDrawing">
    <cdr:from>
      <cdr:x>0.38363</cdr:x>
      <cdr:y>0.83289</cdr:y>
    </cdr:from>
    <cdr:to>
      <cdr:x>0.52218</cdr:x>
      <cdr:y>0.90374</cdr:y>
    </cdr:to>
    <cdr:sp macro="" textlink="">
      <cdr:nvSpPr>
        <cdr:cNvPr id="3" name="TextBox 1"/>
        <cdr:cNvSpPr txBox="1"/>
      </cdr:nvSpPr>
      <cdr:spPr>
        <a:xfrm xmlns:a="http://schemas.openxmlformats.org/drawingml/2006/main">
          <a:off x="2313366" y="2513267"/>
          <a:ext cx="835495" cy="213791"/>
        </a:xfrm>
        <a:prstGeom xmlns:a="http://schemas.openxmlformats.org/drawingml/2006/main" prst="rect">
          <a:avLst/>
        </a:prstGeom>
      </cdr:spPr>
      <cdr:txBody>
        <a:bodyPr xmlns:a="http://schemas.openxmlformats.org/drawingml/2006/main" wrap="square" lIns="45720" rIns="4572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2">
                  <a:lumMod val="75000"/>
                </a:schemeClr>
              </a:solidFill>
              <a:latin typeface="Arial" panose="020B0604020202020204" pitchFamily="34" charset="0"/>
              <a:cs typeface="Arial" panose="020B0604020202020204" pitchFamily="34" charset="0"/>
            </a:rPr>
            <a:t>SEGS I</a:t>
          </a:r>
          <a:r>
            <a:rPr lang="en-US" sz="1000" b="1" baseline="0">
              <a:solidFill>
                <a:schemeClr val="accent2">
                  <a:lumMod val="75000"/>
                </a:schemeClr>
              </a:solidFill>
              <a:latin typeface="Arial" panose="020B0604020202020204" pitchFamily="34" charset="0"/>
              <a:cs typeface="Arial" panose="020B0604020202020204" pitchFamily="34" charset="0"/>
            </a:rPr>
            <a:t> &amp; </a:t>
          </a:r>
          <a:r>
            <a:rPr lang="en-US" sz="1000" b="1">
              <a:solidFill>
                <a:schemeClr val="accent2">
                  <a:lumMod val="75000"/>
                </a:schemeClr>
              </a:solidFill>
              <a:latin typeface="Arial" panose="020B0604020202020204" pitchFamily="34" charset="0"/>
              <a:cs typeface="Arial" panose="020B0604020202020204" pitchFamily="34" charset="0"/>
            </a:rPr>
            <a:t>II</a:t>
          </a:r>
        </a:p>
      </cdr:txBody>
    </cdr:sp>
  </cdr:relSizeAnchor>
  <cdr:relSizeAnchor xmlns:cdr="http://schemas.openxmlformats.org/drawingml/2006/chartDrawing">
    <cdr:from>
      <cdr:x>0.25014</cdr:x>
      <cdr:y>0.56282</cdr:y>
    </cdr:from>
    <cdr:to>
      <cdr:x>0.37377</cdr:x>
      <cdr:y>0.61711</cdr:y>
    </cdr:to>
    <cdr:sp macro="" textlink="">
      <cdr:nvSpPr>
        <cdr:cNvPr id="5" name="TextBox 1"/>
        <cdr:cNvSpPr txBox="1"/>
      </cdr:nvSpPr>
      <cdr:spPr>
        <a:xfrm xmlns:a="http://schemas.openxmlformats.org/drawingml/2006/main">
          <a:off x="1508395" y="1698310"/>
          <a:ext cx="745523" cy="163821"/>
        </a:xfrm>
        <a:prstGeom xmlns:a="http://schemas.openxmlformats.org/drawingml/2006/main" prst="rect">
          <a:avLst/>
        </a:prstGeom>
        <a:noFill xmlns:a="http://schemas.openxmlformats.org/drawingml/2006/main"/>
      </cdr:spPr>
      <cdr:txBody>
        <a:bodyPr xmlns:a="http://schemas.openxmlformats.org/drawingml/2006/main" wrap="square" lIns="27432" tIns="27432" rIns="27432" bIns="27432"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3">
                  <a:lumMod val="75000"/>
                </a:schemeClr>
              </a:solidFill>
              <a:latin typeface="Arial" panose="020B0604020202020204" pitchFamily="34" charset="0"/>
              <a:cs typeface="Arial" panose="020B0604020202020204" pitchFamily="34" charset="0"/>
            </a:rPr>
            <a:t>SEGS III-IX</a:t>
          </a:r>
        </a:p>
      </cdr:txBody>
    </cdr:sp>
  </cdr:relSizeAnchor>
  <cdr:relSizeAnchor xmlns:cdr="http://schemas.openxmlformats.org/drawingml/2006/chartDrawing">
    <cdr:from>
      <cdr:x>0.89979</cdr:x>
      <cdr:y>0.25365</cdr:y>
    </cdr:from>
    <cdr:to>
      <cdr:x>0.98944</cdr:x>
      <cdr:y>0.30967</cdr:y>
    </cdr:to>
    <cdr:sp macro="" textlink="">
      <cdr:nvSpPr>
        <cdr:cNvPr id="4" name="TextBox 1"/>
        <cdr:cNvSpPr txBox="1"/>
      </cdr:nvSpPr>
      <cdr:spPr>
        <a:xfrm xmlns:a="http://schemas.openxmlformats.org/drawingml/2006/main">
          <a:off x="5425963" y="765395"/>
          <a:ext cx="540614" cy="169041"/>
        </a:xfrm>
        <a:prstGeom xmlns:a="http://schemas.openxmlformats.org/drawingml/2006/main" prst="rect">
          <a:avLst/>
        </a:prstGeom>
        <a:noFill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2"/>
              </a:solidFill>
              <a:latin typeface="Arial" panose="020B0604020202020204" pitchFamily="34" charset="0"/>
              <a:cs typeface="Arial" panose="020B0604020202020204" pitchFamily="34" charset="0"/>
            </a:rPr>
            <a:t>Genesis</a:t>
          </a:r>
        </a:p>
      </cdr:txBody>
    </cdr:sp>
  </cdr:relSizeAnchor>
  <cdr:relSizeAnchor xmlns:cdr="http://schemas.openxmlformats.org/drawingml/2006/chartDrawing">
    <cdr:from>
      <cdr:x>0.90269</cdr:x>
      <cdr:y>0.12505</cdr:y>
    </cdr:from>
    <cdr:to>
      <cdr:x>0.99393</cdr:x>
      <cdr:y>0.1843</cdr:y>
    </cdr:to>
    <cdr:sp macro="" textlink="">
      <cdr:nvSpPr>
        <cdr:cNvPr id="6" name="TextBox 1"/>
        <cdr:cNvSpPr txBox="1"/>
      </cdr:nvSpPr>
      <cdr:spPr>
        <a:xfrm xmlns:a="http://schemas.openxmlformats.org/drawingml/2006/main">
          <a:off x="5443478" y="377346"/>
          <a:ext cx="550203" cy="178788"/>
        </a:xfrm>
        <a:prstGeom xmlns:a="http://schemas.openxmlformats.org/drawingml/2006/main" prst="rect">
          <a:avLst/>
        </a:prstGeom>
        <a:noFill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6"/>
              </a:solidFill>
              <a:latin typeface="Arial" panose="020B0604020202020204" pitchFamily="34" charset="0"/>
              <a:cs typeface="Arial" panose="020B0604020202020204" pitchFamily="34" charset="0"/>
            </a:rPr>
            <a:t>Solana</a:t>
          </a:r>
        </a:p>
      </cdr:txBody>
    </cdr:sp>
  </cdr:relSizeAnchor>
  <cdr:relSizeAnchor xmlns:cdr="http://schemas.openxmlformats.org/drawingml/2006/chartDrawing">
    <cdr:from>
      <cdr:x>0.89441</cdr:x>
      <cdr:y>0.46699</cdr:y>
    </cdr:from>
    <cdr:to>
      <cdr:x>0.99763</cdr:x>
      <cdr:y>0.52023</cdr:y>
    </cdr:to>
    <cdr:sp macro="" textlink="">
      <cdr:nvSpPr>
        <cdr:cNvPr id="7" name="TextBox 1"/>
        <cdr:cNvSpPr txBox="1"/>
      </cdr:nvSpPr>
      <cdr:spPr>
        <a:xfrm xmlns:a="http://schemas.openxmlformats.org/drawingml/2006/main">
          <a:off x="5393544" y="1409163"/>
          <a:ext cx="622446" cy="160653"/>
        </a:xfrm>
        <a:prstGeom xmlns:a="http://schemas.openxmlformats.org/drawingml/2006/main" prst="rect">
          <a:avLst/>
        </a:prstGeom>
        <a:noFill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3">
                  <a:lumMod val="50000"/>
                </a:schemeClr>
              </a:solidFill>
              <a:latin typeface="Arial" panose="020B0604020202020204" pitchFamily="34" charset="0"/>
              <a:cs typeface="Arial" panose="020B0604020202020204" pitchFamily="34" charset="0"/>
            </a:rPr>
            <a:t>Ivanpah</a:t>
          </a:r>
        </a:p>
      </cdr:txBody>
    </cdr:sp>
  </cdr:relSizeAnchor>
  <cdr:relSizeAnchor xmlns:cdr="http://schemas.openxmlformats.org/drawingml/2006/chartDrawing">
    <cdr:from>
      <cdr:x>0.85939</cdr:x>
      <cdr:y>0.37082</cdr:y>
    </cdr:from>
    <cdr:to>
      <cdr:x>0.9534</cdr:x>
      <cdr:y>0.42452</cdr:y>
    </cdr:to>
    <cdr:sp macro="" textlink="">
      <cdr:nvSpPr>
        <cdr:cNvPr id="8" name="TextBox 1"/>
        <cdr:cNvSpPr txBox="1"/>
      </cdr:nvSpPr>
      <cdr:spPr>
        <a:xfrm xmlns:a="http://schemas.openxmlformats.org/drawingml/2006/main">
          <a:off x="5182384" y="1118951"/>
          <a:ext cx="566906" cy="162041"/>
        </a:xfrm>
        <a:prstGeom xmlns:a="http://schemas.openxmlformats.org/drawingml/2006/main" prst="rect">
          <a:avLst/>
        </a:prstGeom>
        <a:noFill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5"/>
              </a:solidFill>
              <a:latin typeface="Arial" panose="020B0604020202020204" pitchFamily="34" charset="0"/>
              <a:cs typeface="Arial" panose="020B0604020202020204" pitchFamily="34" charset="0"/>
            </a:rPr>
            <a:t>Mojave</a:t>
          </a:r>
        </a:p>
      </cdr:txBody>
    </cdr:sp>
  </cdr:relSizeAnchor>
  <cdr:relSizeAnchor xmlns:cdr="http://schemas.openxmlformats.org/drawingml/2006/chartDrawing">
    <cdr:from>
      <cdr:x>0.28037</cdr:x>
      <cdr:y>0.42628</cdr:y>
    </cdr:from>
    <cdr:to>
      <cdr:x>0.50804</cdr:x>
      <cdr:y>0.47348</cdr:y>
    </cdr:to>
    <cdr:sp macro="" textlink="">
      <cdr:nvSpPr>
        <cdr:cNvPr id="9" name="TextBox 1"/>
        <cdr:cNvSpPr txBox="1"/>
      </cdr:nvSpPr>
      <cdr:spPr>
        <a:xfrm xmlns:a="http://schemas.openxmlformats.org/drawingml/2006/main">
          <a:off x="1690688" y="1286308"/>
          <a:ext cx="1372934" cy="142442"/>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18288" tIns="27432" rIns="18288"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latin typeface="Arial" panose="020B0604020202020204" pitchFamily="34" charset="0"/>
              <a:cs typeface="Arial" panose="020B0604020202020204" pitchFamily="34" charset="0"/>
            </a:rPr>
            <a:t>Nevada Solar One</a:t>
          </a:r>
        </a:p>
      </cdr:txBody>
    </cdr:sp>
  </cdr:relSizeAnchor>
  <cdr:relSizeAnchor xmlns:cdr="http://schemas.openxmlformats.org/drawingml/2006/chartDrawing">
    <cdr:from>
      <cdr:x>0.12783</cdr:x>
      <cdr:y>0.12832</cdr:y>
    </cdr:from>
    <cdr:to>
      <cdr:x>0.6018</cdr:x>
      <cdr:y>0.2178</cdr:y>
    </cdr:to>
    <cdr:sp macro="" textlink="">
      <cdr:nvSpPr>
        <cdr:cNvPr id="10" name="TextBox 1"/>
        <cdr:cNvSpPr txBox="1"/>
      </cdr:nvSpPr>
      <cdr:spPr>
        <a:xfrm xmlns:a="http://schemas.openxmlformats.org/drawingml/2006/main">
          <a:off x="770825" y="387218"/>
          <a:ext cx="2858200" cy="270008"/>
        </a:xfrm>
        <a:prstGeom xmlns:a="http://schemas.openxmlformats.org/drawingml/2006/main" prst="rect">
          <a:avLst/>
        </a:prstGeom>
        <a:noFill xmlns:a="http://schemas.openxmlformats.org/drawingml/2006/main"/>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tx2"/>
              </a:solidFill>
              <a:latin typeface="Arial" panose="020B0604020202020204" pitchFamily="34" charset="0"/>
              <a:cs typeface="Arial" panose="020B0604020202020204" pitchFamily="34" charset="0"/>
            </a:rPr>
            <a:t>Average PV in states with</a:t>
          </a:r>
          <a:r>
            <a:rPr lang="en-US" sz="1000" b="1" baseline="0">
              <a:solidFill>
                <a:schemeClr val="tx2"/>
              </a:solidFill>
              <a:latin typeface="Arial" panose="020B0604020202020204" pitchFamily="34" charset="0"/>
              <a:cs typeface="Arial" panose="020B0604020202020204" pitchFamily="34" charset="0"/>
            </a:rPr>
            <a:t> CSP (</a:t>
          </a:r>
          <a:r>
            <a:rPr lang="en-US" sz="1000" b="1">
              <a:solidFill>
                <a:schemeClr val="tx2"/>
              </a:solidFill>
              <a:latin typeface="Arial" panose="020B0604020202020204" pitchFamily="34" charset="0"/>
              <a:cs typeface="Arial" panose="020B0604020202020204" pitchFamily="34" charset="0"/>
            </a:rPr>
            <a:t>CA, NV, AZ)</a:t>
          </a:r>
        </a:p>
      </cdr:txBody>
    </cdr:sp>
  </cdr:relSizeAnchor>
  <cdr:relSizeAnchor xmlns:cdr="http://schemas.openxmlformats.org/drawingml/2006/chartDrawing">
    <cdr:from>
      <cdr:x>0.77517</cdr:x>
      <cdr:y>0.82278</cdr:y>
    </cdr:from>
    <cdr:to>
      <cdr:x>0.89312</cdr:x>
      <cdr:y>0.90334</cdr:y>
    </cdr:to>
    <cdr:sp macro="" textlink="">
      <cdr:nvSpPr>
        <cdr:cNvPr id="11" name="TextBox 1"/>
        <cdr:cNvSpPr txBox="1"/>
      </cdr:nvSpPr>
      <cdr:spPr>
        <a:xfrm xmlns:a="http://schemas.openxmlformats.org/drawingml/2006/main">
          <a:off x="4674464" y="2482767"/>
          <a:ext cx="711271" cy="243091"/>
        </a:xfrm>
        <a:prstGeom xmlns:a="http://schemas.openxmlformats.org/drawingml/2006/main" prst="rect">
          <a:avLst/>
        </a:prstGeom>
        <a:noFill xmlns:a="http://schemas.openxmlformats.org/drawingml/2006/main"/>
      </cdr:spPr>
      <cdr:txBody>
        <a:bodyPr xmlns:a="http://schemas.openxmlformats.org/drawingml/2006/main"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accent4">
                  <a:lumMod val="75000"/>
                </a:schemeClr>
              </a:solidFill>
              <a:latin typeface="Arial" panose="020B0604020202020204" pitchFamily="34" charset="0"/>
              <a:cs typeface="Arial" panose="020B0604020202020204" pitchFamily="34" charset="0"/>
            </a:rPr>
            <a:t>Crescent</a:t>
          </a:r>
        </a:p>
        <a:p xmlns:a="http://schemas.openxmlformats.org/drawingml/2006/main">
          <a:pPr algn="ctr"/>
          <a:r>
            <a:rPr lang="en-US" sz="1000" b="1">
              <a:solidFill>
                <a:schemeClr val="accent4">
                  <a:lumMod val="75000"/>
                </a:schemeClr>
              </a:solidFill>
              <a:latin typeface="Arial" panose="020B0604020202020204" pitchFamily="34" charset="0"/>
              <a:cs typeface="Arial" panose="020B0604020202020204" pitchFamily="34" charset="0"/>
            </a:rPr>
            <a:t>Dunes</a:t>
          </a:r>
        </a:p>
      </cdr:txBody>
    </cdr:sp>
  </cdr:relSizeAnchor>
  <cdr:relSizeAnchor xmlns:cdr="http://schemas.openxmlformats.org/drawingml/2006/chartDrawing">
    <cdr:from>
      <cdr:x>3.3166E-7</cdr:x>
      <cdr:y>0.00955</cdr:y>
    </cdr:from>
    <cdr:to>
      <cdr:x>0.36724</cdr:x>
      <cdr:y>0.08523</cdr:y>
    </cdr:to>
    <cdr:sp macro="" textlink="">
      <cdr:nvSpPr>
        <cdr:cNvPr id="12" name="TextBox 1"/>
        <cdr:cNvSpPr txBox="1"/>
      </cdr:nvSpPr>
      <cdr:spPr>
        <a:xfrm xmlns:a="http://schemas.openxmlformats.org/drawingml/2006/main">
          <a:off x="2" y="28818"/>
          <a:ext cx="2214562" cy="228358"/>
        </a:xfrm>
        <a:prstGeom xmlns:a="http://schemas.openxmlformats.org/drawingml/2006/main" prst="rect">
          <a:avLst/>
        </a:prstGeom>
        <a:noFill xmlns:a="http://schemas.openxmlformats.org/drawingml/2006/main"/>
      </cdr:spPr>
      <cdr:txBody>
        <a:bodyPr xmlns:a="http://schemas.openxmlformats.org/drawingml/2006/main" vert="horz" wrap="square" lIns="18288" tIns="27432" rIns="18288" bIns="27432" rtlCol="0" anchor="t"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1">
              <a:latin typeface="Arial" panose="020B0604020202020204" pitchFamily="34" charset="0"/>
              <a:cs typeface="Arial" panose="020B0604020202020204" pitchFamily="34" charset="0"/>
            </a:rPr>
            <a:t>Capacity Factor</a:t>
          </a:r>
          <a:r>
            <a:rPr lang="en-US" sz="1000" b="1" baseline="0">
              <a:latin typeface="Arial" panose="020B0604020202020204" pitchFamily="34" charset="0"/>
              <a:cs typeface="Arial" panose="020B0604020202020204" pitchFamily="34" charset="0"/>
            </a:rPr>
            <a:t> (solar portion only)</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0.13189</cdr:x>
      <cdr:y>0.22096</cdr:y>
    </cdr:from>
    <cdr:to>
      <cdr:x>0.17375</cdr:x>
      <cdr:y>0.27936</cdr:y>
    </cdr:to>
    <cdr:cxnSp macro="">
      <cdr:nvCxnSpPr>
        <cdr:cNvPr id="13" name="Straight Connector 12"/>
        <cdr:cNvCxnSpPr/>
      </cdr:nvCxnSpPr>
      <cdr:spPr>
        <a:xfrm xmlns:a="http://schemas.openxmlformats.org/drawingml/2006/main" flipV="1">
          <a:off x="795338" y="666750"/>
          <a:ext cx="252412" cy="176213"/>
        </a:xfrm>
        <a:prstGeom xmlns:a="http://schemas.openxmlformats.org/drawingml/2006/main" prst="line">
          <a:avLst/>
        </a:prstGeom>
        <a:ln xmlns:a="http://schemas.openxmlformats.org/drawingml/2006/main">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7.xml><?xml version="1.0" encoding="utf-8"?>
<xdr:wsDr xmlns:xdr="http://schemas.openxmlformats.org/drawingml/2006/spreadsheetDrawing" xmlns:a="http://schemas.openxmlformats.org/drawingml/2006/main">
  <xdr:twoCellAnchor>
    <xdr:from>
      <xdr:col>0</xdr:col>
      <xdr:colOff>0</xdr:colOff>
      <xdr:row>1</xdr:row>
      <xdr:rowOff>60960</xdr:rowOff>
    </xdr:from>
    <xdr:to>
      <xdr:col>10</xdr:col>
      <xdr:colOff>142875</xdr:colOff>
      <xdr:row>20</xdr:row>
      <xdr:rowOff>92392</xdr:rowOff>
    </xdr:to>
    <xdr:graphicFrame macro="">
      <xdr:nvGraphicFramePr>
        <xdr:cNvPr id="2" name="Chart 6">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15240</xdr:colOff>
      <xdr:row>1</xdr:row>
      <xdr:rowOff>68580</xdr:rowOff>
    </xdr:from>
    <xdr:to>
      <xdr:col>32</xdr:col>
      <xdr:colOff>462915</xdr:colOff>
      <xdr:row>20</xdr:row>
      <xdr:rowOff>100012</xdr:rowOff>
    </xdr:to>
    <xdr:graphicFrame macro="">
      <xdr:nvGraphicFramePr>
        <xdr:cNvPr id="3" name="Chart 6">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7619</xdr:colOff>
      <xdr:row>1</xdr:row>
      <xdr:rowOff>91440</xdr:rowOff>
    </xdr:from>
    <xdr:to>
      <xdr:col>43</xdr:col>
      <xdr:colOff>455294</xdr:colOff>
      <xdr:row>20</xdr:row>
      <xdr:rowOff>122872</xdr:rowOff>
    </xdr:to>
    <xdr:graphicFrame macro="">
      <xdr:nvGraphicFramePr>
        <xdr:cNvPr id="4" name="Chart 6">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1200150</xdr:colOff>
      <xdr:row>1</xdr:row>
      <xdr:rowOff>76200</xdr:rowOff>
    </xdr:from>
    <xdr:to>
      <xdr:col>21</xdr:col>
      <xdr:colOff>280987</xdr:colOff>
      <xdr:row>20</xdr:row>
      <xdr:rowOff>107632</xdr:rowOff>
    </xdr:to>
    <xdr:graphicFrame macro="">
      <xdr:nvGraphicFramePr>
        <xdr:cNvPr id="5" name="Chart 6">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45</xdr:col>
      <xdr:colOff>0</xdr:colOff>
      <xdr:row>1</xdr:row>
      <xdr:rowOff>60959</xdr:rowOff>
    </xdr:from>
    <xdr:to>
      <xdr:col>55</xdr:col>
      <xdr:colOff>427671</xdr:colOff>
      <xdr:row>20</xdr:row>
      <xdr:rowOff>76199</xdr:rowOff>
    </xdr:to>
    <xdr:grpSp>
      <xdr:nvGrpSpPr>
        <xdr:cNvPr id="6" name="Group 5"/>
        <xdr:cNvGrpSpPr/>
      </xdr:nvGrpSpPr>
      <xdr:grpSpPr>
        <a:xfrm>
          <a:off x="28084463" y="241934"/>
          <a:ext cx="6533196" cy="3001328"/>
          <a:chOff x="12862560" y="7463789"/>
          <a:chExt cx="6409371" cy="2983230"/>
        </a:xfrm>
      </xdr:grpSpPr>
      <xdr:graphicFrame macro="">
        <xdr:nvGraphicFramePr>
          <xdr:cNvPr id="7" name="Chart 6">
            <a:extLst>
              <a:ext uri="{FF2B5EF4-FFF2-40B4-BE49-F238E27FC236}">
                <a16:creationId xmlns:a16="http://schemas.microsoft.com/office/drawing/2014/main" id="{00000000-0008-0000-2F00-000003000000}"/>
              </a:ext>
            </a:extLst>
          </xdr:cNvPr>
          <xdr:cNvGraphicFramePr>
            <a:graphicFrameLocks/>
          </xdr:cNvGraphicFramePr>
        </xdr:nvGraphicFramePr>
        <xdr:xfrm>
          <a:off x="12862560" y="7463789"/>
          <a:ext cx="6385616" cy="298323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xdr:cNvGraphicFramePr/>
        </xdr:nvGraphicFramePr>
        <xdr:xfrm>
          <a:off x="13100119" y="7586208"/>
          <a:ext cx="6171812" cy="256135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wsDr>
</file>

<file path=xl/drawings/drawing48.xml><?xml version="1.0" encoding="utf-8"?>
<c:userShapes xmlns:c="http://schemas.openxmlformats.org/drawingml/2006/chart">
  <cdr:relSizeAnchor xmlns:cdr="http://schemas.openxmlformats.org/drawingml/2006/chartDrawing">
    <cdr:from>
      <cdr:x>0</cdr:x>
      <cdr:y>0</cdr:y>
    </cdr:from>
    <cdr:to>
      <cdr:x>0.37681</cdr:x>
      <cdr:y>0.06689</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228850" cy="2140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0.053</cdr:x>
      <cdr:y>0.46085</cdr:y>
    </cdr:from>
    <cdr:to>
      <cdr:x>0.16069</cdr:x>
      <cdr:y>0.52285</cdr:y>
    </cdr:to>
    <cdr:sp macro="" textlink="">
      <cdr:nvSpPr>
        <cdr:cNvPr id="7" name="Text Box 3"/>
        <cdr:cNvSpPr txBox="1">
          <a:spLocks xmlns:a="http://schemas.openxmlformats.org/drawingml/2006/main" noChangeArrowheads="1"/>
        </cdr:cNvSpPr>
      </cdr:nvSpPr>
      <cdr:spPr bwMode="auto">
        <a:xfrm xmlns:a="http://schemas.openxmlformats.org/drawingml/2006/main">
          <a:off x="339728" y="1390624"/>
          <a:ext cx="690328" cy="18708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Arial" panose="020B0604020202020204" pitchFamily="34" charset="0"/>
              <a:cs typeface="Arial" panose="020B0604020202020204" pitchFamily="34" charset="0"/>
            </a:rPr>
            <a:t>550 MW</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0.15082</cdr:x>
      <cdr:y>0.44567</cdr:y>
    </cdr:from>
    <cdr:to>
      <cdr:x>0.16764</cdr:x>
      <cdr:y>0.48289</cdr:y>
    </cdr:to>
    <cdr:sp macro="" textlink="">
      <cdr:nvSpPr>
        <cdr:cNvPr id="8" name="Line 2"/>
        <cdr:cNvSpPr>
          <a:spLocks xmlns:a="http://schemas.openxmlformats.org/drawingml/2006/main" noChangeShapeType="1"/>
        </cdr:cNvSpPr>
      </cdr:nvSpPr>
      <cdr:spPr bwMode="auto">
        <a:xfrm xmlns:a="http://schemas.openxmlformats.org/drawingml/2006/main" flipV="1">
          <a:off x="966801" y="1344805"/>
          <a:ext cx="107821" cy="112312"/>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0.43234</cdr:x>
      <cdr:y>0.13591</cdr:y>
    </cdr:from>
    <cdr:to>
      <cdr:x>0.52096</cdr:x>
      <cdr:y>0.18878</cdr:y>
    </cdr:to>
    <cdr:sp macro="" textlink="">
      <cdr:nvSpPr>
        <cdr:cNvPr id="9" name="Text Box 3"/>
        <cdr:cNvSpPr txBox="1">
          <a:spLocks xmlns:a="http://schemas.openxmlformats.org/drawingml/2006/main" noChangeArrowheads="1"/>
        </cdr:cNvSpPr>
      </cdr:nvSpPr>
      <cdr:spPr bwMode="auto">
        <a:xfrm xmlns:a="http://schemas.openxmlformats.org/drawingml/2006/main">
          <a:off x="2771421" y="410111"/>
          <a:ext cx="568083" cy="15953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ysClr val="windowText" lastClr="000000"/>
              </a:solidFill>
              <a:latin typeface="Arial" panose="020B0604020202020204" pitchFamily="34" charset="0"/>
              <a:cs typeface="Arial" panose="020B0604020202020204" pitchFamily="34" charset="0"/>
            </a:rPr>
            <a:t>20 MW</a:t>
          </a:r>
          <a:endParaRPr lang="en-US" sz="1000" b="0">
            <a:solidFill>
              <a:sysClr val="windowText" lastClr="000000"/>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0.41091</cdr:x>
      <cdr:y>0.16527</cdr:y>
    </cdr:from>
    <cdr:to>
      <cdr:x>0.4351</cdr:x>
      <cdr:y>0.18222</cdr:y>
    </cdr:to>
    <cdr:sp macro="" textlink="">
      <cdr:nvSpPr>
        <cdr:cNvPr id="10" name="Line 2"/>
        <cdr:cNvSpPr>
          <a:spLocks xmlns:a="http://schemas.openxmlformats.org/drawingml/2006/main" noChangeShapeType="1"/>
        </cdr:cNvSpPr>
      </cdr:nvSpPr>
      <cdr:spPr bwMode="auto">
        <a:xfrm xmlns:a="http://schemas.openxmlformats.org/drawingml/2006/main" flipH="1">
          <a:off x="2634085" y="498701"/>
          <a:ext cx="155066" cy="51147"/>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userShapes>
</file>

<file path=xl/drawings/drawing49.xml><?xml version="1.0" encoding="utf-8"?>
<c:userShapes xmlns:c="http://schemas.openxmlformats.org/drawingml/2006/chart">
  <cdr:relSizeAnchor xmlns:cdr="http://schemas.openxmlformats.org/drawingml/2006/chartDrawing">
    <cdr:from>
      <cdr:x>0</cdr:x>
      <cdr:y>0</cdr:y>
    </cdr:from>
    <cdr:to>
      <cdr:x>0.37681</cdr:x>
      <cdr:y>0.06689</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228850" cy="2140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t"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0.10306</cdr:x>
      <cdr:y>0.55837</cdr:y>
    </cdr:from>
    <cdr:to>
      <cdr:x>0.19298</cdr:x>
      <cdr:y>0.62083</cdr:y>
    </cdr:to>
    <cdr:sp macro="" textlink="">
      <cdr:nvSpPr>
        <cdr:cNvPr id="7" name="Text Box 3"/>
        <cdr:cNvSpPr txBox="1">
          <a:spLocks xmlns:a="http://schemas.openxmlformats.org/drawingml/2006/main" noChangeArrowheads="1"/>
        </cdr:cNvSpPr>
      </cdr:nvSpPr>
      <cdr:spPr bwMode="auto">
        <a:xfrm xmlns:a="http://schemas.openxmlformats.org/drawingml/2006/main">
          <a:off x="674876" y="1684887"/>
          <a:ext cx="588835" cy="18847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Arial" panose="020B0604020202020204" pitchFamily="34" charset="0"/>
              <a:cs typeface="Arial" panose="020B0604020202020204" pitchFamily="34" charset="0"/>
            </a:rPr>
            <a:t>210 MW</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0.16839</cdr:x>
      <cdr:y>0.5087</cdr:y>
    </cdr:from>
    <cdr:to>
      <cdr:x>0.18521</cdr:x>
      <cdr:y>0.54592</cdr:y>
    </cdr:to>
    <cdr:sp macro="" textlink="">
      <cdr:nvSpPr>
        <cdr:cNvPr id="8" name="Line 2"/>
        <cdr:cNvSpPr>
          <a:spLocks xmlns:a="http://schemas.openxmlformats.org/drawingml/2006/main" noChangeShapeType="1"/>
        </cdr:cNvSpPr>
      </cdr:nvSpPr>
      <cdr:spPr bwMode="auto">
        <a:xfrm xmlns:a="http://schemas.openxmlformats.org/drawingml/2006/main" flipV="1">
          <a:off x="1102674" y="1535012"/>
          <a:ext cx="110145" cy="11231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0.42917</cdr:x>
      <cdr:y>0.14958</cdr:y>
    </cdr:from>
    <cdr:to>
      <cdr:x>0.51091</cdr:x>
      <cdr:y>0.19508</cdr:y>
    </cdr:to>
    <cdr:sp macro="" textlink="">
      <cdr:nvSpPr>
        <cdr:cNvPr id="9" name="Text Box 3"/>
        <cdr:cNvSpPr txBox="1">
          <a:spLocks xmlns:a="http://schemas.openxmlformats.org/drawingml/2006/main" noChangeArrowheads="1"/>
        </cdr:cNvSpPr>
      </cdr:nvSpPr>
      <cdr:spPr bwMode="auto">
        <a:xfrm xmlns:a="http://schemas.openxmlformats.org/drawingml/2006/main">
          <a:off x="2810387" y="451350"/>
          <a:ext cx="535269" cy="13729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ysClr val="windowText" lastClr="000000"/>
              </a:solidFill>
              <a:latin typeface="Arial" panose="020B0604020202020204" pitchFamily="34" charset="0"/>
              <a:cs typeface="Arial" panose="020B0604020202020204" pitchFamily="34" charset="0"/>
            </a:rPr>
            <a:t>20 MW</a:t>
          </a:r>
          <a:endParaRPr lang="en-US" sz="1000" b="0">
            <a:solidFill>
              <a:sysClr val="windowText" lastClr="000000"/>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0.40419</cdr:x>
      <cdr:y>0.17771</cdr:y>
    </cdr:from>
    <cdr:to>
      <cdr:x>0.43331</cdr:x>
      <cdr:y>0.18693</cdr:y>
    </cdr:to>
    <cdr:sp macro="" textlink="">
      <cdr:nvSpPr>
        <cdr:cNvPr id="10" name="Line 2"/>
        <cdr:cNvSpPr>
          <a:spLocks xmlns:a="http://schemas.openxmlformats.org/drawingml/2006/main" noChangeShapeType="1"/>
        </cdr:cNvSpPr>
      </cdr:nvSpPr>
      <cdr:spPr bwMode="auto">
        <a:xfrm xmlns:a="http://schemas.openxmlformats.org/drawingml/2006/main" flipH="1">
          <a:off x="2646801" y="536258"/>
          <a:ext cx="190696" cy="27794"/>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userShapes>
</file>

<file path=xl/drawings/drawing50.xml><?xml version="1.0" encoding="utf-8"?>
<c:userShapes xmlns:c="http://schemas.openxmlformats.org/drawingml/2006/chart">
  <cdr:relSizeAnchor xmlns:cdr="http://schemas.openxmlformats.org/drawingml/2006/chartDrawing">
    <cdr:from>
      <cdr:x>0</cdr:x>
      <cdr:y>0</cdr:y>
    </cdr:from>
    <cdr:to>
      <cdr:x>0.37681</cdr:x>
      <cdr:y>0.06689</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228850" cy="2140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t"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0.10737</cdr:x>
      <cdr:y>0.13571</cdr:y>
    </cdr:from>
    <cdr:to>
      <cdr:x>0.19729</cdr:x>
      <cdr:y>0.19817</cdr:y>
    </cdr:to>
    <cdr:sp macro="" textlink="">
      <cdr:nvSpPr>
        <cdr:cNvPr id="7" name="Text Box 3"/>
        <cdr:cNvSpPr txBox="1">
          <a:spLocks xmlns:a="http://schemas.openxmlformats.org/drawingml/2006/main" noChangeArrowheads="1"/>
        </cdr:cNvSpPr>
      </cdr:nvSpPr>
      <cdr:spPr bwMode="auto">
        <a:xfrm xmlns:a="http://schemas.openxmlformats.org/drawingml/2006/main">
          <a:off x="692359" y="409502"/>
          <a:ext cx="579842" cy="1884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Arial" panose="020B0604020202020204" pitchFamily="34" charset="0"/>
              <a:cs typeface="Arial" panose="020B0604020202020204" pitchFamily="34" charset="0"/>
            </a:rPr>
            <a:t>10 MW</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0.09107</cdr:x>
      <cdr:y>0.18308</cdr:y>
    </cdr:from>
    <cdr:to>
      <cdr:x>0.11488</cdr:x>
      <cdr:y>0.21717</cdr:y>
    </cdr:to>
    <cdr:sp macro="" textlink="">
      <cdr:nvSpPr>
        <cdr:cNvPr id="8" name="Line 2"/>
        <cdr:cNvSpPr>
          <a:spLocks xmlns:a="http://schemas.openxmlformats.org/drawingml/2006/main" noChangeShapeType="1"/>
        </cdr:cNvSpPr>
      </cdr:nvSpPr>
      <cdr:spPr bwMode="auto">
        <a:xfrm xmlns:a="http://schemas.openxmlformats.org/drawingml/2006/main" flipH="1">
          <a:off x="587258" y="552441"/>
          <a:ext cx="153537" cy="102868"/>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0.88948</cdr:x>
      <cdr:y>0.43623</cdr:y>
    </cdr:from>
    <cdr:to>
      <cdr:x>0.97936</cdr:x>
      <cdr:y>0.49305</cdr:y>
    </cdr:to>
    <cdr:sp macro="" textlink="">
      <cdr:nvSpPr>
        <cdr:cNvPr id="9" name="Text Box 3"/>
        <cdr:cNvSpPr txBox="1">
          <a:spLocks xmlns:a="http://schemas.openxmlformats.org/drawingml/2006/main" noChangeArrowheads="1"/>
        </cdr:cNvSpPr>
      </cdr:nvSpPr>
      <cdr:spPr bwMode="auto">
        <a:xfrm xmlns:a="http://schemas.openxmlformats.org/drawingml/2006/main">
          <a:off x="5735771" y="1316346"/>
          <a:ext cx="579584" cy="17145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ysClr val="windowText" lastClr="000000"/>
              </a:solidFill>
              <a:latin typeface="Arial" panose="020B0604020202020204" pitchFamily="34" charset="0"/>
              <a:cs typeface="Arial" panose="020B0604020202020204" pitchFamily="34" charset="0"/>
            </a:rPr>
            <a:t>500 MW</a:t>
          </a:r>
          <a:endParaRPr lang="en-US" sz="1000" b="0">
            <a:solidFill>
              <a:sysClr val="windowText" lastClr="000000"/>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0.86817</cdr:x>
      <cdr:y>0.48264</cdr:y>
    </cdr:from>
    <cdr:to>
      <cdr:x>0.89468</cdr:x>
      <cdr:y>0.52431</cdr:y>
    </cdr:to>
    <cdr:sp macro="" textlink="">
      <cdr:nvSpPr>
        <cdr:cNvPr id="10" name="Line 2"/>
        <cdr:cNvSpPr>
          <a:spLocks xmlns:a="http://schemas.openxmlformats.org/drawingml/2006/main" noChangeShapeType="1"/>
        </cdr:cNvSpPr>
      </cdr:nvSpPr>
      <cdr:spPr bwMode="auto">
        <a:xfrm xmlns:a="http://schemas.openxmlformats.org/drawingml/2006/main" flipH="1">
          <a:off x="5598360" y="1456372"/>
          <a:ext cx="170934" cy="125739"/>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userShapes>
</file>

<file path=xl/drawings/drawing51.xml><?xml version="1.0" encoding="utf-8"?>
<c:userShapes xmlns:c="http://schemas.openxmlformats.org/drawingml/2006/chart">
  <cdr:relSizeAnchor xmlns:cdr="http://schemas.openxmlformats.org/drawingml/2006/chartDrawing">
    <cdr:from>
      <cdr:x>0</cdr:x>
      <cdr:y>0</cdr:y>
    </cdr:from>
    <cdr:to>
      <cdr:x>0.37681</cdr:x>
      <cdr:y>0.06689</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228850" cy="2140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0.8719</cdr:x>
      <cdr:y>0.43055</cdr:y>
    </cdr:from>
    <cdr:to>
      <cdr:x>0.97267</cdr:x>
      <cdr:y>0.49495</cdr:y>
    </cdr:to>
    <cdr:sp macro="" textlink="">
      <cdr:nvSpPr>
        <cdr:cNvPr id="7" name="Text Box 3"/>
        <cdr:cNvSpPr txBox="1">
          <a:spLocks xmlns:a="http://schemas.openxmlformats.org/drawingml/2006/main" noChangeArrowheads="1"/>
        </cdr:cNvSpPr>
      </cdr:nvSpPr>
      <cdr:spPr bwMode="auto">
        <a:xfrm xmlns:a="http://schemas.openxmlformats.org/drawingml/2006/main">
          <a:off x="5609917" y="1299187"/>
          <a:ext cx="648368" cy="19432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Arial" panose="020B0604020202020204" pitchFamily="34" charset="0"/>
              <a:cs typeface="Arial" panose="020B0604020202020204" pitchFamily="34" charset="0"/>
            </a:rPr>
            <a:t>500 MW</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0.87343</cdr:x>
      <cdr:y>0.49085</cdr:y>
    </cdr:from>
    <cdr:to>
      <cdr:x>0.89341</cdr:x>
      <cdr:y>0.52399</cdr:y>
    </cdr:to>
    <cdr:sp macro="" textlink="">
      <cdr:nvSpPr>
        <cdr:cNvPr id="8" name="Line 2"/>
        <cdr:cNvSpPr>
          <a:spLocks xmlns:a="http://schemas.openxmlformats.org/drawingml/2006/main" noChangeShapeType="1"/>
        </cdr:cNvSpPr>
      </cdr:nvSpPr>
      <cdr:spPr bwMode="auto">
        <a:xfrm xmlns:a="http://schemas.openxmlformats.org/drawingml/2006/main" flipH="1">
          <a:off x="5619748" y="1481138"/>
          <a:ext cx="128589" cy="100012"/>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0.10895</cdr:x>
      <cdr:y>0.17031</cdr:y>
    </cdr:from>
    <cdr:to>
      <cdr:x>0.19757</cdr:x>
      <cdr:y>0.22318</cdr:y>
    </cdr:to>
    <cdr:sp macro="" textlink="">
      <cdr:nvSpPr>
        <cdr:cNvPr id="9" name="Text Box 3"/>
        <cdr:cNvSpPr txBox="1">
          <a:spLocks xmlns:a="http://schemas.openxmlformats.org/drawingml/2006/main" noChangeArrowheads="1"/>
        </cdr:cNvSpPr>
      </cdr:nvSpPr>
      <cdr:spPr bwMode="auto">
        <a:xfrm xmlns:a="http://schemas.openxmlformats.org/drawingml/2006/main">
          <a:off x="701000" y="513922"/>
          <a:ext cx="570193" cy="15953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ysClr val="windowText" lastClr="000000"/>
              </a:solidFill>
              <a:latin typeface="Arial" panose="020B0604020202020204" pitchFamily="34" charset="0"/>
              <a:cs typeface="Arial" panose="020B0604020202020204" pitchFamily="34" charset="0"/>
            </a:rPr>
            <a:t>10 MW</a:t>
          </a:r>
          <a:endParaRPr lang="en-US" sz="1000" b="0">
            <a:solidFill>
              <a:sysClr val="windowText" lastClr="000000"/>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0.09244</cdr:x>
      <cdr:y>0.20504</cdr:y>
    </cdr:from>
    <cdr:to>
      <cdr:x>0.11663</cdr:x>
      <cdr:y>0.22199</cdr:y>
    </cdr:to>
    <cdr:sp macro="" textlink="">
      <cdr:nvSpPr>
        <cdr:cNvPr id="10" name="Line 2"/>
        <cdr:cNvSpPr>
          <a:spLocks xmlns:a="http://schemas.openxmlformats.org/drawingml/2006/main" noChangeShapeType="1"/>
        </cdr:cNvSpPr>
      </cdr:nvSpPr>
      <cdr:spPr bwMode="auto">
        <a:xfrm xmlns:a="http://schemas.openxmlformats.org/drawingml/2006/main" flipH="1">
          <a:off x="594772" y="618701"/>
          <a:ext cx="155642" cy="51146"/>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userShapes>
</file>

<file path=xl/drawings/drawing52.xml><?xml version="1.0" encoding="utf-8"?>
<c:userShapes xmlns:c="http://schemas.openxmlformats.org/drawingml/2006/chart">
  <cdr:relSizeAnchor xmlns:cdr="http://schemas.openxmlformats.org/drawingml/2006/chartDrawing">
    <cdr:from>
      <cdr:x>0</cdr:x>
      <cdr:y>0</cdr:y>
    </cdr:from>
    <cdr:to>
      <cdr:x>0.37681</cdr:x>
      <cdr:y>0.06689</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228850" cy="2140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t"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Solar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0.13714</cdr:x>
      <cdr:y>0.70544</cdr:y>
    </cdr:from>
    <cdr:to>
      <cdr:x>0.24483</cdr:x>
      <cdr:y>0.76744</cdr:y>
    </cdr:to>
    <cdr:sp macro="" textlink="">
      <cdr:nvSpPr>
        <cdr:cNvPr id="7" name="Text Box 3"/>
        <cdr:cNvSpPr txBox="1">
          <a:spLocks xmlns:a="http://schemas.openxmlformats.org/drawingml/2006/main" noChangeArrowheads="1"/>
        </cdr:cNvSpPr>
      </cdr:nvSpPr>
      <cdr:spPr bwMode="auto">
        <a:xfrm xmlns:a="http://schemas.openxmlformats.org/drawingml/2006/main">
          <a:off x="892021" y="2117265"/>
          <a:ext cx="700441" cy="1860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Arial" panose="020B0604020202020204" pitchFamily="34" charset="0"/>
              <a:cs typeface="Arial" panose="020B0604020202020204" pitchFamily="34" charset="0"/>
            </a:rPr>
            <a:t>250 MW</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0.2152</cdr:x>
      <cdr:y>0.64391</cdr:y>
    </cdr:from>
    <cdr:to>
      <cdr:x>0.24049</cdr:x>
      <cdr:y>0.69126</cdr:y>
    </cdr:to>
    <cdr:sp macro="" textlink="">
      <cdr:nvSpPr>
        <cdr:cNvPr id="8" name="Line 2"/>
        <cdr:cNvSpPr>
          <a:spLocks xmlns:a="http://schemas.openxmlformats.org/drawingml/2006/main" noChangeShapeType="1"/>
        </cdr:cNvSpPr>
      </cdr:nvSpPr>
      <cdr:spPr bwMode="auto">
        <a:xfrm xmlns:a="http://schemas.openxmlformats.org/drawingml/2006/main" flipV="1">
          <a:off x="1399705" y="1932583"/>
          <a:ext cx="164492" cy="14211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0.29664</cdr:x>
      <cdr:y>0.13426</cdr:y>
    </cdr:from>
    <cdr:to>
      <cdr:x>0.38526</cdr:x>
      <cdr:y>0.18713</cdr:y>
    </cdr:to>
    <cdr:sp macro="" textlink="">
      <cdr:nvSpPr>
        <cdr:cNvPr id="9" name="Text Box 3"/>
        <cdr:cNvSpPr txBox="1">
          <a:spLocks xmlns:a="http://schemas.openxmlformats.org/drawingml/2006/main" noChangeArrowheads="1"/>
        </cdr:cNvSpPr>
      </cdr:nvSpPr>
      <cdr:spPr bwMode="auto">
        <a:xfrm xmlns:a="http://schemas.openxmlformats.org/drawingml/2006/main">
          <a:off x="1929411" y="402965"/>
          <a:ext cx="576406" cy="15868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ysClr val="windowText" lastClr="000000"/>
              </a:solidFill>
              <a:latin typeface="Arial" panose="020B0604020202020204" pitchFamily="34" charset="0"/>
              <a:cs typeface="Arial" panose="020B0604020202020204" pitchFamily="34" charset="0"/>
            </a:rPr>
            <a:t>20 MW</a:t>
          </a:r>
          <a:endParaRPr lang="en-US" sz="1000" b="0">
            <a:solidFill>
              <a:sysClr val="windowText" lastClr="000000"/>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0.27591</cdr:x>
      <cdr:y>0.16837</cdr:y>
    </cdr:from>
    <cdr:to>
      <cdr:x>0.3001</cdr:x>
      <cdr:y>0.18532</cdr:y>
    </cdr:to>
    <cdr:sp macro="" textlink="">
      <cdr:nvSpPr>
        <cdr:cNvPr id="10" name="Line 2"/>
        <cdr:cNvSpPr>
          <a:spLocks xmlns:a="http://schemas.openxmlformats.org/drawingml/2006/main" noChangeShapeType="1"/>
        </cdr:cNvSpPr>
      </cdr:nvSpPr>
      <cdr:spPr bwMode="auto">
        <a:xfrm xmlns:a="http://schemas.openxmlformats.org/drawingml/2006/main" flipH="1">
          <a:off x="1794586" y="505331"/>
          <a:ext cx="157337" cy="50873"/>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stealth" w="sm"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userShapes>
</file>

<file path=xl/drawings/drawing53.xml><?xml version="1.0" encoding="utf-8"?>
<xdr:wsDr xmlns:xdr="http://schemas.openxmlformats.org/drawingml/2006/spreadsheetDrawing" xmlns:a="http://schemas.openxmlformats.org/drawingml/2006/main">
  <xdr:twoCellAnchor>
    <xdr:from>
      <xdr:col>0</xdr:col>
      <xdr:colOff>886753</xdr:colOff>
      <xdr:row>10</xdr:row>
      <xdr:rowOff>123176</xdr:rowOff>
    </xdr:from>
    <xdr:to>
      <xdr:col>1</xdr:col>
      <xdr:colOff>901</xdr:colOff>
      <xdr:row>14</xdr:row>
      <xdr:rowOff>76142</xdr:rowOff>
    </xdr:to>
    <xdr:cxnSp macro="">
      <xdr:nvCxnSpPr>
        <xdr:cNvPr id="8" name="Straight Arrow Connector 7"/>
        <xdr:cNvCxnSpPr/>
      </xdr:nvCxnSpPr>
      <xdr:spPr>
        <a:xfrm flipV="1">
          <a:off x="886753" y="1718614"/>
          <a:ext cx="309536" cy="581616"/>
        </a:xfrm>
        <a:prstGeom prst="straightConnector1">
          <a:avLst/>
        </a:prstGeom>
        <a:ln>
          <a:solidFill>
            <a:schemeClr val="bg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xdr:row>
      <xdr:rowOff>109538</xdr:rowOff>
    </xdr:from>
    <xdr:to>
      <xdr:col>5</xdr:col>
      <xdr:colOff>915352</xdr:colOff>
      <xdr:row>20</xdr:row>
      <xdr:rowOff>140973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c:userShapes xmlns:c="http://schemas.openxmlformats.org/drawingml/2006/chart">
  <cdr:relSizeAnchor xmlns:cdr="http://schemas.openxmlformats.org/drawingml/2006/chartDrawing">
    <cdr:from>
      <cdr:x>0</cdr:x>
      <cdr:y>0</cdr:y>
    </cdr:from>
    <cdr:to>
      <cdr:x>0.35253</cdr:x>
      <cdr:y>0.0538</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129642" cy="161028"/>
        </a:xfrm>
        <a:prstGeom xmlns:a="http://schemas.openxmlformats.org/drawingml/2006/main" prst="rect">
          <a:avLst/>
        </a:prstGeom>
        <a:solidFill xmlns:a="http://schemas.openxmlformats.org/drawingml/2006/main">
          <a:schemeClr val="bg1"/>
        </a:solidFill>
        <a:ln xmlns:a="http://schemas.openxmlformats.org/drawingml/2006/main">
          <a:noFill/>
        </a:ln>
        <a:effectLst xmlns:a="http://schemas.openxmlformats.org/drawingml/2006/main"/>
        <a:extLst xmlns:a="http://schemas.openxmlformats.org/drawingml/2006/main"/>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0.34415</cdr:x>
      <cdr:y>0.24053</cdr:y>
    </cdr:from>
    <cdr:to>
      <cdr:x>0.4452</cdr:x>
      <cdr:y>0.31544</cdr:y>
    </cdr:to>
    <cdr:sp macro="" textlink="">
      <cdr:nvSpPr>
        <cdr:cNvPr id="5" name="Text Box 3"/>
        <cdr:cNvSpPr txBox="1">
          <a:spLocks xmlns:a="http://schemas.openxmlformats.org/drawingml/2006/main" noChangeArrowheads="1"/>
        </cdr:cNvSpPr>
      </cdr:nvSpPr>
      <cdr:spPr bwMode="auto">
        <a:xfrm xmlns:a="http://schemas.openxmlformats.org/drawingml/2006/main">
          <a:off x="2079057" y="719862"/>
          <a:ext cx="610443" cy="22420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0" i="0" u="none" strike="noStrike" baseline="0">
              <a:solidFill>
                <a:srgbClr val="000000"/>
              </a:solidFill>
              <a:latin typeface="+mn-lt"/>
              <a:cs typeface="Arial"/>
            </a:rPr>
            <a:t>250 MW</a:t>
          </a:r>
          <a:endParaRPr lang="en-US" sz="1000" b="0">
            <a:latin typeface="+mn-lt"/>
          </a:endParaRPr>
        </a:p>
      </cdr:txBody>
    </cdr:sp>
  </cdr:relSizeAnchor>
  <cdr:relSizeAnchor xmlns:cdr="http://schemas.openxmlformats.org/drawingml/2006/chartDrawing">
    <cdr:from>
      <cdr:x>0.07254</cdr:x>
      <cdr:y>0.7048</cdr:y>
    </cdr:from>
    <cdr:to>
      <cdr:x>0.39274</cdr:x>
      <cdr:y>0.85062</cdr:y>
    </cdr:to>
    <cdr:sp macro="" textlink="">
      <cdr:nvSpPr>
        <cdr:cNvPr id="2" name="TextBox 1"/>
        <cdr:cNvSpPr txBox="1"/>
      </cdr:nvSpPr>
      <cdr:spPr>
        <a:xfrm xmlns:a="http://schemas.openxmlformats.org/drawingml/2006/main">
          <a:off x="438151" y="2126750"/>
          <a:ext cx="1933922" cy="440015"/>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wrap="square" lIns="45720" tIns="18288" rIns="45720" bIns="18288" rtlCol="0"/>
        <a:lstStyle xmlns:a="http://schemas.openxmlformats.org/drawingml/2006/main"/>
        <a:p xmlns:a="http://schemas.openxmlformats.org/drawingml/2006/main">
          <a:r>
            <a:rPr lang="en-US" sz="900">
              <a:solidFill>
                <a:schemeClr val="accent4">
                  <a:lumMod val="75000"/>
                </a:schemeClr>
              </a:solidFill>
              <a:latin typeface="Arial" panose="020B0604020202020204" pitchFamily="34" charset="0"/>
              <a:cs typeface="Arial" panose="020B0604020202020204" pitchFamily="34" charset="0"/>
            </a:rPr>
            <a:t>The offtaker cancelled this PPA in October 2019, following prolonged underperformance.</a:t>
          </a:r>
        </a:p>
      </cdr:txBody>
    </cdr:sp>
  </cdr:relSizeAnchor>
  <cdr:relSizeAnchor xmlns:cdr="http://schemas.openxmlformats.org/drawingml/2006/chartDrawing">
    <cdr:from>
      <cdr:x>0.13799</cdr:x>
      <cdr:y>0.4656</cdr:y>
    </cdr:from>
    <cdr:to>
      <cdr:x>0.18761</cdr:x>
      <cdr:y>0.6755</cdr:y>
    </cdr:to>
    <cdr:cxnSp macro="">
      <cdr:nvCxnSpPr>
        <cdr:cNvPr id="4" name="Straight Arrow Connector 3"/>
        <cdr:cNvCxnSpPr/>
      </cdr:nvCxnSpPr>
      <cdr:spPr>
        <a:xfrm xmlns:a="http://schemas.openxmlformats.org/drawingml/2006/main" flipV="1">
          <a:off x="833438" y="1404952"/>
          <a:ext cx="299691" cy="633398"/>
        </a:xfrm>
        <a:prstGeom xmlns:a="http://schemas.openxmlformats.org/drawingml/2006/main" prst="straightConnector1">
          <a:avLst/>
        </a:prstGeom>
        <a:ln xmlns:a="http://schemas.openxmlformats.org/drawingml/2006/main">
          <a:solidFill>
            <a:schemeClr val="accent4">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5.xml><?xml version="1.0" encoding="utf-8"?>
<xdr:wsDr xmlns:xdr="http://schemas.openxmlformats.org/drawingml/2006/spreadsheetDrawing" xmlns:a="http://schemas.openxmlformats.org/drawingml/2006/main">
  <xdr:twoCellAnchor>
    <xdr:from>
      <xdr:col>0</xdr:col>
      <xdr:colOff>0</xdr:colOff>
      <xdr:row>1</xdr:row>
      <xdr:rowOff>115567</xdr:rowOff>
    </xdr:from>
    <xdr:to>
      <xdr:col>7</xdr:col>
      <xdr:colOff>767080</xdr:colOff>
      <xdr:row>20</xdr:row>
      <xdr:rowOff>140967</xdr:rowOff>
    </xdr:to>
    <xdr:graphicFrame macro="">
      <xdr:nvGraphicFramePr>
        <xdr:cNvPr id="2" name="Chart 8">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19</xdr:col>
      <xdr:colOff>10160</xdr:colOff>
      <xdr:row>21</xdr:row>
      <xdr:rowOff>25400</xdr:rowOff>
    </xdr:to>
    <xdr:graphicFrame macro="">
      <xdr:nvGraphicFramePr>
        <xdr:cNvPr id="3" name="Chart 8">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6.xml><?xml version="1.0" encoding="utf-8"?>
<c:userShapes xmlns:c="http://schemas.openxmlformats.org/drawingml/2006/chart">
  <cdr:relSizeAnchor xmlns:cdr="http://schemas.openxmlformats.org/drawingml/2006/chartDrawing">
    <cdr:from>
      <cdr:x>0.35335</cdr:x>
      <cdr:y>0.93565</cdr:y>
    </cdr:from>
    <cdr:to>
      <cdr:x>0.67153</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100966" y="2785110"/>
          <a:ext cx="1891914" cy="1915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txBody>
        <a:bodyPr xmlns:a="http://schemas.openxmlformats.org/drawingml/2006/main" wrap="square" lIns="18288" tIns="18288" rIns="18288" bIns="18288"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PPA Execution Year</a:t>
          </a:r>
        </a:p>
      </cdr:txBody>
    </cdr:sp>
  </cdr:relSizeAnchor>
  <cdr:relSizeAnchor xmlns:cdr="http://schemas.openxmlformats.org/drawingml/2006/chartDrawing">
    <cdr:from>
      <cdr:x>0</cdr:x>
      <cdr:y>0</cdr:y>
    </cdr:from>
    <cdr:to>
      <cdr:x>0.42139</cdr:x>
      <cdr:y>0.06126</cdr:y>
    </cdr:to>
    <cdr:sp macro="" textlink="">
      <cdr:nvSpPr>
        <cdr:cNvPr id="2" name="TextBox 1"/>
        <cdr:cNvSpPr txBox="1"/>
      </cdr:nvSpPr>
      <cdr:spPr>
        <a:xfrm xmlns:a="http://schemas.openxmlformats.org/drawingml/2006/main">
          <a:off x="0" y="0"/>
          <a:ext cx="2681288" cy="184471"/>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Average Levelized PPA Price (2020 $/MWh)</a:t>
          </a:r>
        </a:p>
      </cdr:txBody>
    </cdr:sp>
  </cdr:relSizeAnchor>
  <cdr:relSizeAnchor xmlns:cdr="http://schemas.openxmlformats.org/drawingml/2006/chartDrawing">
    <cdr:from>
      <cdr:x>0.14239</cdr:x>
      <cdr:y>0.65379</cdr:y>
    </cdr:from>
    <cdr:to>
      <cdr:x>0.25672</cdr:x>
      <cdr:y>0.70965</cdr:y>
    </cdr:to>
    <cdr:sp macro="" textlink="">
      <cdr:nvSpPr>
        <cdr:cNvPr id="4" name="TextBox 1"/>
        <cdr:cNvSpPr txBox="1"/>
      </cdr:nvSpPr>
      <cdr:spPr>
        <a:xfrm xmlns:a="http://schemas.openxmlformats.org/drawingml/2006/main">
          <a:off x="906030" y="1968881"/>
          <a:ext cx="727508" cy="168215"/>
        </a:xfrm>
        <a:prstGeom xmlns:a="http://schemas.openxmlformats.org/drawingml/2006/main" prst="rect">
          <a:avLst/>
        </a:prstGeom>
        <a:solidFill xmlns:a="http://schemas.openxmlformats.org/drawingml/2006/main">
          <a:schemeClr val="bg2"/>
        </a:solidFill>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bg2">
                  <a:lumMod val="50000"/>
                </a:schemeClr>
              </a:solidFill>
              <a:latin typeface="Arial" panose="020B0604020202020204" pitchFamily="34" charset="0"/>
              <a:cs typeface="Arial" panose="020B0604020202020204" pitchFamily="34" charset="0"/>
            </a:rPr>
            <a:t>Nationwide</a:t>
          </a:r>
        </a:p>
      </cdr:txBody>
    </cdr:sp>
  </cdr:relSizeAnchor>
  <cdr:relSizeAnchor xmlns:cdr="http://schemas.openxmlformats.org/drawingml/2006/chartDrawing">
    <cdr:from>
      <cdr:x>0.69748</cdr:x>
      <cdr:y>0.5023</cdr:y>
    </cdr:from>
    <cdr:to>
      <cdr:x>0.7606</cdr:x>
      <cdr:y>0.56654</cdr:y>
    </cdr:to>
    <cdr:sp macro="" textlink="">
      <cdr:nvSpPr>
        <cdr:cNvPr id="7" name="TextBox 1"/>
        <cdr:cNvSpPr txBox="1"/>
      </cdr:nvSpPr>
      <cdr:spPr>
        <a:xfrm xmlns:a="http://schemas.openxmlformats.org/drawingml/2006/main">
          <a:off x="4438081" y="1512662"/>
          <a:ext cx="401633" cy="19345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bg2">
                  <a:lumMod val="25000"/>
                </a:schemeClr>
              </a:solidFill>
              <a:latin typeface="Arial" panose="020B0604020202020204" pitchFamily="34" charset="0"/>
              <a:cs typeface="Arial" panose="020B0604020202020204" pitchFamily="34" charset="0"/>
            </a:rPr>
            <a:t>PJM</a:t>
          </a:r>
        </a:p>
      </cdr:txBody>
    </cdr:sp>
  </cdr:relSizeAnchor>
  <cdr:relSizeAnchor xmlns:cdr="http://schemas.openxmlformats.org/drawingml/2006/chartDrawing">
    <cdr:from>
      <cdr:x>0.28069</cdr:x>
      <cdr:y>0.21146</cdr:y>
    </cdr:from>
    <cdr:to>
      <cdr:x>0.48875</cdr:x>
      <cdr:y>0.31396</cdr:y>
    </cdr:to>
    <cdr:sp macro="" textlink="">
      <cdr:nvSpPr>
        <cdr:cNvPr id="9" name="TextBox 1"/>
        <cdr:cNvSpPr txBox="1"/>
      </cdr:nvSpPr>
      <cdr:spPr>
        <a:xfrm xmlns:a="http://schemas.openxmlformats.org/drawingml/2006/main">
          <a:off x="1786009" y="636812"/>
          <a:ext cx="1323904" cy="30867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accent6"/>
              </a:solidFill>
              <a:latin typeface="Arial" panose="020B0604020202020204" pitchFamily="34" charset="0"/>
              <a:cs typeface="Arial" panose="020B0604020202020204" pitchFamily="34" charset="0"/>
            </a:rPr>
            <a:t>Southeast</a:t>
          </a:r>
          <a:r>
            <a:rPr lang="en-US" sz="1000" b="1" baseline="0">
              <a:solidFill>
                <a:schemeClr val="accent6"/>
              </a:solidFill>
              <a:latin typeface="Arial" panose="020B0604020202020204" pitchFamily="34" charset="0"/>
              <a:cs typeface="Arial" panose="020B0604020202020204" pitchFamily="34" charset="0"/>
            </a:rPr>
            <a:t> </a:t>
          </a:r>
          <a:r>
            <a:rPr lang="en-US" sz="1000" b="1">
              <a:solidFill>
                <a:schemeClr val="accent6"/>
              </a:solidFill>
              <a:latin typeface="Arial" panose="020B0604020202020204" pitchFamily="34" charset="0"/>
              <a:cs typeface="Arial" panose="020B0604020202020204" pitchFamily="34" charset="0"/>
            </a:rPr>
            <a:t>(non-ISO)</a:t>
          </a:r>
        </a:p>
      </cdr:txBody>
    </cdr:sp>
  </cdr:relSizeAnchor>
  <cdr:relSizeAnchor xmlns:cdr="http://schemas.openxmlformats.org/drawingml/2006/chartDrawing">
    <cdr:from>
      <cdr:x>0.84352</cdr:x>
      <cdr:y>0.78556</cdr:y>
    </cdr:from>
    <cdr:to>
      <cdr:x>0.99775</cdr:x>
      <cdr:y>0.84345</cdr:y>
    </cdr:to>
    <cdr:sp macro="" textlink="">
      <cdr:nvSpPr>
        <cdr:cNvPr id="8" name="TextBox 1"/>
        <cdr:cNvSpPr txBox="1"/>
      </cdr:nvSpPr>
      <cdr:spPr>
        <a:xfrm xmlns:a="http://schemas.openxmlformats.org/drawingml/2006/main">
          <a:off x="5367338" y="2365696"/>
          <a:ext cx="981393" cy="174344"/>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accent2"/>
              </a:solidFill>
              <a:latin typeface="Arial" panose="020B0604020202020204" pitchFamily="34" charset="0"/>
              <a:cs typeface="Arial" panose="020B0604020202020204" pitchFamily="34" charset="0"/>
            </a:rPr>
            <a:t>West</a:t>
          </a:r>
          <a:r>
            <a:rPr lang="en-US" sz="1000" b="1" baseline="0">
              <a:solidFill>
                <a:schemeClr val="accent2"/>
              </a:solidFill>
              <a:latin typeface="Arial" panose="020B0604020202020204" pitchFamily="34" charset="0"/>
              <a:cs typeface="Arial" panose="020B0604020202020204" pitchFamily="34" charset="0"/>
            </a:rPr>
            <a:t> </a:t>
          </a:r>
          <a:r>
            <a:rPr lang="en-US" sz="1000" b="1">
              <a:solidFill>
                <a:schemeClr val="accent2"/>
              </a:solidFill>
              <a:latin typeface="Arial" panose="020B0604020202020204" pitchFamily="34" charset="0"/>
              <a:cs typeface="Arial" panose="020B0604020202020204" pitchFamily="34" charset="0"/>
            </a:rPr>
            <a:t>(non-ISO)</a:t>
          </a:r>
        </a:p>
      </cdr:txBody>
    </cdr:sp>
  </cdr:relSizeAnchor>
  <cdr:relSizeAnchor xmlns:cdr="http://schemas.openxmlformats.org/drawingml/2006/chartDrawing">
    <cdr:from>
      <cdr:x>0.12456</cdr:x>
      <cdr:y>0.13927</cdr:y>
    </cdr:from>
    <cdr:to>
      <cdr:x>0.20662</cdr:x>
      <cdr:y>0.19907</cdr:y>
    </cdr:to>
    <cdr:sp macro="" textlink="">
      <cdr:nvSpPr>
        <cdr:cNvPr id="10" name="TextBox 1"/>
        <cdr:cNvSpPr txBox="1"/>
      </cdr:nvSpPr>
      <cdr:spPr>
        <a:xfrm xmlns:a="http://schemas.openxmlformats.org/drawingml/2006/main">
          <a:off x="792599" y="419424"/>
          <a:ext cx="522150" cy="1800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5"/>
              </a:solidFill>
              <a:latin typeface="Arial" panose="020B0604020202020204" pitchFamily="34" charset="0"/>
              <a:cs typeface="Arial" panose="020B0604020202020204" pitchFamily="34" charset="0"/>
            </a:rPr>
            <a:t>CAISO</a:t>
          </a:r>
        </a:p>
      </cdr:txBody>
    </cdr:sp>
  </cdr:relSizeAnchor>
  <cdr:relSizeAnchor xmlns:cdr="http://schemas.openxmlformats.org/drawingml/2006/chartDrawing">
    <cdr:from>
      <cdr:x>0.51506</cdr:x>
      <cdr:y>0.73426</cdr:y>
    </cdr:from>
    <cdr:to>
      <cdr:x>0.59712</cdr:x>
      <cdr:y>0.79406</cdr:y>
    </cdr:to>
    <cdr:sp macro="" textlink="">
      <cdr:nvSpPr>
        <cdr:cNvPr id="11" name="TextBox 1"/>
        <cdr:cNvSpPr txBox="1"/>
      </cdr:nvSpPr>
      <cdr:spPr>
        <a:xfrm xmlns:a="http://schemas.openxmlformats.org/drawingml/2006/main">
          <a:off x="3277351" y="2211216"/>
          <a:ext cx="522149" cy="1800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3">
                  <a:lumMod val="75000"/>
                </a:schemeClr>
              </a:solidFill>
              <a:latin typeface="Arial" panose="020B0604020202020204" pitchFamily="34" charset="0"/>
              <a:cs typeface="Arial" panose="020B0604020202020204" pitchFamily="34" charset="0"/>
            </a:rPr>
            <a:t>ERCOT</a:t>
          </a:r>
        </a:p>
      </cdr:txBody>
    </cdr:sp>
  </cdr:relSizeAnchor>
  <cdr:relSizeAnchor xmlns:cdr="http://schemas.openxmlformats.org/drawingml/2006/chartDrawing">
    <cdr:from>
      <cdr:x>0.80556</cdr:x>
      <cdr:y>0.60269</cdr:y>
    </cdr:from>
    <cdr:to>
      <cdr:x>0.86868</cdr:x>
      <cdr:y>0.66694</cdr:y>
    </cdr:to>
    <cdr:sp macro="" textlink="">
      <cdr:nvSpPr>
        <cdr:cNvPr id="12" name="TextBox 1"/>
        <cdr:cNvSpPr txBox="1"/>
      </cdr:nvSpPr>
      <cdr:spPr>
        <a:xfrm xmlns:a="http://schemas.openxmlformats.org/drawingml/2006/main">
          <a:off x="5156200" y="1818640"/>
          <a:ext cx="404069" cy="193854"/>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tx2">
                  <a:lumMod val="60000"/>
                  <a:lumOff val="40000"/>
                </a:schemeClr>
              </a:solidFill>
              <a:latin typeface="Arial" panose="020B0604020202020204" pitchFamily="34" charset="0"/>
              <a:cs typeface="Arial" panose="020B0604020202020204" pitchFamily="34" charset="0"/>
            </a:rPr>
            <a:t>MISO</a:t>
          </a:r>
        </a:p>
      </cdr:txBody>
    </cdr:sp>
  </cdr:relSizeAnchor>
</c:userShapes>
</file>

<file path=xl/drawings/drawing57.xml><?xml version="1.0" encoding="utf-8"?>
<c:userShapes xmlns:c="http://schemas.openxmlformats.org/drawingml/2006/chart">
  <cdr:relSizeAnchor xmlns:cdr="http://schemas.openxmlformats.org/drawingml/2006/chartDrawing">
    <cdr:from>
      <cdr:x>0.35335</cdr:x>
      <cdr:y>0.93565</cdr:y>
    </cdr:from>
    <cdr:to>
      <cdr:x>0.67153</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100966" y="2785110"/>
          <a:ext cx="1891914" cy="1915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txBody>
        <a:bodyPr xmlns:a="http://schemas.openxmlformats.org/drawingml/2006/main" wrap="square" lIns="18288" tIns="18288" rIns="18288" bIns="18288"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PPA Execution Year</a:t>
          </a:r>
        </a:p>
      </cdr:txBody>
    </cdr:sp>
  </cdr:relSizeAnchor>
  <cdr:relSizeAnchor xmlns:cdr="http://schemas.openxmlformats.org/drawingml/2006/chartDrawing">
    <cdr:from>
      <cdr:x>0</cdr:x>
      <cdr:y>0</cdr:y>
    </cdr:from>
    <cdr:to>
      <cdr:x>0.42093</cdr:x>
      <cdr:y>0.05693</cdr:y>
    </cdr:to>
    <cdr:sp macro="" textlink="">
      <cdr:nvSpPr>
        <cdr:cNvPr id="2" name="TextBox 1"/>
        <cdr:cNvSpPr txBox="1"/>
      </cdr:nvSpPr>
      <cdr:spPr>
        <a:xfrm xmlns:a="http://schemas.openxmlformats.org/drawingml/2006/main">
          <a:off x="0" y="0"/>
          <a:ext cx="2676524" cy="171450"/>
        </a:xfrm>
        <a:prstGeom xmlns:a="http://schemas.openxmlformats.org/drawingml/2006/main" prst="rect">
          <a:avLst/>
        </a:prstGeom>
      </cdr:spPr>
      <cdr:txBody>
        <a:bodyPr xmlns:a="http://schemas.openxmlformats.org/drawingml/2006/main" vertOverflow="clip" vert="horz" wrap="square" lIns="18288" tIns="18288" rIns="18288" bIns="18288" rtlCol="0" anchor="ctr" anchorCtr="0"/>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Average Levelized PPA Price (2020 $/MWh)</a:t>
          </a:r>
        </a:p>
      </cdr:txBody>
    </cdr:sp>
  </cdr:relSizeAnchor>
  <cdr:relSizeAnchor xmlns:cdr="http://schemas.openxmlformats.org/drawingml/2006/chartDrawing">
    <cdr:from>
      <cdr:x>0.1453</cdr:x>
      <cdr:y>0.63548</cdr:y>
    </cdr:from>
    <cdr:to>
      <cdr:x>0.26364</cdr:x>
      <cdr:y>0.70849</cdr:y>
    </cdr:to>
    <cdr:sp macro="" textlink="">
      <cdr:nvSpPr>
        <cdr:cNvPr id="4" name="TextBox 1"/>
        <cdr:cNvSpPr txBox="1"/>
      </cdr:nvSpPr>
      <cdr:spPr>
        <a:xfrm xmlns:a="http://schemas.openxmlformats.org/drawingml/2006/main">
          <a:off x="923924" y="1913739"/>
          <a:ext cx="752475" cy="219861"/>
        </a:xfrm>
        <a:prstGeom xmlns:a="http://schemas.openxmlformats.org/drawingml/2006/main" prst="rect">
          <a:avLst/>
        </a:prstGeom>
        <a:solidFill xmlns:a="http://schemas.openxmlformats.org/drawingml/2006/main">
          <a:schemeClr val="bg2"/>
        </a:solidFill>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solidFill>
                <a:schemeClr val="bg2">
                  <a:lumMod val="50000"/>
                </a:schemeClr>
              </a:solidFill>
              <a:latin typeface="Arial" panose="020B0604020202020204" pitchFamily="34" charset="0"/>
              <a:cs typeface="Arial" panose="020B0604020202020204" pitchFamily="34" charset="0"/>
            </a:rPr>
            <a:t>Nationwide</a:t>
          </a:r>
        </a:p>
      </cdr:txBody>
    </cdr:sp>
  </cdr:relSizeAnchor>
  <cdr:relSizeAnchor xmlns:cdr="http://schemas.openxmlformats.org/drawingml/2006/chartDrawing">
    <cdr:from>
      <cdr:x>0.46879</cdr:x>
      <cdr:y>0.68625</cdr:y>
    </cdr:from>
    <cdr:to>
      <cdr:x>0.55593</cdr:x>
      <cdr:y>0.74385</cdr:y>
    </cdr:to>
    <cdr:sp macro="" textlink="">
      <cdr:nvSpPr>
        <cdr:cNvPr id="7" name="TextBox 1"/>
        <cdr:cNvSpPr txBox="1"/>
      </cdr:nvSpPr>
      <cdr:spPr>
        <a:xfrm xmlns:a="http://schemas.openxmlformats.org/drawingml/2006/main">
          <a:off x="2980833" y="2066641"/>
          <a:ext cx="554086" cy="173461"/>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3">
                  <a:lumMod val="75000"/>
                </a:schemeClr>
              </a:solidFill>
              <a:latin typeface="Arial" panose="020B0604020202020204" pitchFamily="34" charset="0"/>
              <a:cs typeface="Arial" panose="020B0604020202020204" pitchFamily="34" charset="0"/>
            </a:rPr>
            <a:t>Central</a:t>
          </a:r>
        </a:p>
      </cdr:txBody>
    </cdr:sp>
  </cdr:relSizeAnchor>
  <cdr:relSizeAnchor xmlns:cdr="http://schemas.openxmlformats.org/drawingml/2006/chartDrawing">
    <cdr:from>
      <cdr:x>0.24994</cdr:x>
      <cdr:y>0.13791</cdr:y>
    </cdr:from>
    <cdr:to>
      <cdr:x>0.36476</cdr:x>
      <cdr:y>0.18503</cdr:y>
    </cdr:to>
    <cdr:sp macro="" textlink="">
      <cdr:nvSpPr>
        <cdr:cNvPr id="9" name="TextBox 1"/>
        <cdr:cNvSpPr txBox="1"/>
      </cdr:nvSpPr>
      <cdr:spPr>
        <a:xfrm xmlns:a="http://schemas.openxmlformats.org/drawingml/2006/main">
          <a:off x="1589261" y="415314"/>
          <a:ext cx="730076" cy="14189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6"/>
              </a:solidFill>
              <a:latin typeface="Arial" panose="020B0604020202020204" pitchFamily="34" charset="0"/>
              <a:cs typeface="Arial" panose="020B0604020202020204" pitchFamily="34" charset="0"/>
            </a:rPr>
            <a:t>Southeast</a:t>
          </a:r>
        </a:p>
      </cdr:txBody>
    </cdr:sp>
  </cdr:relSizeAnchor>
  <cdr:relSizeAnchor xmlns:cdr="http://schemas.openxmlformats.org/drawingml/2006/chartDrawing">
    <cdr:from>
      <cdr:x>0.91794</cdr:x>
      <cdr:y>0.68594</cdr:y>
    </cdr:from>
    <cdr:to>
      <cdr:x>1</cdr:x>
      <cdr:y>0.74574</cdr:y>
    </cdr:to>
    <cdr:sp macro="" textlink="">
      <cdr:nvSpPr>
        <cdr:cNvPr id="8" name="TextBox 1"/>
        <cdr:cNvSpPr txBox="1"/>
      </cdr:nvSpPr>
      <cdr:spPr>
        <a:xfrm xmlns:a="http://schemas.openxmlformats.org/drawingml/2006/main">
          <a:off x="5836787" y="2065698"/>
          <a:ext cx="521785" cy="1800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accent5"/>
              </a:solidFill>
              <a:latin typeface="Arial" panose="020B0604020202020204" pitchFamily="34" charset="0"/>
              <a:cs typeface="Arial" panose="020B0604020202020204" pitchFamily="34" charset="0"/>
            </a:rPr>
            <a:t>West</a:t>
          </a:r>
        </a:p>
      </cdr:txBody>
    </cdr:sp>
  </cdr:relSizeAnchor>
  <cdr:relSizeAnchor xmlns:cdr="http://schemas.openxmlformats.org/drawingml/2006/chartDrawing">
    <cdr:from>
      <cdr:x>0.82795</cdr:x>
      <cdr:y>0.58672</cdr:y>
    </cdr:from>
    <cdr:to>
      <cdr:x>0.93848</cdr:x>
      <cdr:y>0.65407</cdr:y>
    </cdr:to>
    <cdr:sp macro="" textlink="">
      <cdr:nvSpPr>
        <cdr:cNvPr id="10" name="TextBox 1"/>
        <cdr:cNvSpPr txBox="1"/>
      </cdr:nvSpPr>
      <cdr:spPr>
        <a:xfrm xmlns:a="http://schemas.openxmlformats.org/drawingml/2006/main">
          <a:off x="5264580" y="1766888"/>
          <a:ext cx="702832" cy="20283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chemeClr val="bg2">
                  <a:lumMod val="25000"/>
                </a:schemeClr>
              </a:solidFill>
              <a:latin typeface="Arial" panose="020B0604020202020204" pitchFamily="34" charset="0"/>
              <a:cs typeface="Arial" panose="020B0604020202020204" pitchFamily="34" charset="0"/>
            </a:rPr>
            <a:t>Northeast</a:t>
          </a:r>
        </a:p>
      </cdr:txBody>
    </cdr:sp>
  </cdr:relSizeAnchor>
</c:userShapes>
</file>

<file path=xl/drawings/drawing58.xml><?xml version="1.0" encoding="utf-8"?>
<xdr:wsDr xmlns:xdr="http://schemas.openxmlformats.org/drawingml/2006/spreadsheetDrawing" xmlns:a="http://schemas.openxmlformats.org/drawingml/2006/main">
  <xdr:twoCellAnchor>
    <xdr:from>
      <xdr:col>0</xdr:col>
      <xdr:colOff>0</xdr:colOff>
      <xdr:row>2</xdr:row>
      <xdr:rowOff>7144</xdr:rowOff>
    </xdr:from>
    <xdr:to>
      <xdr:col>8</xdr:col>
      <xdr:colOff>523875</xdr:colOff>
      <xdr:row>18</xdr:row>
      <xdr:rowOff>129064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9.xml><?xml version="1.0" encoding="utf-8"?>
<c:userShapes xmlns:c="http://schemas.openxmlformats.org/drawingml/2006/chart">
  <cdr:relSizeAnchor xmlns:cdr="http://schemas.openxmlformats.org/drawingml/2006/chartDrawing">
    <cdr:from>
      <cdr:x>0</cdr:x>
      <cdr:y>3.31398E-7</cdr:y>
    </cdr:from>
    <cdr:to>
      <cdr:x>0.80729</cdr:x>
      <cdr:y>0.06708</cdr:y>
    </cdr:to>
    <cdr:sp macro="" textlink="">
      <cdr:nvSpPr>
        <cdr:cNvPr id="2" name="TextBox 1"/>
        <cdr:cNvSpPr txBox="1"/>
      </cdr:nvSpPr>
      <cdr:spPr>
        <a:xfrm xmlns:a="http://schemas.openxmlformats.org/drawingml/2006/main">
          <a:off x="0" y="1"/>
          <a:ext cx="4872037" cy="202406"/>
        </a:xfrm>
        <a:prstGeom xmlns:a="http://schemas.openxmlformats.org/drawingml/2006/main" prst="rect">
          <a:avLst/>
        </a:prstGeom>
      </cdr:spPr>
      <cdr:txBody>
        <a:bodyPr xmlns:a="http://schemas.openxmlformats.org/drawingml/2006/main" vertOverflow="clip" wrap="square" lIns="45720" rIns="45720" rtlCol="0" anchor="b" anchorCtr="0"/>
        <a:lstStyle xmlns:a="http://schemas.openxmlformats.org/drawingml/2006/main"/>
        <a:p xmlns:a="http://schemas.openxmlformats.org/drawingml/2006/main">
          <a:pPr algn="l"/>
          <a:r>
            <a:rPr lang="en-US" sz="1000" b="1">
              <a:latin typeface="Arial" panose="020B0604020202020204" pitchFamily="34" charset="0"/>
              <a:cs typeface="Arial" panose="020B0604020202020204" pitchFamily="34" charset="0"/>
            </a:rPr>
            <a:t>LevelTen PPA Price Index (2020 $/MWh, 25th percentile of first-year offer</a:t>
          </a:r>
          <a:r>
            <a:rPr lang="en-US" sz="1000" b="1" baseline="0">
              <a:latin typeface="Arial" panose="020B0604020202020204" pitchFamily="34" charset="0"/>
              <a:cs typeface="Arial" panose="020B0604020202020204" pitchFamily="34" charset="0"/>
            </a:rPr>
            <a:t> price</a:t>
          </a:r>
          <a:r>
            <a:rPr lang="en-US" sz="1000" b="1">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0.92411</cdr:x>
      <cdr:y>0.25357</cdr:y>
    </cdr:from>
    <cdr:to>
      <cdr:x>0.99545</cdr:x>
      <cdr:y>0.31487</cdr:y>
    </cdr:to>
    <cdr:sp macro="" textlink="">
      <cdr:nvSpPr>
        <cdr:cNvPr id="3" name="TextBox 1"/>
        <cdr:cNvSpPr txBox="1"/>
      </cdr:nvSpPr>
      <cdr:spPr>
        <a:xfrm xmlns:a="http://schemas.openxmlformats.org/drawingml/2006/main">
          <a:off x="5915025" y="765162"/>
          <a:ext cx="456627" cy="18495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bg1">
                  <a:lumMod val="65000"/>
                </a:schemeClr>
              </a:solidFill>
            </a:rPr>
            <a:t>SPP</a:t>
          </a:r>
        </a:p>
      </cdr:txBody>
    </cdr:sp>
  </cdr:relSizeAnchor>
  <cdr:relSizeAnchor xmlns:cdr="http://schemas.openxmlformats.org/drawingml/2006/chartDrawing">
    <cdr:from>
      <cdr:x>0.92571</cdr:x>
      <cdr:y>0.20123</cdr:y>
    </cdr:from>
    <cdr:to>
      <cdr:x>1</cdr:x>
      <cdr:y>0.26067</cdr:y>
    </cdr:to>
    <cdr:sp macro="" textlink="">
      <cdr:nvSpPr>
        <cdr:cNvPr id="4" name="TextBox 1"/>
        <cdr:cNvSpPr txBox="1"/>
      </cdr:nvSpPr>
      <cdr:spPr>
        <a:xfrm xmlns:a="http://schemas.openxmlformats.org/drawingml/2006/main">
          <a:off x="5786437" y="637884"/>
          <a:ext cx="464344" cy="188410"/>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tx2">
                  <a:lumMod val="60000"/>
                  <a:lumOff val="40000"/>
                </a:schemeClr>
              </a:solidFill>
            </a:rPr>
            <a:t>MISO</a:t>
          </a:r>
        </a:p>
      </cdr:txBody>
    </cdr:sp>
  </cdr:relSizeAnchor>
  <cdr:relSizeAnchor xmlns:cdr="http://schemas.openxmlformats.org/drawingml/2006/chartDrawing">
    <cdr:from>
      <cdr:x>0.9181</cdr:x>
      <cdr:y>0.31039</cdr:y>
    </cdr:from>
    <cdr:to>
      <cdr:x>0.99719</cdr:x>
      <cdr:y>0.38837</cdr:y>
    </cdr:to>
    <cdr:sp macro="" textlink="">
      <cdr:nvSpPr>
        <cdr:cNvPr id="5" name="TextBox 1"/>
        <cdr:cNvSpPr txBox="1"/>
      </cdr:nvSpPr>
      <cdr:spPr>
        <a:xfrm xmlns:a="http://schemas.openxmlformats.org/drawingml/2006/main">
          <a:off x="5738812" y="983910"/>
          <a:ext cx="494404" cy="24719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accent5"/>
              </a:solidFill>
            </a:rPr>
            <a:t>CAISO</a:t>
          </a:r>
        </a:p>
      </cdr:txBody>
    </cdr:sp>
  </cdr:relSizeAnchor>
  <cdr:relSizeAnchor xmlns:cdr="http://schemas.openxmlformats.org/drawingml/2006/chartDrawing">
    <cdr:from>
      <cdr:x>0.85491</cdr:x>
      <cdr:y>0.40352</cdr:y>
    </cdr:from>
    <cdr:to>
      <cdr:x>0.93229</cdr:x>
      <cdr:y>0.47112</cdr:y>
    </cdr:to>
    <cdr:sp macro="" textlink="">
      <cdr:nvSpPr>
        <cdr:cNvPr id="6" name="TextBox 1"/>
        <cdr:cNvSpPr txBox="1"/>
      </cdr:nvSpPr>
      <cdr:spPr>
        <a:xfrm xmlns:a="http://schemas.openxmlformats.org/drawingml/2006/main">
          <a:off x="5472118" y="1217617"/>
          <a:ext cx="495294" cy="203984"/>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accent3">
                  <a:lumMod val="75000"/>
                </a:schemeClr>
              </a:solidFill>
            </a:rPr>
            <a:t>ERCOT</a:t>
          </a:r>
        </a:p>
      </cdr:txBody>
    </cdr:sp>
  </cdr:relSizeAnchor>
  <cdr:relSizeAnchor xmlns:cdr="http://schemas.openxmlformats.org/drawingml/2006/chartDrawing">
    <cdr:from>
      <cdr:x>0.93155</cdr:x>
      <cdr:y>0.13021</cdr:y>
    </cdr:from>
    <cdr:to>
      <cdr:x>0.98884</cdr:x>
      <cdr:y>0.20439</cdr:y>
    </cdr:to>
    <cdr:sp macro="" textlink="">
      <cdr:nvSpPr>
        <cdr:cNvPr id="7" name="TextBox 1"/>
        <cdr:cNvSpPr txBox="1"/>
      </cdr:nvSpPr>
      <cdr:spPr>
        <a:xfrm xmlns:a="http://schemas.openxmlformats.org/drawingml/2006/main">
          <a:off x="5962650" y="392906"/>
          <a:ext cx="366713" cy="22383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solidFill>
                <a:schemeClr val="bg2">
                  <a:lumMod val="25000"/>
                </a:schemeClr>
              </a:solidFill>
            </a:rPr>
            <a:t>PJM</a:t>
          </a:r>
        </a:p>
      </cdr:txBody>
    </cdr:sp>
  </cdr:relSizeAnchor>
  <cdr:relSizeAnchor xmlns:cdr="http://schemas.openxmlformats.org/drawingml/2006/chartDrawing">
    <cdr:from>
      <cdr:x>0.06524</cdr:x>
      <cdr:y>0.72364</cdr:y>
    </cdr:from>
    <cdr:to>
      <cdr:x>0.72601</cdr:x>
      <cdr:y>0.80414</cdr:y>
    </cdr:to>
    <cdr:sp macro="" textlink="">
      <cdr:nvSpPr>
        <cdr:cNvPr id="8" name="TextBox 1"/>
        <cdr:cNvSpPr txBox="1"/>
      </cdr:nvSpPr>
      <cdr:spPr>
        <a:xfrm xmlns:a="http://schemas.openxmlformats.org/drawingml/2006/main">
          <a:off x="417588" y="2183605"/>
          <a:ext cx="4229457" cy="242903"/>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i="1"/>
            <a:t>Note:  LevelTen does not</a:t>
          </a:r>
          <a:r>
            <a:rPr lang="en-US" sz="1100" b="1" i="1" baseline="0"/>
            <a:t> report PPA prices for NYISO or ISO-NE.   </a:t>
          </a:r>
          <a:endParaRPr lang="en-US" sz="1100" b="1" i="1"/>
        </a:p>
      </cdr:txBody>
    </cdr:sp>
  </cdr:relSizeAnchor>
</c:userShapes>
</file>

<file path=xl/drawings/drawing60.xml><?xml version="1.0" encoding="utf-8"?>
<xdr:wsDr xmlns:xdr="http://schemas.openxmlformats.org/drawingml/2006/spreadsheetDrawing" xmlns:a="http://schemas.openxmlformats.org/drawingml/2006/main">
  <xdr:twoCellAnchor>
    <xdr:from>
      <xdr:col>0</xdr:col>
      <xdr:colOff>11429</xdr:colOff>
      <xdr:row>2</xdr:row>
      <xdr:rowOff>0</xdr:rowOff>
    </xdr:from>
    <xdr:to>
      <xdr:col>7</xdr:col>
      <xdr:colOff>683894</xdr:colOff>
      <xdr:row>21</xdr:row>
      <xdr:rowOff>31433</xdr:rowOff>
    </xdr:to>
    <xdr:graphicFrame macro="">
      <xdr:nvGraphicFramePr>
        <xdr:cNvPr id="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xdr:colOff>
      <xdr:row>1</xdr:row>
      <xdr:rowOff>147637</xdr:rowOff>
    </xdr:from>
    <xdr:to>
      <xdr:col>19</xdr:col>
      <xdr:colOff>25717</xdr:colOff>
      <xdr:row>21</xdr:row>
      <xdr:rowOff>21907</xdr:rowOff>
    </xdr:to>
    <xdr:graphicFrame macro="">
      <xdr:nvGraphicFramePr>
        <xdr:cNvPr id="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15240</xdr:colOff>
      <xdr:row>1</xdr:row>
      <xdr:rowOff>112395</xdr:rowOff>
    </xdr:from>
    <xdr:to>
      <xdr:col>30</xdr:col>
      <xdr:colOff>563880</xdr:colOff>
      <xdr:row>20</xdr:row>
      <xdr:rowOff>143827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53</xdr:col>
      <xdr:colOff>604838</xdr:colOff>
      <xdr:row>1</xdr:row>
      <xdr:rowOff>104775</xdr:rowOff>
    </xdr:from>
    <xdr:to>
      <xdr:col>63</xdr:col>
      <xdr:colOff>462915</xdr:colOff>
      <xdr:row>20</xdr:row>
      <xdr:rowOff>136207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64</xdr:col>
      <xdr:colOff>595312</xdr:colOff>
      <xdr:row>1</xdr:row>
      <xdr:rowOff>71437</xdr:rowOff>
    </xdr:from>
    <xdr:to>
      <xdr:col>74</xdr:col>
      <xdr:colOff>534352</xdr:colOff>
      <xdr:row>20</xdr:row>
      <xdr:rowOff>102869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76</xdr:col>
      <xdr:colOff>0</xdr:colOff>
      <xdr:row>1</xdr:row>
      <xdr:rowOff>0</xdr:rowOff>
    </xdr:from>
    <xdr:to>
      <xdr:col>85</xdr:col>
      <xdr:colOff>548640</xdr:colOff>
      <xdr:row>20</xdr:row>
      <xdr:rowOff>31432</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42</xdr:col>
      <xdr:colOff>595313</xdr:colOff>
      <xdr:row>1</xdr:row>
      <xdr:rowOff>142875</xdr:rowOff>
    </xdr:from>
    <xdr:to>
      <xdr:col>52</xdr:col>
      <xdr:colOff>534353</xdr:colOff>
      <xdr:row>21</xdr:row>
      <xdr:rowOff>17145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576262</xdr:colOff>
      <xdr:row>1</xdr:row>
      <xdr:rowOff>52386</xdr:rowOff>
    </xdr:from>
    <xdr:to>
      <xdr:col>41</xdr:col>
      <xdr:colOff>296227</xdr:colOff>
      <xdr:row>20</xdr:row>
      <xdr:rowOff>83818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1.xml><?xml version="1.0" encoding="utf-8"?>
<c:userShapes xmlns:c="http://schemas.openxmlformats.org/drawingml/2006/chart">
  <cdr:relSizeAnchor xmlns:cdr="http://schemas.openxmlformats.org/drawingml/2006/chartDrawing">
    <cdr:from>
      <cdr:x>1.65568E-7</cdr:x>
      <cdr:y>0</cdr:y>
    </cdr:from>
    <cdr:to>
      <cdr:x>0.39316</cdr:x>
      <cdr:y>0.08365</cdr:y>
    </cdr:to>
    <cdr:sp macro="" textlink="">
      <cdr:nvSpPr>
        <cdr:cNvPr id="299009" name="Text Box 1"/>
        <cdr:cNvSpPr txBox="1">
          <a:spLocks xmlns:a="http://schemas.openxmlformats.org/drawingml/2006/main" noChangeArrowheads="1"/>
        </cdr:cNvSpPr>
      </cdr:nvSpPr>
      <cdr:spPr bwMode="auto">
        <a:xfrm xmlns:a="http://schemas.openxmlformats.org/drawingml/2006/main">
          <a:off x="1" y="0"/>
          <a:ext cx="2374584" cy="2524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t"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(2020 $/MWh-PV)</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0.86659</cdr:x>
      <cdr:y>0.72064</cdr:y>
    </cdr:from>
    <cdr:to>
      <cdr:x>0.96354</cdr:x>
      <cdr:y>0.79765</cdr:y>
    </cdr:to>
    <cdr:sp macro="" textlink="">
      <cdr:nvSpPr>
        <cdr:cNvPr id="18" name="Text Box 3"/>
        <cdr:cNvSpPr txBox="1">
          <a:spLocks xmlns:a="http://schemas.openxmlformats.org/drawingml/2006/main" noChangeArrowheads="1"/>
        </cdr:cNvSpPr>
      </cdr:nvSpPr>
      <cdr:spPr bwMode="auto">
        <a:xfrm xmlns:a="http://schemas.openxmlformats.org/drawingml/2006/main">
          <a:off x="5229920" y="2174559"/>
          <a:ext cx="585097" cy="23237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2"/>
              </a:solidFill>
              <a:latin typeface="Arial" panose="020B0604020202020204" pitchFamily="34" charset="0"/>
              <a:cs typeface="Arial" panose="020B0604020202020204" pitchFamily="34" charset="0"/>
            </a:rPr>
            <a:t>350 MW</a:t>
          </a:r>
          <a:endParaRPr lang="en-US" sz="1000" b="1">
            <a:solidFill>
              <a:schemeClr val="accent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0.32797</cdr:x>
      <cdr:y>0.38352</cdr:y>
    </cdr:from>
    <cdr:to>
      <cdr:x>0.41083</cdr:x>
      <cdr:y>0.48101</cdr:y>
    </cdr:to>
    <cdr:sp macro="" textlink="">
      <cdr:nvSpPr>
        <cdr:cNvPr id="5" name="Text Box 3"/>
        <cdr:cNvSpPr txBox="1">
          <a:spLocks xmlns:a="http://schemas.openxmlformats.org/drawingml/2006/main" noChangeArrowheads="1"/>
        </cdr:cNvSpPr>
      </cdr:nvSpPr>
      <cdr:spPr bwMode="auto">
        <a:xfrm xmlns:a="http://schemas.openxmlformats.org/drawingml/2006/main">
          <a:off x="1979296" y="1157287"/>
          <a:ext cx="500063" cy="2941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3">
                  <a:lumMod val="75000"/>
                </a:schemeClr>
              </a:solidFill>
              <a:latin typeface="Arial" panose="020B0604020202020204" pitchFamily="34" charset="0"/>
              <a:cs typeface="Arial" panose="020B0604020202020204" pitchFamily="34" charset="0"/>
            </a:rPr>
            <a:t>20 MW</a:t>
          </a:r>
          <a:endParaRPr lang="en-US" sz="1000" b="1">
            <a:solidFill>
              <a:schemeClr val="accent3">
                <a:lumMod val="75000"/>
              </a:schemeClr>
            </a:solidFill>
            <a:latin typeface="Arial" panose="020B0604020202020204" pitchFamily="34" charset="0"/>
            <a:cs typeface="Arial" panose="020B0604020202020204" pitchFamily="34" charset="0"/>
          </a:endParaRPr>
        </a:p>
      </cdr:txBody>
    </cdr:sp>
  </cdr:relSizeAnchor>
</c:userShapes>
</file>

<file path=xl/drawings/drawing62.xml><?xml version="1.0" encoding="utf-8"?>
<c:userShapes xmlns:c="http://schemas.openxmlformats.org/drawingml/2006/chart">
  <cdr:relSizeAnchor xmlns:cdr="http://schemas.openxmlformats.org/drawingml/2006/chartDrawing">
    <cdr:from>
      <cdr:x>0</cdr:x>
      <cdr:y>0</cdr:y>
    </cdr:from>
    <cdr:to>
      <cdr:x>0.4386</cdr:x>
      <cdr:y>0.06155</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646997" cy="185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Storage Adder (2020 $/MWh-PV)</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0.61301</cdr:x>
      <cdr:y>0.47189</cdr:y>
    </cdr:from>
    <cdr:to>
      <cdr:x>0.72507</cdr:x>
      <cdr:y>0.63131</cdr:y>
    </cdr:to>
    <cdr:sp macro="" textlink="">
      <cdr:nvSpPr>
        <cdr:cNvPr id="18" name="Text Box 3"/>
        <cdr:cNvSpPr txBox="1">
          <a:spLocks xmlns:a="http://schemas.openxmlformats.org/drawingml/2006/main" noChangeArrowheads="1"/>
        </cdr:cNvSpPr>
      </cdr:nvSpPr>
      <cdr:spPr bwMode="auto">
        <a:xfrm xmlns:a="http://schemas.openxmlformats.org/drawingml/2006/main">
          <a:off x="3699518" y="1423927"/>
          <a:ext cx="676287" cy="48105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300 MW</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(battery capacity)</a:t>
          </a:r>
          <a:endParaRPr lang="en-US" sz="1000" b="1">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0.1845</cdr:x>
      <cdr:y>0.20991</cdr:y>
    </cdr:from>
    <cdr:to>
      <cdr:x>0.31155</cdr:x>
      <cdr:y>0.35669</cdr:y>
    </cdr:to>
    <cdr:sp macro="" textlink="">
      <cdr:nvSpPr>
        <cdr:cNvPr id="6" name="Text Box 3"/>
        <cdr:cNvSpPr txBox="1">
          <a:spLocks xmlns:a="http://schemas.openxmlformats.org/drawingml/2006/main" noChangeArrowheads="1"/>
        </cdr:cNvSpPr>
      </cdr:nvSpPr>
      <cdr:spPr bwMode="auto">
        <a:xfrm xmlns:a="http://schemas.openxmlformats.org/drawingml/2006/main">
          <a:off x="1113465" y="633413"/>
          <a:ext cx="766770" cy="44291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30 MW</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(battery</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capacity)</a:t>
          </a:r>
          <a:endParaRPr lang="en-US" sz="1000" b="1">
            <a:solidFill>
              <a:schemeClr val="tx1"/>
            </a:solidFill>
            <a:latin typeface="Arial" panose="020B0604020202020204" pitchFamily="34" charset="0"/>
            <a:cs typeface="Arial" panose="020B0604020202020204" pitchFamily="34" charset="0"/>
          </a:endParaRPr>
        </a:p>
      </cdr:txBody>
    </cdr:sp>
  </cdr:relSizeAnchor>
</c:userShapes>
</file>

<file path=xl/drawings/drawing63.xml><?xml version="1.0" encoding="utf-8"?>
<c:userShapes xmlns:c="http://schemas.openxmlformats.org/drawingml/2006/chart">
  <cdr:relSizeAnchor xmlns:cdr="http://schemas.openxmlformats.org/drawingml/2006/chartDrawing">
    <cdr:from>
      <cdr:x>1.65699E-7</cdr:x>
      <cdr:y>3.31398E-7</cdr:y>
    </cdr:from>
    <cdr:to>
      <cdr:x>0.4607</cdr:x>
      <cdr:y>0.07323</cdr:y>
    </cdr:to>
    <cdr:sp macro="" textlink="">
      <cdr:nvSpPr>
        <cdr:cNvPr id="299009" name="Text Box 1"/>
        <cdr:cNvSpPr txBox="1">
          <a:spLocks xmlns:a="http://schemas.openxmlformats.org/drawingml/2006/main" noChangeArrowheads="1"/>
        </cdr:cNvSpPr>
      </cdr:nvSpPr>
      <cdr:spPr bwMode="auto">
        <a:xfrm xmlns:a="http://schemas.openxmlformats.org/drawingml/2006/main">
          <a:off x="1" y="1"/>
          <a:ext cx="2780346" cy="22097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Storage Contribution (Adder / Full PPA Price)</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0.53803</cdr:x>
      <cdr:y>0.04234</cdr:y>
    </cdr:from>
    <cdr:to>
      <cdr:x>0.68008</cdr:x>
      <cdr:y>0.21527</cdr:y>
    </cdr:to>
    <cdr:sp macro="" textlink="">
      <cdr:nvSpPr>
        <cdr:cNvPr id="18" name="Text Box 3"/>
        <cdr:cNvSpPr txBox="1">
          <a:spLocks xmlns:a="http://schemas.openxmlformats.org/drawingml/2006/main" noChangeArrowheads="1"/>
        </cdr:cNvSpPr>
      </cdr:nvSpPr>
      <cdr:spPr bwMode="auto">
        <a:xfrm xmlns:a="http://schemas.openxmlformats.org/drawingml/2006/main">
          <a:off x="3247044" y="127747"/>
          <a:ext cx="857278" cy="52184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300 MW</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(battery</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capacity)</a:t>
          </a:r>
          <a:endParaRPr lang="en-US" sz="1000" b="1">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0.27131</cdr:x>
      <cdr:y>0.12856</cdr:y>
    </cdr:from>
    <cdr:to>
      <cdr:x>0.42282</cdr:x>
      <cdr:y>0.29419</cdr:y>
    </cdr:to>
    <cdr:sp macro="" textlink="">
      <cdr:nvSpPr>
        <cdr:cNvPr id="6" name="Text Box 3"/>
        <cdr:cNvSpPr txBox="1">
          <a:spLocks xmlns:a="http://schemas.openxmlformats.org/drawingml/2006/main" noChangeArrowheads="1"/>
        </cdr:cNvSpPr>
      </cdr:nvSpPr>
      <cdr:spPr bwMode="auto">
        <a:xfrm xmlns:a="http://schemas.openxmlformats.org/drawingml/2006/main">
          <a:off x="1637347" y="387932"/>
          <a:ext cx="914389" cy="49979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20 MW</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(battery</a:t>
          </a:r>
        </a:p>
        <a:p xmlns:a="http://schemas.openxmlformats.org/drawingml/2006/main">
          <a:pPr algn="ctr" rtl="0">
            <a:defRPr sz="1000"/>
          </a:pPr>
          <a:r>
            <a:rPr lang="en-US" sz="1000" b="1" i="0" u="none" strike="noStrike" baseline="0">
              <a:solidFill>
                <a:schemeClr val="tx1"/>
              </a:solidFill>
              <a:latin typeface="Arial" panose="020B0604020202020204" pitchFamily="34" charset="0"/>
              <a:cs typeface="Arial" panose="020B0604020202020204" pitchFamily="34" charset="0"/>
            </a:rPr>
            <a:t>capacity)</a:t>
          </a:r>
        </a:p>
      </cdr:txBody>
    </cdr:sp>
  </cdr:relSizeAnchor>
</c:userShapes>
</file>

<file path=xl/drawings/drawing64.xml><?xml version="1.0" encoding="utf-8"?>
<c:userShapes xmlns:c="http://schemas.openxmlformats.org/drawingml/2006/chart">
  <cdr:relSizeAnchor xmlns:cdr="http://schemas.openxmlformats.org/drawingml/2006/chartDrawing">
    <cdr:from>
      <cdr:x>0.39359</cdr:x>
      <cdr:y>0.94306</cdr:y>
    </cdr:from>
    <cdr:to>
      <cdr:x>0.57115</cdr:x>
      <cdr:y>1</cdr:y>
    </cdr:to>
    <cdr:sp macro="" textlink="">
      <cdr:nvSpPr>
        <cdr:cNvPr id="2" name="TextBox 1"/>
        <cdr:cNvSpPr txBox="1"/>
      </cdr:nvSpPr>
      <cdr:spPr>
        <a:xfrm xmlns:a="http://schemas.openxmlformats.org/drawingml/2006/main">
          <a:off x="2339340" y="2586990"/>
          <a:ext cx="1055370" cy="156210"/>
        </a:xfrm>
        <a:prstGeom xmlns:a="http://schemas.openxmlformats.org/drawingml/2006/main" prst="rect">
          <a:avLst/>
        </a:prstGeom>
      </cdr:spPr>
      <cdr:txBody>
        <a:bodyPr xmlns:a="http://schemas.openxmlformats.org/drawingml/2006/main" vertOverflow="clip" wrap="none" lIns="18288" tIns="18288" rIns="18288" bIns="18288" rtlCol="0" anchor="ctr" anchorCtr="1"/>
        <a:lstStyle xmlns:a="http://schemas.openxmlformats.org/drawingml/2006/main"/>
        <a:p xmlns:a="http://schemas.openxmlformats.org/drawingml/2006/main">
          <a:r>
            <a:rPr lang="en-US" sz="900" b="1">
              <a:latin typeface="Arial" panose="020B0604020202020204" pitchFamily="34" charset="0"/>
              <a:cs typeface="Arial" panose="020B0604020202020204" pitchFamily="34" charset="0"/>
            </a:rPr>
            <a:t>PPA Execution Date</a:t>
          </a:r>
        </a:p>
      </cdr:txBody>
    </cdr:sp>
  </cdr:relSizeAnchor>
  <cdr:relSizeAnchor xmlns:cdr="http://schemas.openxmlformats.org/drawingml/2006/chartDrawing">
    <cdr:from>
      <cdr:x>0</cdr:x>
      <cdr:y>0</cdr:y>
    </cdr:from>
    <cdr:to>
      <cdr:x>0.35513</cdr:x>
      <cdr:y>0.06528</cdr:y>
    </cdr:to>
    <cdr:sp macro="" textlink="">
      <cdr:nvSpPr>
        <cdr:cNvPr id="3" name="TextBox 1"/>
        <cdr:cNvSpPr txBox="1"/>
      </cdr:nvSpPr>
      <cdr:spPr>
        <a:xfrm xmlns:a="http://schemas.openxmlformats.org/drawingml/2006/main">
          <a:off x="0" y="0"/>
          <a:ext cx="2110740" cy="179070"/>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latin typeface="Arial" panose="020B0604020202020204" pitchFamily="34" charset="0"/>
              <a:cs typeface="Arial" panose="020B0604020202020204" pitchFamily="34" charset="0"/>
            </a:rPr>
            <a:t>Levelized PPA Price (2020 $/MWh-PV)</a:t>
          </a:r>
        </a:p>
      </cdr:txBody>
    </cdr:sp>
  </cdr:relSizeAnchor>
  <cdr:relSizeAnchor xmlns:cdr="http://schemas.openxmlformats.org/drawingml/2006/chartDrawing">
    <cdr:from>
      <cdr:x>0.45102</cdr:x>
      <cdr:y>0.24785</cdr:y>
    </cdr:from>
    <cdr:to>
      <cdr:x>0.56277</cdr:x>
      <cdr:y>0.30943</cdr:y>
    </cdr:to>
    <cdr:sp macro="" textlink="">
      <cdr:nvSpPr>
        <cdr:cNvPr id="4" name="TextBox 1"/>
        <cdr:cNvSpPr txBox="1"/>
      </cdr:nvSpPr>
      <cdr:spPr>
        <a:xfrm xmlns:a="http://schemas.openxmlformats.org/drawingml/2006/main">
          <a:off x="2721937" y="747904"/>
          <a:ext cx="674415" cy="185818"/>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accent6"/>
              </a:solidFill>
              <a:latin typeface="Arial" panose="020B0604020202020204" pitchFamily="34" charset="0"/>
              <a:cs typeface="Arial" panose="020B0604020202020204" pitchFamily="34" charset="0"/>
            </a:rPr>
            <a:t>Hawaii</a:t>
          </a:r>
        </a:p>
      </cdr:txBody>
    </cdr:sp>
  </cdr:relSizeAnchor>
  <cdr:relSizeAnchor xmlns:cdr="http://schemas.openxmlformats.org/drawingml/2006/chartDrawing">
    <cdr:from>
      <cdr:x>0.41978</cdr:x>
      <cdr:y>0.54981</cdr:y>
    </cdr:from>
    <cdr:to>
      <cdr:x>0.54307</cdr:x>
      <cdr:y>0.61694</cdr:y>
    </cdr:to>
    <cdr:sp macro="" textlink="">
      <cdr:nvSpPr>
        <cdr:cNvPr id="5" name="TextBox 1"/>
        <cdr:cNvSpPr txBox="1"/>
      </cdr:nvSpPr>
      <cdr:spPr>
        <a:xfrm xmlns:a="http://schemas.openxmlformats.org/drawingml/2006/main">
          <a:off x="2533376" y="1659070"/>
          <a:ext cx="744060" cy="202566"/>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tx2">
                  <a:lumMod val="60000"/>
                  <a:lumOff val="40000"/>
                </a:schemeClr>
              </a:solidFill>
              <a:latin typeface="Arial" panose="020B0604020202020204" pitchFamily="34" charset="0"/>
              <a:cs typeface="Arial" panose="020B0604020202020204" pitchFamily="34" charset="0"/>
            </a:rPr>
            <a:t>Other States</a:t>
          </a:r>
        </a:p>
      </cdr:txBody>
    </cdr:sp>
  </cdr:relSizeAnchor>
  <cdr:relSizeAnchor xmlns:cdr="http://schemas.openxmlformats.org/drawingml/2006/chartDrawing">
    <cdr:from>
      <cdr:x>0.23291</cdr:x>
      <cdr:y>0.08889</cdr:y>
    </cdr:from>
    <cdr:to>
      <cdr:x>0.4718</cdr:x>
      <cdr:y>0.15231</cdr:y>
    </cdr:to>
    <cdr:sp macro="" textlink="">
      <cdr:nvSpPr>
        <cdr:cNvPr id="6" name="TextBox 1"/>
        <cdr:cNvSpPr txBox="1"/>
      </cdr:nvSpPr>
      <cdr:spPr>
        <a:xfrm xmlns:a="http://schemas.openxmlformats.org/drawingml/2006/main">
          <a:off x="1384322" y="243843"/>
          <a:ext cx="1419867" cy="173974"/>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solidFill>
              <a:latin typeface="Arial" panose="020B0604020202020204" pitchFamily="34" charset="0"/>
              <a:cs typeface="Arial" panose="020B0604020202020204" pitchFamily="34" charset="0"/>
            </a:rPr>
            <a:t>100% battery:PV capacity</a:t>
          </a:r>
        </a:p>
      </cdr:txBody>
    </cdr:sp>
  </cdr:relSizeAnchor>
  <cdr:relSizeAnchor xmlns:cdr="http://schemas.openxmlformats.org/drawingml/2006/chartDrawing">
    <cdr:from>
      <cdr:x>0.72485</cdr:x>
      <cdr:y>0.79124</cdr:y>
    </cdr:from>
    <cdr:to>
      <cdr:x>0.96374</cdr:x>
      <cdr:y>0.84596</cdr:y>
    </cdr:to>
    <cdr:sp macro="" textlink="">
      <cdr:nvSpPr>
        <cdr:cNvPr id="8" name="TextBox 1"/>
        <cdr:cNvSpPr txBox="1"/>
      </cdr:nvSpPr>
      <cdr:spPr>
        <a:xfrm xmlns:a="http://schemas.openxmlformats.org/drawingml/2006/main">
          <a:off x="4374514" y="2387577"/>
          <a:ext cx="1441711" cy="165124"/>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tx2">
                  <a:lumMod val="60000"/>
                  <a:lumOff val="40000"/>
                </a:schemeClr>
              </a:solidFill>
              <a:latin typeface="Arial" panose="020B0604020202020204" pitchFamily="34" charset="0"/>
              <a:cs typeface="Arial" panose="020B0604020202020204" pitchFamily="34" charset="0"/>
            </a:rPr>
            <a:t>19%</a:t>
          </a:r>
          <a:r>
            <a:rPr lang="en-US" sz="900" baseline="0">
              <a:solidFill>
                <a:schemeClr val="tx2">
                  <a:lumMod val="60000"/>
                  <a:lumOff val="40000"/>
                </a:schemeClr>
              </a:solidFill>
              <a:latin typeface="Arial" panose="020B0604020202020204" pitchFamily="34" charset="0"/>
              <a:cs typeface="Arial" panose="020B0604020202020204" pitchFamily="34" charset="0"/>
            </a:rPr>
            <a:t> </a:t>
          </a:r>
          <a:r>
            <a:rPr lang="en-US" sz="900">
              <a:solidFill>
                <a:schemeClr val="tx2">
                  <a:lumMod val="60000"/>
                  <a:lumOff val="40000"/>
                </a:schemeClr>
              </a:solidFill>
              <a:latin typeface="Arial" panose="020B0604020202020204" pitchFamily="34" charset="0"/>
              <a:cs typeface="Arial" panose="020B0604020202020204" pitchFamily="34" charset="0"/>
            </a:rPr>
            <a:t>battery:PV capacity</a:t>
          </a:r>
        </a:p>
      </cdr:txBody>
    </cdr:sp>
  </cdr:relSizeAnchor>
  <cdr:relSizeAnchor xmlns:cdr="http://schemas.openxmlformats.org/drawingml/2006/chartDrawing">
    <cdr:from>
      <cdr:x>0.2036</cdr:x>
      <cdr:y>0.12778</cdr:y>
    </cdr:from>
    <cdr:to>
      <cdr:x>0.24295</cdr:x>
      <cdr:y>0.14678</cdr:y>
    </cdr:to>
    <cdr:cxnSp macro="">
      <cdr:nvCxnSpPr>
        <cdr:cNvPr id="10" name="Straight Arrow Connector 9"/>
        <cdr:cNvCxnSpPr/>
      </cdr:nvCxnSpPr>
      <cdr:spPr>
        <a:xfrm xmlns:a="http://schemas.openxmlformats.org/drawingml/2006/main" flipH="1">
          <a:off x="1228725" y="385579"/>
          <a:ext cx="237488" cy="57334"/>
        </a:xfrm>
        <a:prstGeom xmlns:a="http://schemas.openxmlformats.org/drawingml/2006/main" prst="straightConnector1">
          <a:avLst/>
        </a:prstGeom>
        <a:ln xmlns:a="http://schemas.openxmlformats.org/drawingml/2006/main">
          <a:solidFill>
            <a:schemeClr val="accent6"/>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0.73469</cdr:x>
      <cdr:y>0.77336</cdr:y>
    </cdr:from>
    <cdr:to>
      <cdr:x>0.7489</cdr:x>
      <cdr:y>0.80019</cdr:y>
    </cdr:to>
    <cdr:cxnSp macro="">
      <cdr:nvCxnSpPr>
        <cdr:cNvPr id="12" name="Straight Arrow Connector 11"/>
        <cdr:cNvCxnSpPr/>
      </cdr:nvCxnSpPr>
      <cdr:spPr>
        <a:xfrm xmlns:a="http://schemas.openxmlformats.org/drawingml/2006/main" flipH="1" flipV="1">
          <a:off x="4433888" y="2333627"/>
          <a:ext cx="85724" cy="80961"/>
        </a:xfrm>
        <a:prstGeom xmlns:a="http://schemas.openxmlformats.org/drawingml/2006/main" prst="straightConnector1">
          <a:avLst/>
        </a:prstGeom>
        <a:ln xmlns:a="http://schemas.openxmlformats.org/drawingml/2006/main">
          <a:solidFill>
            <a:schemeClr val="tx2">
              <a:lumMod val="60000"/>
              <a:lumOff val="4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5.xml><?xml version="1.0" encoding="utf-8"?>
<c:userShapes xmlns:c="http://schemas.openxmlformats.org/drawingml/2006/chart">
  <cdr:relSizeAnchor xmlns:cdr="http://schemas.openxmlformats.org/drawingml/2006/chartDrawing">
    <cdr:from>
      <cdr:x>0.39359</cdr:x>
      <cdr:y>0.94306</cdr:y>
    </cdr:from>
    <cdr:to>
      <cdr:x>0.57115</cdr:x>
      <cdr:y>1</cdr:y>
    </cdr:to>
    <cdr:sp macro="" textlink="">
      <cdr:nvSpPr>
        <cdr:cNvPr id="2" name="TextBox 1"/>
        <cdr:cNvSpPr txBox="1"/>
      </cdr:nvSpPr>
      <cdr:spPr>
        <a:xfrm xmlns:a="http://schemas.openxmlformats.org/drawingml/2006/main">
          <a:off x="2339340" y="2586990"/>
          <a:ext cx="1055370" cy="156210"/>
        </a:xfrm>
        <a:prstGeom xmlns:a="http://schemas.openxmlformats.org/drawingml/2006/main" prst="rect">
          <a:avLst/>
        </a:prstGeom>
      </cdr:spPr>
      <cdr:txBody>
        <a:bodyPr xmlns:a="http://schemas.openxmlformats.org/drawingml/2006/main" vertOverflow="clip" wrap="none" lIns="18288" tIns="18288" rIns="18288" bIns="18288" rtlCol="0" anchor="ctr" anchorCtr="1"/>
        <a:lstStyle xmlns:a="http://schemas.openxmlformats.org/drawingml/2006/main"/>
        <a:p xmlns:a="http://schemas.openxmlformats.org/drawingml/2006/main">
          <a:r>
            <a:rPr lang="en-US" sz="900" b="1">
              <a:latin typeface="Arial" panose="020B0604020202020204" pitchFamily="34" charset="0"/>
              <a:cs typeface="Arial" panose="020B0604020202020204" pitchFamily="34" charset="0"/>
            </a:rPr>
            <a:t>PPA Execution Date</a:t>
          </a:r>
        </a:p>
      </cdr:txBody>
    </cdr:sp>
  </cdr:relSizeAnchor>
  <cdr:relSizeAnchor xmlns:cdr="http://schemas.openxmlformats.org/drawingml/2006/chartDrawing">
    <cdr:from>
      <cdr:x>0</cdr:x>
      <cdr:y>0</cdr:y>
    </cdr:from>
    <cdr:to>
      <cdr:x>0.35513</cdr:x>
      <cdr:y>0.06528</cdr:y>
    </cdr:to>
    <cdr:sp macro="" textlink="">
      <cdr:nvSpPr>
        <cdr:cNvPr id="3" name="TextBox 1"/>
        <cdr:cNvSpPr txBox="1"/>
      </cdr:nvSpPr>
      <cdr:spPr>
        <a:xfrm xmlns:a="http://schemas.openxmlformats.org/drawingml/2006/main">
          <a:off x="0" y="0"/>
          <a:ext cx="2110740" cy="179070"/>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latin typeface="Arial" panose="020B0604020202020204" pitchFamily="34" charset="0"/>
              <a:cs typeface="Arial" panose="020B0604020202020204" pitchFamily="34" charset="0"/>
            </a:rPr>
            <a:t>Levelized PPA Price (2020 $/MWh-PV)</a:t>
          </a:r>
        </a:p>
      </cdr:txBody>
    </cdr:sp>
  </cdr:relSizeAnchor>
  <cdr:relSizeAnchor xmlns:cdr="http://schemas.openxmlformats.org/drawingml/2006/chartDrawing">
    <cdr:from>
      <cdr:x>0.44861</cdr:x>
      <cdr:y>0.27777</cdr:y>
    </cdr:from>
    <cdr:to>
      <cdr:x>0.56036</cdr:x>
      <cdr:y>0.33935</cdr:y>
    </cdr:to>
    <cdr:sp macro="" textlink="">
      <cdr:nvSpPr>
        <cdr:cNvPr id="4" name="TextBox 1"/>
        <cdr:cNvSpPr txBox="1"/>
      </cdr:nvSpPr>
      <cdr:spPr>
        <a:xfrm xmlns:a="http://schemas.openxmlformats.org/drawingml/2006/main">
          <a:off x="2707380" y="838177"/>
          <a:ext cx="674416" cy="185818"/>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accent6"/>
              </a:solidFill>
              <a:latin typeface="Arial" panose="020B0604020202020204" pitchFamily="34" charset="0"/>
              <a:cs typeface="Arial" panose="020B0604020202020204" pitchFamily="34" charset="0"/>
            </a:rPr>
            <a:t>Hawaii</a:t>
          </a:r>
        </a:p>
      </cdr:txBody>
    </cdr:sp>
  </cdr:relSizeAnchor>
  <cdr:relSizeAnchor xmlns:cdr="http://schemas.openxmlformats.org/drawingml/2006/chartDrawing">
    <cdr:from>
      <cdr:x>0.41523</cdr:x>
      <cdr:y>0.53517</cdr:y>
    </cdr:from>
    <cdr:to>
      <cdr:x>0.53852</cdr:x>
      <cdr:y>0.6023</cdr:y>
    </cdr:to>
    <cdr:sp macro="" textlink="">
      <cdr:nvSpPr>
        <cdr:cNvPr id="5" name="TextBox 1"/>
        <cdr:cNvSpPr txBox="1"/>
      </cdr:nvSpPr>
      <cdr:spPr>
        <a:xfrm xmlns:a="http://schemas.openxmlformats.org/drawingml/2006/main">
          <a:off x="2505910" y="1614882"/>
          <a:ext cx="744060" cy="202567"/>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tx2">
                  <a:lumMod val="60000"/>
                  <a:lumOff val="40000"/>
                </a:schemeClr>
              </a:solidFill>
              <a:latin typeface="Arial" panose="020B0604020202020204" pitchFamily="34" charset="0"/>
              <a:cs typeface="Arial" panose="020B0604020202020204" pitchFamily="34" charset="0"/>
            </a:rPr>
            <a:t>Other States</a:t>
          </a:r>
        </a:p>
      </cdr:txBody>
    </cdr:sp>
  </cdr:relSizeAnchor>
  <cdr:relSizeAnchor xmlns:cdr="http://schemas.openxmlformats.org/drawingml/2006/chartDrawing">
    <cdr:from>
      <cdr:x>0.20874</cdr:x>
      <cdr:y>0.11871</cdr:y>
    </cdr:from>
    <cdr:to>
      <cdr:x>0.33481</cdr:x>
      <cdr:y>0.17242</cdr:y>
    </cdr:to>
    <cdr:sp macro="" textlink="">
      <cdr:nvSpPr>
        <cdr:cNvPr id="7" name="TextBox 1"/>
        <cdr:cNvSpPr txBox="1"/>
      </cdr:nvSpPr>
      <cdr:spPr>
        <a:xfrm xmlns:a="http://schemas.openxmlformats.org/drawingml/2006/main">
          <a:off x="1259762" y="358200"/>
          <a:ext cx="760837" cy="162071"/>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solidFill>
              <a:latin typeface="Arial" panose="020B0604020202020204" pitchFamily="34" charset="0"/>
              <a:cs typeface="Arial" panose="020B0604020202020204" pitchFamily="34" charset="0"/>
            </a:rPr>
            <a:t>13 MW PV</a:t>
          </a:r>
        </a:p>
      </cdr:txBody>
    </cdr:sp>
  </cdr:relSizeAnchor>
  <cdr:relSizeAnchor xmlns:cdr="http://schemas.openxmlformats.org/drawingml/2006/chartDrawing">
    <cdr:from>
      <cdr:x>0.23106</cdr:x>
      <cdr:y>0.72892</cdr:y>
    </cdr:from>
    <cdr:to>
      <cdr:x>0.36931</cdr:x>
      <cdr:y>0.77475</cdr:y>
    </cdr:to>
    <cdr:sp macro="" textlink="">
      <cdr:nvSpPr>
        <cdr:cNvPr id="8" name="TextBox 1"/>
        <cdr:cNvSpPr txBox="1"/>
      </cdr:nvSpPr>
      <cdr:spPr>
        <a:xfrm xmlns:a="http://schemas.openxmlformats.org/drawingml/2006/main">
          <a:off x="1394462" y="2199532"/>
          <a:ext cx="834344" cy="138293"/>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tx2">
                  <a:lumMod val="60000"/>
                  <a:lumOff val="40000"/>
                </a:schemeClr>
              </a:solidFill>
              <a:latin typeface="Arial" panose="020B0604020202020204" pitchFamily="34" charset="0"/>
              <a:cs typeface="Arial" panose="020B0604020202020204" pitchFamily="34" charset="0"/>
            </a:rPr>
            <a:t>100 MW PV</a:t>
          </a:r>
        </a:p>
      </cdr:txBody>
    </cdr:sp>
  </cdr:relSizeAnchor>
  <cdr:relSizeAnchor xmlns:cdr="http://schemas.openxmlformats.org/drawingml/2006/chartDrawing">
    <cdr:from>
      <cdr:x>0.33771</cdr:x>
      <cdr:y>0.67575</cdr:y>
    </cdr:from>
    <cdr:to>
      <cdr:x>0.36463</cdr:x>
      <cdr:y>0.71325</cdr:y>
    </cdr:to>
    <cdr:cxnSp macro="">
      <cdr:nvCxnSpPr>
        <cdr:cNvPr id="12" name="Straight Arrow Connector 11"/>
        <cdr:cNvCxnSpPr/>
      </cdr:nvCxnSpPr>
      <cdr:spPr>
        <a:xfrm xmlns:a="http://schemas.openxmlformats.org/drawingml/2006/main" flipV="1">
          <a:off x="2038113" y="2039090"/>
          <a:ext cx="162463" cy="113157"/>
        </a:xfrm>
        <a:prstGeom xmlns:a="http://schemas.openxmlformats.org/drawingml/2006/main" prst="straightConnector1">
          <a:avLst/>
        </a:prstGeom>
        <a:ln xmlns:a="http://schemas.openxmlformats.org/drawingml/2006/main">
          <a:solidFill>
            <a:schemeClr val="tx2">
              <a:lumMod val="60000"/>
              <a:lumOff val="4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0.18067</cdr:x>
      <cdr:y>0.14962</cdr:y>
    </cdr:from>
    <cdr:to>
      <cdr:x>0.22042</cdr:x>
      <cdr:y>0.16906</cdr:y>
    </cdr:to>
    <cdr:cxnSp macro="">
      <cdr:nvCxnSpPr>
        <cdr:cNvPr id="13" name="Straight Arrow Connector 12"/>
        <cdr:cNvCxnSpPr/>
      </cdr:nvCxnSpPr>
      <cdr:spPr>
        <a:xfrm xmlns:a="http://schemas.openxmlformats.org/drawingml/2006/main" flipH="1">
          <a:off x="1090336" y="451487"/>
          <a:ext cx="239893" cy="58661"/>
        </a:xfrm>
        <a:prstGeom xmlns:a="http://schemas.openxmlformats.org/drawingml/2006/main" prst="straightConnector1">
          <a:avLst/>
        </a:prstGeom>
        <a:ln xmlns:a="http://schemas.openxmlformats.org/drawingml/2006/main">
          <a:solidFill>
            <a:schemeClr val="accent6"/>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0.72667</cdr:x>
      <cdr:y>0.79612</cdr:y>
    </cdr:from>
    <cdr:to>
      <cdr:x>0.86492</cdr:x>
      <cdr:y>0.84195</cdr:y>
    </cdr:to>
    <cdr:sp macro="" textlink="">
      <cdr:nvSpPr>
        <cdr:cNvPr id="11" name="TextBox 1"/>
        <cdr:cNvSpPr txBox="1"/>
      </cdr:nvSpPr>
      <cdr:spPr>
        <a:xfrm xmlns:a="http://schemas.openxmlformats.org/drawingml/2006/main">
          <a:off x="4385485" y="2402294"/>
          <a:ext cx="834344" cy="138293"/>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tx2">
                  <a:lumMod val="60000"/>
                  <a:lumOff val="40000"/>
                </a:schemeClr>
              </a:solidFill>
              <a:latin typeface="Arial" panose="020B0604020202020204" pitchFamily="34" charset="0"/>
              <a:cs typeface="Arial" panose="020B0604020202020204" pitchFamily="34" charset="0"/>
            </a:rPr>
            <a:t>690 MW PV</a:t>
          </a:r>
        </a:p>
      </cdr:txBody>
    </cdr:sp>
  </cdr:relSizeAnchor>
  <cdr:relSizeAnchor xmlns:cdr="http://schemas.openxmlformats.org/drawingml/2006/chartDrawing">
    <cdr:from>
      <cdr:x>0.69129</cdr:x>
      <cdr:y>0.81597</cdr:y>
    </cdr:from>
    <cdr:to>
      <cdr:x>0.73361</cdr:x>
      <cdr:y>0.82575</cdr:y>
    </cdr:to>
    <cdr:cxnSp macro="">
      <cdr:nvCxnSpPr>
        <cdr:cNvPr id="14" name="Straight Arrow Connector 13"/>
        <cdr:cNvCxnSpPr/>
      </cdr:nvCxnSpPr>
      <cdr:spPr>
        <a:xfrm xmlns:a="http://schemas.openxmlformats.org/drawingml/2006/main" flipH="1" flipV="1">
          <a:off x="4171950" y="2462213"/>
          <a:ext cx="255414" cy="29515"/>
        </a:xfrm>
        <a:prstGeom xmlns:a="http://schemas.openxmlformats.org/drawingml/2006/main" prst="straightConnector1">
          <a:avLst/>
        </a:prstGeom>
        <a:ln xmlns:a="http://schemas.openxmlformats.org/drawingml/2006/main">
          <a:solidFill>
            <a:schemeClr val="tx2">
              <a:lumMod val="60000"/>
              <a:lumOff val="4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6.xml><?xml version="1.0" encoding="utf-8"?>
<c:userShapes xmlns:c="http://schemas.openxmlformats.org/drawingml/2006/chart">
  <cdr:relSizeAnchor xmlns:cdr="http://schemas.openxmlformats.org/drawingml/2006/chartDrawing">
    <cdr:from>
      <cdr:x>0.39359</cdr:x>
      <cdr:y>0.94306</cdr:y>
    </cdr:from>
    <cdr:to>
      <cdr:x>0.57115</cdr:x>
      <cdr:y>1</cdr:y>
    </cdr:to>
    <cdr:sp macro="" textlink="">
      <cdr:nvSpPr>
        <cdr:cNvPr id="2" name="TextBox 1"/>
        <cdr:cNvSpPr txBox="1"/>
      </cdr:nvSpPr>
      <cdr:spPr>
        <a:xfrm xmlns:a="http://schemas.openxmlformats.org/drawingml/2006/main">
          <a:off x="2339340" y="2586990"/>
          <a:ext cx="1055370" cy="156210"/>
        </a:xfrm>
        <a:prstGeom xmlns:a="http://schemas.openxmlformats.org/drawingml/2006/main" prst="rect">
          <a:avLst/>
        </a:prstGeom>
      </cdr:spPr>
      <cdr:txBody>
        <a:bodyPr xmlns:a="http://schemas.openxmlformats.org/drawingml/2006/main" vertOverflow="clip" wrap="none" lIns="18288" tIns="18288" rIns="18288" bIns="18288" rtlCol="0" anchor="ctr" anchorCtr="1"/>
        <a:lstStyle xmlns:a="http://schemas.openxmlformats.org/drawingml/2006/main"/>
        <a:p xmlns:a="http://schemas.openxmlformats.org/drawingml/2006/main">
          <a:r>
            <a:rPr lang="en-US" sz="900" b="1">
              <a:latin typeface="Arial" panose="020B0604020202020204" pitchFamily="34" charset="0"/>
              <a:cs typeface="Arial" panose="020B0604020202020204" pitchFamily="34" charset="0"/>
            </a:rPr>
            <a:t>PPA Execution Date</a:t>
          </a:r>
        </a:p>
      </cdr:txBody>
    </cdr:sp>
  </cdr:relSizeAnchor>
  <cdr:relSizeAnchor xmlns:cdr="http://schemas.openxmlformats.org/drawingml/2006/chartDrawing">
    <cdr:from>
      <cdr:x>0</cdr:x>
      <cdr:y>0</cdr:y>
    </cdr:from>
    <cdr:to>
      <cdr:x>0.35513</cdr:x>
      <cdr:y>0.06528</cdr:y>
    </cdr:to>
    <cdr:sp macro="" textlink="">
      <cdr:nvSpPr>
        <cdr:cNvPr id="3" name="TextBox 1"/>
        <cdr:cNvSpPr txBox="1"/>
      </cdr:nvSpPr>
      <cdr:spPr>
        <a:xfrm xmlns:a="http://schemas.openxmlformats.org/drawingml/2006/main">
          <a:off x="0" y="0"/>
          <a:ext cx="2110740" cy="179070"/>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latin typeface="Arial" panose="020B0604020202020204" pitchFamily="34" charset="0"/>
              <a:cs typeface="Arial" panose="020B0604020202020204" pitchFamily="34" charset="0"/>
            </a:rPr>
            <a:t>Levelized PPA Price (2020 $/MWh-PV)</a:t>
          </a:r>
        </a:p>
      </cdr:txBody>
    </cdr:sp>
  </cdr:relSizeAnchor>
  <cdr:relSizeAnchor xmlns:cdr="http://schemas.openxmlformats.org/drawingml/2006/chartDrawing">
    <cdr:from>
      <cdr:x>0.45887</cdr:x>
      <cdr:y>0.27304</cdr:y>
    </cdr:from>
    <cdr:to>
      <cdr:x>0.57062</cdr:x>
      <cdr:y>0.33462</cdr:y>
    </cdr:to>
    <cdr:sp macro="" textlink="">
      <cdr:nvSpPr>
        <cdr:cNvPr id="4" name="TextBox 1"/>
        <cdr:cNvSpPr txBox="1"/>
      </cdr:nvSpPr>
      <cdr:spPr>
        <a:xfrm xmlns:a="http://schemas.openxmlformats.org/drawingml/2006/main">
          <a:off x="2769293" y="823890"/>
          <a:ext cx="674416" cy="185818"/>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accent6"/>
              </a:solidFill>
              <a:latin typeface="Arial" panose="020B0604020202020204" pitchFamily="34" charset="0"/>
              <a:cs typeface="Arial" panose="020B0604020202020204" pitchFamily="34" charset="0"/>
            </a:rPr>
            <a:t>Hawaii</a:t>
          </a:r>
        </a:p>
      </cdr:txBody>
    </cdr:sp>
  </cdr:relSizeAnchor>
  <cdr:relSizeAnchor xmlns:cdr="http://schemas.openxmlformats.org/drawingml/2006/chartDrawing">
    <cdr:from>
      <cdr:x>0.42312</cdr:x>
      <cdr:y>0.55095</cdr:y>
    </cdr:from>
    <cdr:to>
      <cdr:x>0.54641</cdr:x>
      <cdr:y>0.61808</cdr:y>
    </cdr:to>
    <cdr:sp macro="" textlink="">
      <cdr:nvSpPr>
        <cdr:cNvPr id="5" name="TextBox 1"/>
        <cdr:cNvSpPr txBox="1"/>
      </cdr:nvSpPr>
      <cdr:spPr>
        <a:xfrm xmlns:a="http://schemas.openxmlformats.org/drawingml/2006/main">
          <a:off x="2553521" y="1662503"/>
          <a:ext cx="744060" cy="202566"/>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solidFill>
                <a:schemeClr val="tx2">
                  <a:lumMod val="60000"/>
                  <a:lumOff val="40000"/>
                </a:schemeClr>
              </a:solidFill>
              <a:latin typeface="Arial" panose="020B0604020202020204" pitchFamily="34" charset="0"/>
              <a:cs typeface="Arial" panose="020B0604020202020204" pitchFamily="34" charset="0"/>
            </a:rPr>
            <a:t>Other States</a:t>
          </a:r>
        </a:p>
      </cdr:txBody>
    </cdr:sp>
  </cdr:relSizeAnchor>
  <cdr:relSizeAnchor xmlns:cdr="http://schemas.openxmlformats.org/drawingml/2006/chartDrawing">
    <cdr:from>
      <cdr:x>0.20954</cdr:x>
      <cdr:y>0.11397</cdr:y>
    </cdr:from>
    <cdr:to>
      <cdr:x>0.37117</cdr:x>
      <cdr:y>0.17881</cdr:y>
    </cdr:to>
    <cdr:sp macro="" textlink="">
      <cdr:nvSpPr>
        <cdr:cNvPr id="7" name="TextBox 1"/>
        <cdr:cNvSpPr txBox="1"/>
      </cdr:nvSpPr>
      <cdr:spPr>
        <a:xfrm xmlns:a="http://schemas.openxmlformats.org/drawingml/2006/main">
          <a:off x="1264555" y="343907"/>
          <a:ext cx="975443" cy="195656"/>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6"/>
              </a:solidFill>
              <a:latin typeface="Arial" panose="020B0604020202020204" pitchFamily="34" charset="0"/>
              <a:cs typeface="Arial" panose="020B0604020202020204" pitchFamily="34" charset="0"/>
            </a:rPr>
            <a:t>13 MW battery</a:t>
          </a:r>
        </a:p>
      </cdr:txBody>
    </cdr:sp>
  </cdr:relSizeAnchor>
  <cdr:relSizeAnchor xmlns:cdr="http://schemas.openxmlformats.org/drawingml/2006/chartDrawing">
    <cdr:from>
      <cdr:x>0.22554</cdr:x>
      <cdr:y>0.70051</cdr:y>
    </cdr:from>
    <cdr:to>
      <cdr:x>0.36379</cdr:x>
      <cdr:y>0.74634</cdr:y>
    </cdr:to>
    <cdr:sp macro="" textlink="">
      <cdr:nvSpPr>
        <cdr:cNvPr id="8" name="TextBox 1"/>
        <cdr:cNvSpPr txBox="1"/>
      </cdr:nvSpPr>
      <cdr:spPr>
        <a:xfrm xmlns:a="http://schemas.openxmlformats.org/drawingml/2006/main">
          <a:off x="1361135" y="2113805"/>
          <a:ext cx="834344" cy="138293"/>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tx2">
                  <a:lumMod val="60000"/>
                  <a:lumOff val="40000"/>
                </a:schemeClr>
              </a:solidFill>
              <a:latin typeface="Arial" panose="020B0604020202020204" pitchFamily="34" charset="0"/>
              <a:cs typeface="Arial" panose="020B0604020202020204" pitchFamily="34" charset="0"/>
            </a:rPr>
            <a:t>30 MW battery</a:t>
          </a:r>
        </a:p>
      </cdr:txBody>
    </cdr:sp>
  </cdr:relSizeAnchor>
  <cdr:relSizeAnchor xmlns:cdr="http://schemas.openxmlformats.org/drawingml/2006/chartDrawing">
    <cdr:from>
      <cdr:x>0.34166</cdr:x>
      <cdr:y>0.66155</cdr:y>
    </cdr:from>
    <cdr:to>
      <cdr:x>0.36858</cdr:x>
      <cdr:y>0.69905</cdr:y>
    </cdr:to>
    <cdr:cxnSp macro="">
      <cdr:nvCxnSpPr>
        <cdr:cNvPr id="12" name="Straight Arrow Connector 11"/>
        <cdr:cNvCxnSpPr/>
      </cdr:nvCxnSpPr>
      <cdr:spPr>
        <a:xfrm xmlns:a="http://schemas.openxmlformats.org/drawingml/2006/main" flipV="1">
          <a:off x="2061906" y="1996246"/>
          <a:ext cx="162463" cy="113157"/>
        </a:xfrm>
        <a:prstGeom xmlns:a="http://schemas.openxmlformats.org/drawingml/2006/main" prst="straightConnector1">
          <a:avLst/>
        </a:prstGeom>
        <a:ln xmlns:a="http://schemas.openxmlformats.org/drawingml/2006/main">
          <a:solidFill>
            <a:schemeClr val="tx2">
              <a:lumMod val="60000"/>
              <a:lumOff val="4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0.18303</cdr:x>
      <cdr:y>0.15593</cdr:y>
    </cdr:from>
    <cdr:to>
      <cdr:x>0.22278</cdr:x>
      <cdr:y>0.17537</cdr:y>
    </cdr:to>
    <cdr:cxnSp macro="">
      <cdr:nvCxnSpPr>
        <cdr:cNvPr id="13" name="Straight Arrow Connector 12"/>
        <cdr:cNvCxnSpPr/>
      </cdr:nvCxnSpPr>
      <cdr:spPr>
        <a:xfrm xmlns:a="http://schemas.openxmlformats.org/drawingml/2006/main" flipH="1">
          <a:off x="1104606" y="470536"/>
          <a:ext cx="239892" cy="58661"/>
        </a:xfrm>
        <a:prstGeom xmlns:a="http://schemas.openxmlformats.org/drawingml/2006/main" prst="straightConnector1">
          <a:avLst/>
        </a:prstGeom>
        <a:ln xmlns:a="http://schemas.openxmlformats.org/drawingml/2006/main">
          <a:solidFill>
            <a:schemeClr val="accent6"/>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0.74404</cdr:x>
      <cdr:y>0.78441</cdr:y>
    </cdr:from>
    <cdr:to>
      <cdr:x>0.89016</cdr:x>
      <cdr:y>0.83879</cdr:y>
    </cdr:to>
    <cdr:sp macro="" textlink="">
      <cdr:nvSpPr>
        <cdr:cNvPr id="11" name="TextBox 1"/>
        <cdr:cNvSpPr txBox="1"/>
      </cdr:nvSpPr>
      <cdr:spPr>
        <a:xfrm xmlns:a="http://schemas.openxmlformats.org/drawingml/2006/main">
          <a:off x="4490285" y="2366959"/>
          <a:ext cx="881840" cy="164092"/>
        </a:xfrm>
        <a:prstGeom xmlns:a="http://schemas.openxmlformats.org/drawingml/2006/main" prst="rect">
          <a:avLst/>
        </a:prstGeom>
      </cdr:spPr>
      <cdr:txBody>
        <a:bodyPr xmlns:a="http://schemas.openxmlformats.org/drawingml/2006/main" wrap="non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tx2">
                  <a:lumMod val="60000"/>
                  <a:lumOff val="40000"/>
                </a:schemeClr>
              </a:solidFill>
              <a:latin typeface="Arial" panose="020B0604020202020204" pitchFamily="34" charset="0"/>
              <a:cs typeface="Arial" panose="020B0604020202020204" pitchFamily="34" charset="0"/>
            </a:rPr>
            <a:t>380 MW battery</a:t>
          </a:r>
        </a:p>
      </cdr:txBody>
    </cdr:sp>
  </cdr:relSizeAnchor>
  <cdr:relSizeAnchor xmlns:cdr="http://schemas.openxmlformats.org/drawingml/2006/chartDrawing">
    <cdr:from>
      <cdr:x>0.69839</cdr:x>
      <cdr:y>0.80492</cdr:y>
    </cdr:from>
    <cdr:to>
      <cdr:x>0.73943</cdr:x>
      <cdr:y>0.81439</cdr:y>
    </cdr:to>
    <cdr:cxnSp macro="">
      <cdr:nvCxnSpPr>
        <cdr:cNvPr id="14" name="Straight Arrow Connector 13"/>
        <cdr:cNvCxnSpPr/>
      </cdr:nvCxnSpPr>
      <cdr:spPr>
        <a:xfrm xmlns:a="http://schemas.openxmlformats.org/drawingml/2006/main" flipH="1" flipV="1">
          <a:off x="4214810" y="2428867"/>
          <a:ext cx="247678" cy="28576"/>
        </a:xfrm>
        <a:prstGeom xmlns:a="http://schemas.openxmlformats.org/drawingml/2006/main" prst="straightConnector1">
          <a:avLst/>
        </a:prstGeom>
        <a:ln xmlns:a="http://schemas.openxmlformats.org/drawingml/2006/main">
          <a:solidFill>
            <a:schemeClr val="tx2">
              <a:lumMod val="60000"/>
              <a:lumOff val="40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7.xml><?xml version="1.0" encoding="utf-8"?>
<c:userShapes xmlns:c="http://schemas.openxmlformats.org/drawingml/2006/chart">
  <cdr:relSizeAnchor xmlns:cdr="http://schemas.openxmlformats.org/drawingml/2006/chartDrawing">
    <cdr:from>
      <cdr:x>0.08042</cdr:x>
      <cdr:y>0.47171</cdr:y>
    </cdr:from>
    <cdr:to>
      <cdr:x>0.64557</cdr:x>
      <cdr:y>0.70835</cdr:y>
    </cdr:to>
    <cdr:sp macro="" textlink="">
      <cdr:nvSpPr>
        <cdr:cNvPr id="5" name="Trapezoid 4"/>
        <cdr:cNvSpPr/>
      </cdr:nvSpPr>
      <cdr:spPr>
        <a:xfrm xmlns:a="http://schemas.openxmlformats.org/drawingml/2006/main" rot="5719901">
          <a:off x="1833679" y="75059"/>
          <a:ext cx="714047" cy="3410727"/>
        </a:xfrm>
        <a:prstGeom xmlns:a="http://schemas.openxmlformats.org/drawingml/2006/main" prst="trapezoid">
          <a:avLst/>
        </a:prstGeom>
        <a:solidFill xmlns:a="http://schemas.openxmlformats.org/drawingml/2006/main">
          <a:schemeClr val="accent3">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0.51019</cdr:x>
      <cdr:y>0.12176</cdr:y>
    </cdr:from>
    <cdr:to>
      <cdr:x>0.91911</cdr:x>
      <cdr:y>0.32631</cdr:y>
    </cdr:to>
    <cdr:sp macro="" textlink="">
      <cdr:nvSpPr>
        <cdr:cNvPr id="9" name="Trapezoid 8"/>
        <cdr:cNvSpPr/>
      </cdr:nvSpPr>
      <cdr:spPr>
        <a:xfrm xmlns:a="http://schemas.openxmlformats.org/drawingml/2006/main" rot="6073202">
          <a:off x="4004297" y="-557901"/>
          <a:ext cx="617234" cy="2467845"/>
        </a:xfrm>
        <a:prstGeom xmlns:a="http://schemas.openxmlformats.org/drawingml/2006/main" prst="trapezoid">
          <a:avLst>
            <a:gd name="adj" fmla="val 14466"/>
          </a:avLst>
        </a:prstGeom>
        <a:solidFill xmlns:a="http://schemas.openxmlformats.org/drawingml/2006/main">
          <a:schemeClr val="accent2">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0.43928</cdr:x>
      <cdr:y>0.28494</cdr:y>
    </cdr:from>
    <cdr:to>
      <cdr:x>0.82906</cdr:x>
      <cdr:y>0.54193</cdr:y>
    </cdr:to>
    <cdr:sp macro="" textlink="">
      <cdr:nvSpPr>
        <cdr:cNvPr id="7" name="Trapezoid 6"/>
        <cdr:cNvSpPr/>
      </cdr:nvSpPr>
      <cdr:spPr>
        <a:xfrm xmlns:a="http://schemas.openxmlformats.org/drawingml/2006/main" rot="5936400">
          <a:off x="3439488" y="71385"/>
          <a:ext cx="775467" cy="2352340"/>
        </a:xfrm>
        <a:prstGeom xmlns:a="http://schemas.openxmlformats.org/drawingml/2006/main" prst="trapezoid">
          <a:avLst/>
        </a:prstGeom>
        <a:solidFill xmlns:a="http://schemas.openxmlformats.org/drawingml/2006/main">
          <a:schemeClr val="accent4">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1.65699E-7</cdr:x>
      <cdr:y>3.31398E-7</cdr:y>
    </cdr:from>
    <cdr:to>
      <cdr:x>0.46402</cdr:x>
      <cdr:y>0.06629</cdr:y>
    </cdr:to>
    <cdr:sp macro="" textlink="">
      <cdr:nvSpPr>
        <cdr:cNvPr id="299009" name="Text Box 1"/>
        <cdr:cNvSpPr txBox="1">
          <a:spLocks xmlns:a="http://schemas.openxmlformats.org/drawingml/2006/main" noChangeArrowheads="1"/>
        </cdr:cNvSpPr>
      </cdr:nvSpPr>
      <cdr:spPr bwMode="auto">
        <a:xfrm xmlns:a="http://schemas.openxmlformats.org/drawingml/2006/main">
          <a:off x="1" y="1"/>
          <a:ext cx="2800349" cy="20002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Storage Contribution (Adder / Full PPA Price)</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0.74636</cdr:x>
      <cdr:y>0.44574</cdr:y>
    </cdr:from>
    <cdr:to>
      <cdr:x>0.83509</cdr:x>
      <cdr:y>0.52809</cdr:y>
    </cdr:to>
    <cdr:sp macro="" textlink="">
      <cdr:nvSpPr>
        <cdr:cNvPr id="18" name="Text Box 3"/>
        <cdr:cNvSpPr txBox="1">
          <a:spLocks xmlns:a="http://schemas.openxmlformats.org/drawingml/2006/main" noChangeArrowheads="1"/>
        </cdr:cNvSpPr>
      </cdr:nvSpPr>
      <cdr:spPr bwMode="auto">
        <a:xfrm xmlns:a="http://schemas.openxmlformats.org/drawingml/2006/main">
          <a:off x="4596716" y="1345034"/>
          <a:ext cx="546476" cy="24849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4">
                  <a:lumMod val="75000"/>
                </a:schemeClr>
              </a:solidFill>
              <a:latin typeface="Arial" panose="020B0604020202020204" pitchFamily="34" charset="0"/>
              <a:cs typeface="Arial" panose="020B0604020202020204" pitchFamily="34" charset="0"/>
            </a:rPr>
            <a:t>40-50%</a:t>
          </a:r>
        </a:p>
      </cdr:txBody>
    </cdr:sp>
  </cdr:relSizeAnchor>
  <cdr:relSizeAnchor xmlns:cdr="http://schemas.openxmlformats.org/drawingml/2006/chartDrawing">
    <cdr:from>
      <cdr:x>0.16239</cdr:x>
      <cdr:y>0.4417</cdr:y>
    </cdr:from>
    <cdr:to>
      <cdr:x>0.44997</cdr:x>
      <cdr:y>0.57449</cdr:y>
    </cdr:to>
    <cdr:sp macro="" textlink="">
      <cdr:nvSpPr>
        <cdr:cNvPr id="8" name="Text Box 3"/>
        <cdr:cNvSpPr txBox="1">
          <a:spLocks xmlns:a="http://schemas.openxmlformats.org/drawingml/2006/main" noChangeArrowheads="1"/>
        </cdr:cNvSpPr>
      </cdr:nvSpPr>
      <cdr:spPr bwMode="auto">
        <a:xfrm xmlns:a="http://schemas.openxmlformats.org/drawingml/2006/main">
          <a:off x="1000125" y="1332839"/>
          <a:ext cx="1771179" cy="40069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3">
                  <a:lumMod val="50000"/>
                </a:schemeClr>
              </a:solidFill>
              <a:latin typeface="Arial" panose="020B0604020202020204" pitchFamily="34" charset="0"/>
              <a:cs typeface="Arial" panose="020B0604020202020204" pitchFamily="34" charset="0"/>
            </a:rPr>
            <a:t>25-30% battery:PV capacity</a:t>
          </a:r>
        </a:p>
      </cdr:txBody>
    </cdr:sp>
  </cdr:relSizeAnchor>
  <cdr:relSizeAnchor xmlns:cdr="http://schemas.openxmlformats.org/drawingml/2006/chartDrawing">
    <cdr:from>
      <cdr:x>0.51567</cdr:x>
      <cdr:y>0.07238</cdr:y>
    </cdr:from>
    <cdr:to>
      <cdr:x>0.62005</cdr:x>
      <cdr:y>0.14521</cdr:y>
    </cdr:to>
    <cdr:sp macro="" textlink="">
      <cdr:nvSpPr>
        <cdr:cNvPr id="10" name="Text Box 3"/>
        <cdr:cNvSpPr txBox="1">
          <a:spLocks xmlns:a="http://schemas.openxmlformats.org/drawingml/2006/main" noChangeArrowheads="1"/>
        </cdr:cNvSpPr>
      </cdr:nvSpPr>
      <cdr:spPr bwMode="auto">
        <a:xfrm xmlns:a="http://schemas.openxmlformats.org/drawingml/2006/main">
          <a:off x="3175914" y="218399"/>
          <a:ext cx="642863" cy="2197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2">
                  <a:lumMod val="75000"/>
                </a:schemeClr>
              </a:solidFill>
              <a:latin typeface="Arial" panose="020B0604020202020204" pitchFamily="34" charset="0"/>
              <a:cs typeface="Arial" panose="020B0604020202020204" pitchFamily="34" charset="0"/>
            </a:rPr>
            <a:t>75-100%</a:t>
          </a:r>
        </a:p>
      </cdr:txBody>
    </cdr:sp>
  </cdr:relSizeAnchor>
</c:userShapes>
</file>

<file path=xl/drawings/drawing68.xml><?xml version="1.0" encoding="utf-8"?>
<c:userShapes xmlns:c="http://schemas.openxmlformats.org/drawingml/2006/chart">
  <cdr:relSizeAnchor xmlns:cdr="http://schemas.openxmlformats.org/drawingml/2006/chartDrawing">
    <cdr:from>
      <cdr:x>0.08106</cdr:x>
      <cdr:y>0.47471</cdr:y>
    </cdr:from>
    <cdr:to>
      <cdr:x>0.62622</cdr:x>
      <cdr:y>0.75386</cdr:y>
    </cdr:to>
    <cdr:sp macro="" textlink="">
      <cdr:nvSpPr>
        <cdr:cNvPr id="5" name="Trapezoid 4"/>
        <cdr:cNvSpPr/>
      </cdr:nvSpPr>
      <cdr:spPr>
        <a:xfrm xmlns:a="http://schemas.openxmlformats.org/drawingml/2006/main" rot="5929780">
          <a:off x="1745394" y="183639"/>
          <a:ext cx="842349" cy="3339968"/>
        </a:xfrm>
        <a:prstGeom xmlns:a="http://schemas.openxmlformats.org/drawingml/2006/main" prst="trapezoid">
          <a:avLst/>
        </a:prstGeom>
        <a:solidFill xmlns:a="http://schemas.openxmlformats.org/drawingml/2006/main">
          <a:schemeClr val="accent3">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0.49143</cdr:x>
      <cdr:y>0.11545</cdr:y>
    </cdr:from>
    <cdr:to>
      <cdr:x>0.90101</cdr:x>
      <cdr:y>0.4325</cdr:y>
    </cdr:to>
    <cdr:sp macro="" textlink="">
      <cdr:nvSpPr>
        <cdr:cNvPr id="9" name="Trapezoid 8"/>
        <cdr:cNvSpPr/>
      </cdr:nvSpPr>
      <cdr:spPr>
        <a:xfrm xmlns:a="http://schemas.openxmlformats.org/drawingml/2006/main" rot="6073202">
          <a:off x="3809573" y="-434540"/>
          <a:ext cx="956714" cy="2522513"/>
        </a:xfrm>
        <a:prstGeom xmlns:a="http://schemas.openxmlformats.org/drawingml/2006/main" prst="trapezoid">
          <a:avLst>
            <a:gd name="adj" fmla="val 14466"/>
          </a:avLst>
        </a:prstGeom>
        <a:solidFill xmlns:a="http://schemas.openxmlformats.org/drawingml/2006/main">
          <a:schemeClr val="accent2">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0.43059</cdr:x>
      <cdr:y>0.34481</cdr:y>
    </cdr:from>
    <cdr:to>
      <cdr:x>0.80579</cdr:x>
      <cdr:y>0.63094</cdr:y>
    </cdr:to>
    <cdr:sp macro="" textlink="">
      <cdr:nvSpPr>
        <cdr:cNvPr id="7" name="Trapezoid 6"/>
        <cdr:cNvSpPr/>
      </cdr:nvSpPr>
      <cdr:spPr>
        <a:xfrm xmlns:a="http://schemas.openxmlformats.org/drawingml/2006/main" rot="5926736">
          <a:off x="3375661" y="316765"/>
          <a:ext cx="863390" cy="2310806"/>
        </a:xfrm>
        <a:prstGeom xmlns:a="http://schemas.openxmlformats.org/drawingml/2006/main" prst="trapezoid">
          <a:avLst/>
        </a:prstGeom>
        <a:solidFill xmlns:a="http://schemas.openxmlformats.org/drawingml/2006/main">
          <a:schemeClr val="accent4">
            <a:alpha val="50000"/>
          </a:schemeClr>
        </a:solidFill>
        <a:ln xmlns:a="http://schemas.openxmlformats.org/drawingml/2006/main" w="635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1.65699E-7</cdr:x>
      <cdr:y>3.31398E-7</cdr:y>
    </cdr:from>
    <cdr:to>
      <cdr:x>0.4364</cdr:x>
      <cdr:y>0.05682</cdr:y>
    </cdr:to>
    <cdr:sp macro="" textlink="">
      <cdr:nvSpPr>
        <cdr:cNvPr id="299009" name="Text Box 1"/>
        <cdr:cNvSpPr txBox="1">
          <a:spLocks xmlns:a="http://schemas.openxmlformats.org/drawingml/2006/main" noChangeArrowheads="1"/>
        </cdr:cNvSpPr>
      </cdr:nvSpPr>
      <cdr:spPr bwMode="auto">
        <a:xfrm xmlns:a="http://schemas.openxmlformats.org/drawingml/2006/main">
          <a:off x="1" y="1"/>
          <a:ext cx="2633662" cy="17145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ctr" upright="1"/>
        <a:lstStyle xmlns:a="http://schemas.openxmlformats.org/drawingml/2006/main"/>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Storage Adder (</a:t>
          </a:r>
          <a:r>
            <a:rPr lang="en-US" sz="1000" b="1" i="0" baseline="0">
              <a:effectLst/>
              <a:latin typeface="Arial" panose="020B0604020202020204" pitchFamily="34" charset="0"/>
              <a:ea typeface="+mn-ea"/>
              <a:cs typeface="Arial" panose="020B0604020202020204" pitchFamily="34" charset="0"/>
            </a:rPr>
            <a:t>2020 $/MWh-PV</a:t>
          </a:r>
          <a:r>
            <a:rPr lang="en-US" sz="1000" b="1" i="0" u="none" strike="noStrike" baseline="0">
              <a:solidFill>
                <a:srgbClr val="000000"/>
              </a:solidFill>
              <a:latin typeface="Arial" panose="020B0604020202020204" pitchFamily="34" charset="0"/>
              <a:cs typeface="Arial" panose="020B0604020202020204" pitchFamily="34" charset="0"/>
            </a:rPr>
            <a:t>)</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0.71598</cdr:x>
      <cdr:y>0.52466</cdr:y>
    </cdr:from>
    <cdr:to>
      <cdr:x>0.80471</cdr:x>
      <cdr:y>0.60701</cdr:y>
    </cdr:to>
    <cdr:sp macro="" textlink="">
      <cdr:nvSpPr>
        <cdr:cNvPr id="18" name="Text Box 3"/>
        <cdr:cNvSpPr txBox="1">
          <a:spLocks xmlns:a="http://schemas.openxmlformats.org/drawingml/2006/main" noChangeArrowheads="1"/>
        </cdr:cNvSpPr>
      </cdr:nvSpPr>
      <cdr:spPr bwMode="auto">
        <a:xfrm xmlns:a="http://schemas.openxmlformats.org/drawingml/2006/main">
          <a:off x="4386407" y="1583158"/>
          <a:ext cx="543603" cy="24849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4">
                  <a:lumMod val="75000"/>
                </a:schemeClr>
              </a:solidFill>
              <a:latin typeface="Arial" panose="020B0604020202020204" pitchFamily="34" charset="0"/>
              <a:cs typeface="Arial" panose="020B0604020202020204" pitchFamily="34" charset="0"/>
            </a:rPr>
            <a:t>40-50%</a:t>
          </a:r>
        </a:p>
      </cdr:txBody>
    </cdr:sp>
  </cdr:relSizeAnchor>
  <cdr:relSizeAnchor xmlns:cdr="http://schemas.openxmlformats.org/drawingml/2006/chartDrawing">
    <cdr:from>
      <cdr:x>0.10106</cdr:x>
      <cdr:y>0.50189</cdr:y>
    </cdr:from>
    <cdr:to>
      <cdr:x>0.38733</cdr:x>
      <cdr:y>0.60448</cdr:y>
    </cdr:to>
    <cdr:sp macro="" textlink="">
      <cdr:nvSpPr>
        <cdr:cNvPr id="8" name="Text Box 3"/>
        <cdr:cNvSpPr txBox="1">
          <a:spLocks xmlns:a="http://schemas.openxmlformats.org/drawingml/2006/main" noChangeArrowheads="1"/>
        </cdr:cNvSpPr>
      </cdr:nvSpPr>
      <cdr:spPr bwMode="auto">
        <a:xfrm xmlns:a="http://schemas.openxmlformats.org/drawingml/2006/main">
          <a:off x="619126" y="1514463"/>
          <a:ext cx="1753844" cy="30956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3">
                  <a:lumMod val="50000"/>
                </a:schemeClr>
              </a:solidFill>
              <a:latin typeface="Arial" panose="020B0604020202020204" pitchFamily="34" charset="0"/>
              <a:cs typeface="Arial" panose="020B0604020202020204" pitchFamily="34" charset="0"/>
            </a:rPr>
            <a:t>25-30% battery:PV capacity</a:t>
          </a:r>
        </a:p>
      </cdr:txBody>
    </cdr:sp>
  </cdr:relSizeAnchor>
  <cdr:relSizeAnchor xmlns:cdr="http://schemas.openxmlformats.org/drawingml/2006/chartDrawing">
    <cdr:from>
      <cdr:x>0.50851</cdr:x>
      <cdr:y>0.07869</cdr:y>
    </cdr:from>
    <cdr:to>
      <cdr:x>0.61289</cdr:x>
      <cdr:y>0.15152</cdr:y>
    </cdr:to>
    <cdr:sp macro="" textlink="">
      <cdr:nvSpPr>
        <cdr:cNvPr id="10" name="Text Box 3"/>
        <cdr:cNvSpPr txBox="1">
          <a:spLocks xmlns:a="http://schemas.openxmlformats.org/drawingml/2006/main" noChangeArrowheads="1"/>
        </cdr:cNvSpPr>
      </cdr:nvSpPr>
      <cdr:spPr bwMode="auto">
        <a:xfrm xmlns:a="http://schemas.openxmlformats.org/drawingml/2006/main">
          <a:off x="3115400" y="237449"/>
          <a:ext cx="639482" cy="2197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36576" tIns="27432" rIns="36576" bIns="27432"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chemeClr val="accent2">
                  <a:lumMod val="75000"/>
                </a:schemeClr>
              </a:solidFill>
              <a:latin typeface="Arial" panose="020B0604020202020204" pitchFamily="34" charset="0"/>
              <a:cs typeface="Arial" panose="020B0604020202020204" pitchFamily="34" charset="0"/>
            </a:rPr>
            <a:t>75-100%</a:t>
          </a:r>
        </a:p>
      </cdr:txBody>
    </cdr:sp>
  </cdr:relSizeAnchor>
</c:userShapes>
</file>

<file path=xl/drawings/drawing69.xml><?xml version="1.0" encoding="utf-8"?>
<xdr:wsDr xmlns:xdr="http://schemas.openxmlformats.org/drawingml/2006/spreadsheetDrawing" xmlns:a="http://schemas.openxmlformats.org/drawingml/2006/main">
  <xdr:twoCellAnchor>
    <xdr:from>
      <xdr:col>0</xdr:col>
      <xdr:colOff>0</xdr:colOff>
      <xdr:row>1</xdr:row>
      <xdr:rowOff>74072</xdr:rowOff>
    </xdr:from>
    <xdr:to>
      <xdr:col>8</xdr:col>
      <xdr:colOff>521426</xdr:colOff>
      <xdr:row>20</xdr:row>
      <xdr:rowOff>92578</xdr:rowOff>
    </xdr:to>
    <xdr:graphicFrame macro="">
      <xdr:nvGraphicFramePr>
        <xdr:cNvPr id="2"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16288</xdr:colOff>
      <xdr:row>1</xdr:row>
      <xdr:rowOff>106402</xdr:rowOff>
    </xdr:from>
    <xdr:to>
      <xdr:col>20</xdr:col>
      <xdr:colOff>360573</xdr:colOff>
      <xdr:row>20</xdr:row>
      <xdr:rowOff>124908</xdr:rowOff>
    </xdr:to>
    <xdr:graphicFrame macro="">
      <xdr:nvGraphicFramePr>
        <xdr:cNvPr id="3"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575953</xdr:colOff>
      <xdr:row>1</xdr:row>
      <xdr:rowOff>85106</xdr:rowOff>
    </xdr:from>
    <xdr:to>
      <xdr:col>31</xdr:col>
      <xdr:colOff>103941</xdr:colOff>
      <xdr:row>20</xdr:row>
      <xdr:rowOff>101632</xdr:rowOff>
    </xdr:to>
    <xdr:grpSp>
      <xdr:nvGrpSpPr>
        <xdr:cNvPr id="5" name="Group 4"/>
        <xdr:cNvGrpSpPr/>
      </xdr:nvGrpSpPr>
      <xdr:grpSpPr>
        <a:xfrm>
          <a:off x="13087041" y="266081"/>
          <a:ext cx="6128813" cy="3002614"/>
          <a:chOff x="15473362" y="338138"/>
          <a:chExt cx="6091238" cy="2941385"/>
        </a:xfrm>
      </xdr:grpSpPr>
      <xdr:graphicFrame macro="">
        <xdr:nvGraphicFramePr>
          <xdr:cNvPr id="6"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15492412" y="338138"/>
          <a:ext cx="6072188" cy="294138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xdr:cNvGraphicFramePr>
            <a:graphicFrameLocks/>
          </xdr:cNvGraphicFramePr>
        </xdr:nvGraphicFramePr>
        <xdr:xfrm>
          <a:off x="15473362" y="533399"/>
          <a:ext cx="6072188" cy="2552783"/>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wsDr>
</file>

<file path=xl/drawings/drawing70.xml><?xml version="1.0" encoding="utf-8"?>
<c:userShapes xmlns:c="http://schemas.openxmlformats.org/drawingml/2006/chart">
  <cdr:relSizeAnchor xmlns:cdr="http://schemas.openxmlformats.org/drawingml/2006/chartDrawing">
    <cdr:from>
      <cdr:x>0.38121</cdr:x>
      <cdr:y>0.95225</cdr:y>
    </cdr:from>
    <cdr:to>
      <cdr:x>0.68897</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250281" y="3033459"/>
          <a:ext cx="1816744" cy="15211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0</cdr:y>
    </cdr:from>
    <cdr:to>
      <cdr:x>0.52537</cdr:x>
      <cdr:y>0.08155</cdr:y>
    </cdr:to>
    <cdr:sp macro="" textlink="">
      <cdr:nvSpPr>
        <cdr:cNvPr id="2" name="TextBox 1"/>
        <cdr:cNvSpPr txBox="1"/>
      </cdr:nvSpPr>
      <cdr:spPr>
        <a:xfrm xmlns:a="http://schemas.openxmlformats.org/drawingml/2006/main">
          <a:off x="0" y="0"/>
          <a:ext cx="3181350" cy="245016"/>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Generation-Weighted Average LCOE (2020 $/MWh)</a:t>
          </a:r>
        </a:p>
      </cdr:txBody>
    </cdr:sp>
  </cdr:relSizeAnchor>
</c:userShapes>
</file>

<file path=xl/drawings/drawing71.xml><?xml version="1.0" encoding="utf-8"?>
<c:userShapes xmlns:c="http://schemas.openxmlformats.org/drawingml/2006/chart">
  <cdr:relSizeAnchor xmlns:cdr="http://schemas.openxmlformats.org/drawingml/2006/chartDrawing">
    <cdr:from>
      <cdr:x>0.38977</cdr:x>
      <cdr:y>0.9421</cdr:y>
    </cdr:from>
    <cdr:to>
      <cdr:x>0.68897</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329243" y="3001130"/>
          <a:ext cx="1788001" cy="18443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3.32824E-7</cdr:y>
    </cdr:from>
    <cdr:to>
      <cdr:x>0.51395</cdr:x>
      <cdr:y>0.06286</cdr:y>
    </cdr:to>
    <cdr:sp macro="" textlink="">
      <cdr:nvSpPr>
        <cdr:cNvPr id="2" name="TextBox 1"/>
        <cdr:cNvSpPr txBox="1"/>
      </cdr:nvSpPr>
      <cdr:spPr>
        <a:xfrm xmlns:a="http://schemas.openxmlformats.org/drawingml/2006/main">
          <a:off x="0" y="1"/>
          <a:ext cx="3146012" cy="188872"/>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Generation-Weighted Average LCOE (2020 $/MWh)</a:t>
          </a:r>
        </a:p>
      </cdr:txBody>
    </cdr:sp>
  </cdr:relSizeAnchor>
  <cdr:relSizeAnchor xmlns:cdr="http://schemas.openxmlformats.org/drawingml/2006/chartDrawing">
    <cdr:from>
      <cdr:x>0.09241</cdr:x>
      <cdr:y>0.72759</cdr:y>
    </cdr:from>
    <cdr:to>
      <cdr:x>0.21957</cdr:x>
      <cdr:y>0.79613</cdr:y>
    </cdr:to>
    <cdr:sp macro="" textlink="">
      <cdr:nvSpPr>
        <cdr:cNvPr id="3" name="TextBox 2"/>
        <cdr:cNvSpPr txBox="1"/>
      </cdr:nvSpPr>
      <cdr:spPr>
        <a:xfrm xmlns:a="http://schemas.openxmlformats.org/drawingml/2006/main">
          <a:off x="558629" y="2168146"/>
          <a:ext cx="768765" cy="204250"/>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1100">
              <a:solidFill>
                <a:schemeClr val="accent6">
                  <a:lumMod val="75000"/>
                </a:schemeClr>
              </a:solidFill>
            </a:rPr>
            <a:t>Nationwide</a:t>
          </a:r>
        </a:p>
      </cdr:txBody>
    </cdr:sp>
  </cdr:relSizeAnchor>
  <cdr:relSizeAnchor xmlns:cdr="http://schemas.openxmlformats.org/drawingml/2006/chartDrawing">
    <cdr:from>
      <cdr:x>0.16259</cdr:x>
      <cdr:y>0.13232</cdr:y>
    </cdr:from>
    <cdr:to>
      <cdr:x>0.22933</cdr:x>
      <cdr:y>0.2189</cdr:y>
    </cdr:to>
    <cdr:sp macro="" textlink="">
      <cdr:nvSpPr>
        <cdr:cNvPr id="4" name="TextBox 3"/>
        <cdr:cNvSpPr txBox="1"/>
      </cdr:nvSpPr>
      <cdr:spPr>
        <a:xfrm xmlns:a="http://schemas.openxmlformats.org/drawingml/2006/main">
          <a:off x="981239" y="399290"/>
          <a:ext cx="402772" cy="261257"/>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1000">
              <a:solidFill>
                <a:schemeClr val="accent6">
                  <a:lumMod val="75000"/>
                </a:schemeClr>
              </a:solidFill>
              <a:latin typeface="Arial" panose="020B0604020202020204" pitchFamily="34" charset="0"/>
              <a:cs typeface="Arial" panose="020B0604020202020204" pitchFamily="34" charset="0"/>
            </a:rPr>
            <a:t>PJM</a:t>
          </a:r>
        </a:p>
      </cdr:txBody>
    </cdr:sp>
  </cdr:relSizeAnchor>
  <cdr:relSizeAnchor xmlns:cdr="http://schemas.openxmlformats.org/drawingml/2006/chartDrawing">
    <cdr:from>
      <cdr:x>0.04097</cdr:x>
      <cdr:y>0.28307</cdr:y>
    </cdr:from>
    <cdr:to>
      <cdr:x>0.16448</cdr:x>
      <cdr:y>0.39675</cdr:y>
    </cdr:to>
    <cdr:sp macro="" textlink="">
      <cdr:nvSpPr>
        <cdr:cNvPr id="6" name="TextBox 1"/>
        <cdr:cNvSpPr txBox="1"/>
      </cdr:nvSpPr>
      <cdr:spPr>
        <a:xfrm xmlns:a="http://schemas.openxmlformats.org/drawingml/2006/main">
          <a:off x="247681" y="843517"/>
          <a:ext cx="746665" cy="338770"/>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4"/>
              </a:solidFill>
              <a:latin typeface="Arial" panose="020B0604020202020204" pitchFamily="34" charset="0"/>
              <a:cs typeface="Arial" panose="020B0604020202020204" pitchFamily="34" charset="0"/>
            </a:rPr>
            <a:t>Southeast (non-ISO)</a:t>
          </a:r>
        </a:p>
      </cdr:txBody>
    </cdr:sp>
  </cdr:relSizeAnchor>
  <cdr:relSizeAnchor xmlns:cdr="http://schemas.openxmlformats.org/drawingml/2006/chartDrawing">
    <cdr:from>
      <cdr:x>0.06756</cdr:x>
      <cdr:y>0.51052</cdr:y>
    </cdr:from>
    <cdr:to>
      <cdr:x>0.19107</cdr:x>
      <cdr:y>0.6242</cdr:y>
    </cdr:to>
    <cdr:sp macro="" textlink="">
      <cdr:nvSpPr>
        <cdr:cNvPr id="7" name="TextBox 1"/>
        <cdr:cNvSpPr txBox="1"/>
      </cdr:nvSpPr>
      <cdr:spPr>
        <a:xfrm xmlns:a="http://schemas.openxmlformats.org/drawingml/2006/main">
          <a:off x="408444" y="1521299"/>
          <a:ext cx="746666" cy="338770"/>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2"/>
              </a:solidFill>
              <a:latin typeface="Arial" panose="020B0604020202020204" pitchFamily="34" charset="0"/>
              <a:cs typeface="Arial" panose="020B0604020202020204" pitchFamily="34" charset="0"/>
            </a:rPr>
            <a:t>West</a:t>
          </a:r>
        </a:p>
        <a:p xmlns:a="http://schemas.openxmlformats.org/drawingml/2006/main">
          <a:pPr algn="ctr"/>
          <a:r>
            <a:rPr lang="en-US" sz="1000">
              <a:solidFill>
                <a:schemeClr val="accent2"/>
              </a:solidFill>
              <a:latin typeface="Arial" panose="020B0604020202020204" pitchFamily="34" charset="0"/>
              <a:cs typeface="Arial" panose="020B0604020202020204" pitchFamily="34" charset="0"/>
            </a:rPr>
            <a:t>(non-ISO)</a:t>
          </a:r>
        </a:p>
      </cdr:txBody>
    </cdr:sp>
  </cdr:relSizeAnchor>
  <cdr:relSizeAnchor xmlns:cdr="http://schemas.openxmlformats.org/drawingml/2006/chartDrawing">
    <cdr:from>
      <cdr:x>0.73923</cdr:x>
      <cdr:y>0.55</cdr:y>
    </cdr:from>
    <cdr:to>
      <cdr:x>0.81993</cdr:x>
      <cdr:y>0.62376</cdr:y>
    </cdr:to>
    <cdr:sp macro="" textlink="">
      <cdr:nvSpPr>
        <cdr:cNvPr id="8" name="TextBox 1"/>
        <cdr:cNvSpPr txBox="1"/>
      </cdr:nvSpPr>
      <cdr:spPr>
        <a:xfrm xmlns:a="http://schemas.openxmlformats.org/drawingml/2006/main">
          <a:off x="4524955" y="1652541"/>
          <a:ext cx="493980" cy="22161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bg1">
                  <a:lumMod val="50000"/>
                </a:schemeClr>
              </a:solidFill>
              <a:latin typeface="Arial" panose="020B0604020202020204" pitchFamily="34" charset="0"/>
              <a:cs typeface="Arial" panose="020B0604020202020204" pitchFamily="34" charset="0"/>
            </a:rPr>
            <a:t>Hawaii</a:t>
          </a:r>
        </a:p>
      </cdr:txBody>
    </cdr:sp>
  </cdr:relSizeAnchor>
  <cdr:relSizeAnchor xmlns:cdr="http://schemas.openxmlformats.org/drawingml/2006/chartDrawing">
    <cdr:from>
      <cdr:x>0.62576</cdr:x>
      <cdr:y>0.44675</cdr:y>
    </cdr:from>
    <cdr:to>
      <cdr:x>0.72029</cdr:x>
      <cdr:y>0.53056</cdr:y>
    </cdr:to>
    <cdr:sp macro="" textlink="">
      <cdr:nvSpPr>
        <cdr:cNvPr id="9" name="TextBox 1"/>
        <cdr:cNvSpPr txBox="1"/>
      </cdr:nvSpPr>
      <cdr:spPr>
        <a:xfrm xmlns:a="http://schemas.openxmlformats.org/drawingml/2006/main">
          <a:off x="3830421" y="1342300"/>
          <a:ext cx="578637" cy="25181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1"/>
              </a:solidFill>
              <a:latin typeface="Arial" panose="020B0604020202020204" pitchFamily="34" charset="0"/>
              <a:cs typeface="Arial" panose="020B0604020202020204" pitchFamily="34" charset="0"/>
            </a:rPr>
            <a:t>ISO-NE</a:t>
          </a:r>
        </a:p>
      </cdr:txBody>
    </cdr:sp>
  </cdr:relSizeAnchor>
  <cdr:relSizeAnchor xmlns:cdr="http://schemas.openxmlformats.org/drawingml/2006/chartDrawing">
    <cdr:from>
      <cdr:x>0.64071</cdr:x>
      <cdr:y>0.73429</cdr:y>
    </cdr:from>
    <cdr:to>
      <cdr:x>0.71489</cdr:x>
      <cdr:y>0.80814</cdr:y>
    </cdr:to>
    <cdr:sp macro="" textlink="">
      <cdr:nvSpPr>
        <cdr:cNvPr id="10" name="TextBox 1"/>
        <cdr:cNvSpPr txBox="1"/>
      </cdr:nvSpPr>
      <cdr:spPr>
        <a:xfrm xmlns:a="http://schemas.openxmlformats.org/drawingml/2006/main">
          <a:off x="3873376" y="2188116"/>
          <a:ext cx="448425" cy="220084"/>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bg2">
                  <a:lumMod val="50000"/>
                </a:schemeClr>
              </a:solidFill>
              <a:latin typeface="Arial" panose="020B0604020202020204" pitchFamily="34" charset="0"/>
              <a:cs typeface="Arial" panose="020B0604020202020204" pitchFamily="34" charset="0"/>
            </a:rPr>
            <a:t>SPP</a:t>
          </a:r>
        </a:p>
      </cdr:txBody>
    </cdr:sp>
  </cdr:relSizeAnchor>
  <cdr:relSizeAnchor xmlns:cdr="http://schemas.openxmlformats.org/drawingml/2006/chartDrawing">
    <cdr:from>
      <cdr:x>0.47702</cdr:x>
      <cdr:y>0.46939</cdr:y>
    </cdr:from>
    <cdr:to>
      <cdr:x>0.57368</cdr:x>
      <cdr:y>0.53965</cdr:y>
    </cdr:to>
    <cdr:sp macro="" textlink="">
      <cdr:nvSpPr>
        <cdr:cNvPr id="11" name="TextBox 1"/>
        <cdr:cNvSpPr txBox="1"/>
      </cdr:nvSpPr>
      <cdr:spPr>
        <a:xfrm xmlns:a="http://schemas.openxmlformats.org/drawingml/2006/main">
          <a:off x="2883818" y="1398739"/>
          <a:ext cx="584313" cy="20935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3">
                  <a:lumMod val="75000"/>
                </a:schemeClr>
              </a:solidFill>
              <a:latin typeface="Arial" panose="020B0604020202020204" pitchFamily="34" charset="0"/>
              <a:cs typeface="Arial" panose="020B0604020202020204" pitchFamily="34" charset="0"/>
            </a:rPr>
            <a:t>MISO</a:t>
          </a:r>
        </a:p>
      </cdr:txBody>
    </cdr:sp>
  </cdr:relSizeAnchor>
  <cdr:relSizeAnchor xmlns:cdr="http://schemas.openxmlformats.org/drawingml/2006/chartDrawing">
    <cdr:from>
      <cdr:x>0.24331</cdr:x>
      <cdr:y>0.6203</cdr:y>
    </cdr:from>
    <cdr:to>
      <cdr:x>0.33996</cdr:x>
      <cdr:y>0.69055</cdr:y>
    </cdr:to>
    <cdr:sp macro="" textlink="">
      <cdr:nvSpPr>
        <cdr:cNvPr id="13" name="TextBox 1"/>
        <cdr:cNvSpPr txBox="1"/>
      </cdr:nvSpPr>
      <cdr:spPr>
        <a:xfrm xmlns:a="http://schemas.openxmlformats.org/drawingml/2006/main">
          <a:off x="1470890" y="1848427"/>
          <a:ext cx="584313" cy="20935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4">
                  <a:lumMod val="75000"/>
                </a:schemeClr>
              </a:solidFill>
              <a:latin typeface="Arial" panose="020B0604020202020204" pitchFamily="34" charset="0"/>
              <a:cs typeface="Arial" panose="020B0604020202020204" pitchFamily="34" charset="0"/>
            </a:rPr>
            <a:t>CAISO</a:t>
          </a:r>
        </a:p>
      </cdr:txBody>
    </cdr:sp>
  </cdr:relSizeAnchor>
  <cdr:relSizeAnchor xmlns:cdr="http://schemas.openxmlformats.org/drawingml/2006/chartDrawing">
    <cdr:from>
      <cdr:x>0.84145</cdr:x>
      <cdr:y>0.78186</cdr:y>
    </cdr:from>
    <cdr:to>
      <cdr:x>0.9381</cdr:x>
      <cdr:y>0.85211</cdr:y>
    </cdr:to>
    <cdr:sp macro="" textlink="">
      <cdr:nvSpPr>
        <cdr:cNvPr id="14" name="TextBox 1"/>
        <cdr:cNvSpPr txBox="1"/>
      </cdr:nvSpPr>
      <cdr:spPr>
        <a:xfrm xmlns:a="http://schemas.openxmlformats.org/drawingml/2006/main">
          <a:off x="5086927" y="2329872"/>
          <a:ext cx="584313" cy="20935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tx1">
                  <a:lumMod val="75000"/>
                  <a:lumOff val="25000"/>
                </a:schemeClr>
              </a:solidFill>
              <a:latin typeface="Arial" panose="020B0604020202020204" pitchFamily="34" charset="0"/>
              <a:cs typeface="Arial" panose="020B0604020202020204" pitchFamily="34" charset="0"/>
            </a:rPr>
            <a:t>ERCOT</a:t>
          </a:r>
        </a:p>
      </cdr:txBody>
    </cdr:sp>
  </cdr:relSizeAnchor>
  <cdr:relSizeAnchor xmlns:cdr="http://schemas.openxmlformats.org/drawingml/2006/chartDrawing">
    <cdr:from>
      <cdr:x>0.86657</cdr:x>
      <cdr:y>0.63666</cdr:y>
    </cdr:from>
    <cdr:to>
      <cdr:x>0.9611</cdr:x>
      <cdr:y>0.70463</cdr:y>
    </cdr:to>
    <cdr:sp macro="" textlink="">
      <cdr:nvSpPr>
        <cdr:cNvPr id="15" name="TextBox 1"/>
        <cdr:cNvSpPr txBox="1"/>
      </cdr:nvSpPr>
      <cdr:spPr>
        <a:xfrm xmlns:a="http://schemas.openxmlformats.org/drawingml/2006/main">
          <a:off x="5304436" y="1912898"/>
          <a:ext cx="578637" cy="204229"/>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4">
                  <a:lumMod val="75000"/>
                </a:schemeClr>
              </a:solidFill>
              <a:latin typeface="Arial" panose="020B0604020202020204" pitchFamily="34" charset="0"/>
              <a:cs typeface="Arial" panose="020B0604020202020204" pitchFamily="34" charset="0"/>
            </a:rPr>
            <a:t>NYISO</a:t>
          </a:r>
        </a:p>
      </cdr:txBody>
    </cdr:sp>
  </cdr:relSizeAnchor>
</c:userShapes>
</file>

<file path=xl/drawings/drawing72.xml><?xml version="1.0" encoding="utf-8"?>
<c:userShapes xmlns:c="http://schemas.openxmlformats.org/drawingml/2006/chart">
  <cdr:relSizeAnchor xmlns:cdr="http://schemas.openxmlformats.org/drawingml/2006/chartDrawing">
    <cdr:from>
      <cdr:x>0.39387</cdr:x>
      <cdr:y>0.94938</cdr:y>
    </cdr:from>
    <cdr:to>
      <cdr:x>0.68897</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334390" y="3022425"/>
          <a:ext cx="1749041" cy="1611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0</cdr:y>
    </cdr:from>
    <cdr:to>
      <cdr:x>0.68833</cdr:x>
      <cdr:y>0.07158</cdr:y>
    </cdr:to>
    <cdr:sp macro="" textlink="">
      <cdr:nvSpPr>
        <cdr:cNvPr id="2" name="TextBox 1"/>
        <cdr:cNvSpPr txBox="1"/>
      </cdr:nvSpPr>
      <cdr:spPr>
        <a:xfrm xmlns:a="http://schemas.openxmlformats.org/drawingml/2006/main">
          <a:off x="0" y="0"/>
          <a:ext cx="4205479" cy="214932"/>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Generation-Weighted</a:t>
          </a:r>
          <a:r>
            <a:rPr lang="en-US" sz="1000" b="1" baseline="0">
              <a:latin typeface="Arial" panose="020B0604020202020204" pitchFamily="34" charset="0"/>
              <a:cs typeface="Arial" panose="020B0604020202020204" pitchFamily="34" charset="0"/>
            </a:rPr>
            <a:t> </a:t>
          </a:r>
          <a:r>
            <a:rPr lang="en-US" sz="1000" b="1">
              <a:latin typeface="Arial" panose="020B0604020202020204" pitchFamily="34" charset="0"/>
              <a:cs typeface="Arial" panose="020B0604020202020204" pitchFamily="34" charset="0"/>
            </a:rPr>
            <a:t>Average and Project-Level</a:t>
          </a:r>
          <a:r>
            <a:rPr lang="en-US" sz="1000" b="1" baseline="0">
              <a:latin typeface="Arial" panose="020B0604020202020204" pitchFamily="34" charset="0"/>
              <a:cs typeface="Arial" panose="020B0604020202020204" pitchFamily="34" charset="0"/>
            </a:rPr>
            <a:t> </a:t>
          </a:r>
          <a:r>
            <a:rPr lang="en-US" sz="1000" b="1">
              <a:latin typeface="Arial" panose="020B0604020202020204" pitchFamily="34" charset="0"/>
              <a:cs typeface="Arial" panose="020B0604020202020204" pitchFamily="34" charset="0"/>
            </a:rPr>
            <a:t>LCOE (2020 $/MWh)</a:t>
          </a:r>
        </a:p>
      </cdr:txBody>
    </cdr:sp>
  </cdr:relSizeAnchor>
</c:userShapes>
</file>

<file path=xl/drawings/drawing73.xml><?xml version="1.0" encoding="utf-8"?>
<c:userShapes xmlns:c="http://schemas.openxmlformats.org/drawingml/2006/chart">
  <cdr:relSizeAnchor xmlns:cdr="http://schemas.openxmlformats.org/drawingml/2006/chartDrawing">
    <cdr:from>
      <cdr:x>0.81125</cdr:x>
      <cdr:y>0.44603</cdr:y>
    </cdr:from>
    <cdr:to>
      <cdr:x>0.90194</cdr:x>
      <cdr:y>0.52685</cdr:y>
    </cdr:to>
    <cdr:sp macro="" textlink="">
      <cdr:nvSpPr>
        <cdr:cNvPr id="2" name="TextBox 1"/>
        <cdr:cNvSpPr txBox="1"/>
      </cdr:nvSpPr>
      <cdr:spPr>
        <a:xfrm xmlns:a="http://schemas.openxmlformats.org/drawingml/2006/main">
          <a:off x="4956477" y="1162320"/>
          <a:ext cx="554045" cy="210598"/>
        </a:xfrm>
        <a:prstGeom xmlns:a="http://schemas.openxmlformats.org/drawingml/2006/main" prst="rect">
          <a:avLst/>
        </a:prstGeom>
      </cdr:spPr>
      <cdr:txBody>
        <a:bodyPr xmlns:a="http://schemas.openxmlformats.org/drawingml/2006/main" vertOverflow="clip" wrap="square" lIns="18288" rIns="18288" rtlCol="0" anchor="ctr" anchorCtr="1"/>
        <a:lstStyle xmlns:a="http://schemas.openxmlformats.org/drawingml/2006/main"/>
        <a:p xmlns:a="http://schemas.openxmlformats.org/drawingml/2006/main">
          <a:r>
            <a:rPr lang="en-US" sz="900">
              <a:solidFill>
                <a:schemeClr val="tx1">
                  <a:lumMod val="75000"/>
                  <a:lumOff val="25000"/>
                </a:schemeClr>
              </a:solidFill>
              <a:latin typeface="Arial" panose="020B0604020202020204" pitchFamily="34" charset="0"/>
              <a:cs typeface="Arial" panose="020B0604020202020204" pitchFamily="34" charset="0"/>
            </a:rPr>
            <a:t>8 MW</a:t>
          </a:r>
        </a:p>
      </cdr:txBody>
    </cdr:sp>
  </cdr:relSizeAnchor>
  <cdr:relSizeAnchor xmlns:cdr="http://schemas.openxmlformats.org/drawingml/2006/chartDrawing">
    <cdr:from>
      <cdr:x>0.79616</cdr:x>
      <cdr:y>0.49901</cdr:y>
    </cdr:from>
    <cdr:to>
      <cdr:x>0.81966</cdr:x>
      <cdr:y>0.5373</cdr:y>
    </cdr:to>
    <cdr:cxnSp macro="">
      <cdr:nvCxnSpPr>
        <cdr:cNvPr id="4" name="Straight Arrow Connector 3"/>
        <cdr:cNvCxnSpPr/>
      </cdr:nvCxnSpPr>
      <cdr:spPr>
        <a:xfrm xmlns:a="http://schemas.openxmlformats.org/drawingml/2006/main" flipH="1">
          <a:off x="4864236" y="1300388"/>
          <a:ext cx="143577" cy="99781"/>
        </a:xfrm>
        <a:prstGeom xmlns:a="http://schemas.openxmlformats.org/drawingml/2006/main" prst="straightConnector1">
          <a:avLst/>
        </a:prstGeom>
        <a:ln xmlns:a="http://schemas.openxmlformats.org/drawingml/2006/main" w="6350">
          <a:solidFill>
            <a:schemeClr val="tx1">
              <a:lumMod val="75000"/>
              <a:lumOff val="25000"/>
            </a:schemeClr>
          </a:solidFill>
          <a:tailEnd type="stealth" w="sm"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0.6404</cdr:x>
      <cdr:y>0.33261</cdr:y>
    </cdr:from>
    <cdr:to>
      <cdr:x>0.75265</cdr:x>
      <cdr:y>0.41771</cdr:y>
    </cdr:to>
    <cdr:sp macro="" textlink="">
      <cdr:nvSpPr>
        <cdr:cNvPr id="3" name="TextBox 2"/>
        <cdr:cNvSpPr txBox="1"/>
      </cdr:nvSpPr>
      <cdr:spPr>
        <a:xfrm xmlns:a="http://schemas.openxmlformats.org/drawingml/2006/main">
          <a:off x="3912641" y="866751"/>
          <a:ext cx="685808" cy="2217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anose="020B0604020202020204" pitchFamily="34" charset="0"/>
              <a:cs typeface="Arial" panose="020B0604020202020204" pitchFamily="34" charset="0"/>
            </a:rPr>
            <a:t>300 MW</a:t>
          </a:r>
        </a:p>
      </cdr:txBody>
    </cdr:sp>
  </cdr:relSizeAnchor>
  <cdr:relSizeAnchor xmlns:cdr="http://schemas.openxmlformats.org/drawingml/2006/chartDrawing">
    <cdr:from>
      <cdr:x>0.63903</cdr:x>
      <cdr:y>0.41171</cdr:y>
    </cdr:from>
    <cdr:to>
      <cdr:x>0.6829</cdr:x>
      <cdr:y>0.56308</cdr:y>
    </cdr:to>
    <cdr:cxnSp macro="">
      <cdr:nvCxnSpPr>
        <cdr:cNvPr id="6" name="Straight Arrow Connector 5"/>
        <cdr:cNvCxnSpPr/>
      </cdr:nvCxnSpPr>
      <cdr:spPr>
        <a:xfrm xmlns:a="http://schemas.openxmlformats.org/drawingml/2006/main" flipH="1">
          <a:off x="3904259" y="1072881"/>
          <a:ext cx="268000" cy="394458"/>
        </a:xfrm>
        <a:prstGeom xmlns:a="http://schemas.openxmlformats.org/drawingml/2006/main" prst="straightConnector1">
          <a:avLst/>
        </a:prstGeom>
        <a:ln xmlns:a="http://schemas.openxmlformats.org/drawingml/2006/main" w="6350">
          <a:solidFill>
            <a:schemeClr val="tx1"/>
          </a:solidFill>
          <a:tailEnd type="stealth" w="sm"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4.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439102</xdr:colOff>
      <xdr:row>21</xdr:row>
      <xdr:rowOff>31433</xdr:rowOff>
    </xdr:to>
    <xdr:graphicFrame macro="">
      <xdr:nvGraphicFramePr>
        <xdr:cNvPr id="7"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766763</xdr:colOff>
      <xdr:row>2</xdr:row>
      <xdr:rowOff>0</xdr:rowOff>
    </xdr:from>
    <xdr:to>
      <xdr:col>16</xdr:col>
      <xdr:colOff>10478</xdr:colOff>
      <xdr:row>21</xdr:row>
      <xdr:rowOff>31433</xdr:rowOff>
    </xdr:to>
    <xdr:graphicFrame macro="">
      <xdr:nvGraphicFramePr>
        <xdr:cNvPr id="8"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361950</xdr:colOff>
      <xdr:row>1</xdr:row>
      <xdr:rowOff>128587</xdr:rowOff>
    </xdr:from>
    <xdr:to>
      <xdr:col>26</xdr:col>
      <xdr:colOff>396240</xdr:colOff>
      <xdr:row>21</xdr:row>
      <xdr:rowOff>2857</xdr:rowOff>
    </xdr:to>
    <xdr:graphicFrame macro="">
      <xdr:nvGraphicFramePr>
        <xdr:cNvPr id="4" name="Chart 8">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5.xml><?xml version="1.0" encoding="utf-8"?>
<c:userShapes xmlns:c="http://schemas.openxmlformats.org/drawingml/2006/chart">
  <cdr:relSizeAnchor xmlns:cdr="http://schemas.openxmlformats.org/drawingml/2006/chartDrawing">
    <cdr:from>
      <cdr:x>0.38249</cdr:x>
      <cdr:y>0.95101</cdr:y>
    </cdr:from>
    <cdr:to>
      <cdr:x>0.66845</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308356" y="2869692"/>
          <a:ext cx="1725781" cy="14782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0</cdr:y>
    </cdr:from>
    <cdr:to>
      <cdr:x>0.53977</cdr:x>
      <cdr:y>0.07734</cdr:y>
    </cdr:to>
    <cdr:sp macro="" textlink="">
      <cdr:nvSpPr>
        <cdr:cNvPr id="2" name="TextBox 1"/>
        <cdr:cNvSpPr txBox="1"/>
      </cdr:nvSpPr>
      <cdr:spPr>
        <a:xfrm xmlns:a="http://schemas.openxmlformats.org/drawingml/2006/main">
          <a:off x="0" y="0"/>
          <a:ext cx="3257550" cy="233362"/>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Median LCOE and Levelized PPA Price (2020 $/MWh)</a:t>
          </a:r>
        </a:p>
      </cdr:txBody>
    </cdr:sp>
  </cdr:relSizeAnchor>
  <cdr:relSizeAnchor xmlns:cdr="http://schemas.openxmlformats.org/drawingml/2006/chartDrawing">
    <cdr:from>
      <cdr:x>0.18624</cdr:x>
      <cdr:y>0.20676</cdr:y>
    </cdr:from>
    <cdr:to>
      <cdr:x>0.44823</cdr:x>
      <cdr:y>0.28251</cdr:y>
    </cdr:to>
    <cdr:sp macro="" textlink="">
      <cdr:nvSpPr>
        <cdr:cNvPr id="3" name="TextBox 2"/>
        <cdr:cNvSpPr txBox="1"/>
      </cdr:nvSpPr>
      <cdr:spPr>
        <a:xfrm xmlns:a="http://schemas.openxmlformats.org/drawingml/2006/main">
          <a:off x="1123951" y="623888"/>
          <a:ext cx="1581150" cy="228600"/>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1000">
              <a:solidFill>
                <a:schemeClr val="accent1"/>
              </a:solidFill>
              <a:latin typeface="Arial" panose="020B0604020202020204" pitchFamily="34" charset="0"/>
              <a:cs typeface="Arial" panose="020B0604020202020204" pitchFamily="34" charset="0"/>
            </a:rPr>
            <a:t>LCOE without the ITC</a:t>
          </a:r>
        </a:p>
      </cdr:txBody>
    </cdr:sp>
  </cdr:relSizeAnchor>
  <cdr:relSizeAnchor xmlns:cdr="http://schemas.openxmlformats.org/drawingml/2006/chartDrawing">
    <cdr:from>
      <cdr:x>0.87121</cdr:x>
      <cdr:y>0.57239</cdr:y>
    </cdr:from>
    <cdr:to>
      <cdr:x>1</cdr:x>
      <cdr:y>0.65341</cdr:y>
    </cdr:to>
    <cdr:sp macro="" textlink="">
      <cdr:nvSpPr>
        <cdr:cNvPr id="6" name="TextBox 1"/>
        <cdr:cNvSpPr txBox="1"/>
      </cdr:nvSpPr>
      <cdr:spPr>
        <a:xfrm xmlns:a="http://schemas.openxmlformats.org/drawingml/2006/main">
          <a:off x="5257800" y="1727199"/>
          <a:ext cx="777240" cy="24447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2"/>
              </a:solidFill>
              <a:latin typeface="Arial" panose="020B0604020202020204" pitchFamily="34" charset="0"/>
              <a:cs typeface="Arial" panose="020B0604020202020204" pitchFamily="34" charset="0"/>
            </a:rPr>
            <a:t>PPA price</a:t>
          </a:r>
        </a:p>
      </cdr:txBody>
    </cdr:sp>
  </cdr:relSizeAnchor>
  <cdr:relSizeAnchor xmlns:cdr="http://schemas.openxmlformats.org/drawingml/2006/chartDrawing">
    <cdr:from>
      <cdr:x>0.16151</cdr:x>
      <cdr:y>0.58502</cdr:y>
    </cdr:from>
    <cdr:to>
      <cdr:x>0.42351</cdr:x>
      <cdr:y>0.66077</cdr:y>
    </cdr:to>
    <cdr:sp macro="" textlink="">
      <cdr:nvSpPr>
        <cdr:cNvPr id="7" name="TextBox 1"/>
        <cdr:cNvSpPr txBox="1"/>
      </cdr:nvSpPr>
      <cdr:spPr>
        <a:xfrm xmlns:a="http://schemas.openxmlformats.org/drawingml/2006/main">
          <a:off x="974724" y="1765301"/>
          <a:ext cx="1581150" cy="228600"/>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1"/>
              </a:solidFill>
              <a:latin typeface="Arial" panose="020B0604020202020204" pitchFamily="34" charset="0"/>
              <a:cs typeface="Arial" panose="020B0604020202020204" pitchFamily="34" charset="0"/>
            </a:rPr>
            <a:t>LCOE with the ITC</a:t>
          </a:r>
        </a:p>
      </cdr:txBody>
    </cdr:sp>
  </cdr:relSizeAnchor>
  <cdr:relSizeAnchor xmlns:cdr="http://schemas.openxmlformats.org/drawingml/2006/chartDrawing">
    <cdr:from>
      <cdr:x>0</cdr:x>
      <cdr:y>0.78388</cdr:y>
    </cdr:from>
    <cdr:to>
      <cdr:x>0.10732</cdr:x>
      <cdr:y>0.93434</cdr:y>
    </cdr:to>
    <cdr:sp macro="" textlink="">
      <cdr:nvSpPr>
        <cdr:cNvPr id="8" name="TextBox 1"/>
        <cdr:cNvSpPr txBox="1"/>
      </cdr:nvSpPr>
      <cdr:spPr>
        <a:xfrm xmlns:a="http://schemas.openxmlformats.org/drawingml/2006/main">
          <a:off x="0" y="2365374"/>
          <a:ext cx="647700" cy="454016"/>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COD:</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Projects:</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MW-AC:</a:t>
          </a:r>
        </a:p>
      </cdr:txBody>
    </cdr:sp>
  </cdr:relSizeAnchor>
</c:userShapes>
</file>

<file path=xl/drawings/drawing76.xml><?xml version="1.0" encoding="utf-8"?>
<c:userShapes xmlns:c="http://schemas.openxmlformats.org/drawingml/2006/chart">
  <cdr:relSizeAnchor xmlns:cdr="http://schemas.openxmlformats.org/drawingml/2006/chartDrawing">
    <cdr:from>
      <cdr:x>0.38249</cdr:x>
      <cdr:y>0.95101</cdr:y>
    </cdr:from>
    <cdr:to>
      <cdr:x>0.66845</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308356" y="2869692"/>
          <a:ext cx="1725781" cy="14782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0</cdr:y>
    </cdr:from>
    <cdr:to>
      <cdr:x>0.75344</cdr:x>
      <cdr:y>0.07891</cdr:y>
    </cdr:to>
    <cdr:sp macro="" textlink="">
      <cdr:nvSpPr>
        <cdr:cNvPr id="2" name="TextBox 1"/>
        <cdr:cNvSpPr txBox="1"/>
      </cdr:nvSpPr>
      <cdr:spPr>
        <a:xfrm xmlns:a="http://schemas.openxmlformats.org/drawingml/2006/main">
          <a:off x="0" y="0"/>
          <a:ext cx="4543424" cy="238124"/>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Capacity-Weighted Average LCOE and Levelized PPA Price (2020 $/MWh)</a:t>
          </a:r>
        </a:p>
      </cdr:txBody>
    </cdr:sp>
  </cdr:relSizeAnchor>
  <cdr:relSizeAnchor xmlns:cdr="http://schemas.openxmlformats.org/drawingml/2006/chartDrawing">
    <cdr:from>
      <cdr:x>0.26062</cdr:x>
      <cdr:y>0.20834</cdr:y>
    </cdr:from>
    <cdr:to>
      <cdr:x>0.51062</cdr:x>
      <cdr:y>0.31881</cdr:y>
    </cdr:to>
    <cdr:sp macro="" textlink="">
      <cdr:nvSpPr>
        <cdr:cNvPr id="3" name="TextBox 2"/>
        <cdr:cNvSpPr txBox="1"/>
      </cdr:nvSpPr>
      <cdr:spPr>
        <a:xfrm xmlns:a="http://schemas.openxmlformats.org/drawingml/2006/main">
          <a:off x="1571624" y="628680"/>
          <a:ext cx="1507526" cy="333345"/>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1000">
              <a:solidFill>
                <a:schemeClr val="accent1"/>
              </a:solidFill>
              <a:latin typeface="Arial" panose="020B0604020202020204" pitchFamily="34" charset="0"/>
              <a:cs typeface="Arial" panose="020B0604020202020204" pitchFamily="34" charset="0"/>
            </a:rPr>
            <a:t>LCOE without the ITC</a:t>
          </a:r>
        </a:p>
      </cdr:txBody>
    </cdr:sp>
  </cdr:relSizeAnchor>
  <cdr:relSizeAnchor xmlns:cdr="http://schemas.openxmlformats.org/drawingml/2006/chartDrawing">
    <cdr:from>
      <cdr:x>0.87121</cdr:x>
      <cdr:y>0.57239</cdr:y>
    </cdr:from>
    <cdr:to>
      <cdr:x>1</cdr:x>
      <cdr:y>0.65341</cdr:y>
    </cdr:to>
    <cdr:sp macro="" textlink="">
      <cdr:nvSpPr>
        <cdr:cNvPr id="6" name="TextBox 1"/>
        <cdr:cNvSpPr txBox="1"/>
      </cdr:nvSpPr>
      <cdr:spPr>
        <a:xfrm xmlns:a="http://schemas.openxmlformats.org/drawingml/2006/main">
          <a:off x="5257800" y="1727199"/>
          <a:ext cx="777240" cy="24447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2"/>
              </a:solidFill>
              <a:latin typeface="Arial" panose="020B0604020202020204" pitchFamily="34" charset="0"/>
              <a:cs typeface="Arial" panose="020B0604020202020204" pitchFamily="34" charset="0"/>
            </a:rPr>
            <a:t>PPA price</a:t>
          </a:r>
        </a:p>
      </cdr:txBody>
    </cdr:sp>
  </cdr:relSizeAnchor>
  <cdr:relSizeAnchor xmlns:cdr="http://schemas.openxmlformats.org/drawingml/2006/chartDrawing">
    <cdr:from>
      <cdr:x>0.07148</cdr:x>
      <cdr:y>0.45244</cdr:y>
    </cdr:from>
    <cdr:to>
      <cdr:x>0.33348</cdr:x>
      <cdr:y>0.52819</cdr:y>
    </cdr:to>
    <cdr:sp macro="" textlink="">
      <cdr:nvSpPr>
        <cdr:cNvPr id="7" name="TextBox 1"/>
        <cdr:cNvSpPr txBox="1"/>
      </cdr:nvSpPr>
      <cdr:spPr>
        <a:xfrm xmlns:a="http://schemas.openxmlformats.org/drawingml/2006/main">
          <a:off x="431025" y="1365260"/>
          <a:ext cx="1579933" cy="228577"/>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1"/>
              </a:solidFill>
              <a:latin typeface="Arial" panose="020B0604020202020204" pitchFamily="34" charset="0"/>
              <a:cs typeface="Arial" panose="020B0604020202020204" pitchFamily="34" charset="0"/>
            </a:rPr>
            <a:t>LCOE with the ITC</a:t>
          </a:r>
        </a:p>
      </cdr:txBody>
    </cdr:sp>
  </cdr:relSizeAnchor>
  <cdr:relSizeAnchor xmlns:cdr="http://schemas.openxmlformats.org/drawingml/2006/chartDrawing">
    <cdr:from>
      <cdr:x>0</cdr:x>
      <cdr:y>0.7823</cdr:y>
    </cdr:from>
    <cdr:to>
      <cdr:x>0.10662</cdr:x>
      <cdr:y>0.93276</cdr:y>
    </cdr:to>
    <cdr:sp macro="" textlink="">
      <cdr:nvSpPr>
        <cdr:cNvPr id="8" name="TextBox 1"/>
        <cdr:cNvSpPr txBox="1"/>
      </cdr:nvSpPr>
      <cdr:spPr>
        <a:xfrm xmlns:a="http://schemas.openxmlformats.org/drawingml/2006/main">
          <a:off x="0" y="2360606"/>
          <a:ext cx="642936" cy="454016"/>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COD:</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Projects:</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MW-AC:</a:t>
          </a:r>
        </a:p>
      </cdr:txBody>
    </cdr:sp>
  </cdr:relSizeAnchor>
</c:userShapes>
</file>

<file path=xl/drawings/drawing77.xml><?xml version="1.0" encoding="utf-8"?>
<c:userShapes xmlns:c="http://schemas.openxmlformats.org/drawingml/2006/chart">
  <cdr:relSizeAnchor xmlns:cdr="http://schemas.openxmlformats.org/drawingml/2006/chartDrawing">
    <cdr:from>
      <cdr:x>0.38249</cdr:x>
      <cdr:y>0.95101</cdr:y>
    </cdr:from>
    <cdr:to>
      <cdr:x>0.66845</cdr:x>
      <cdr:y>1</cdr:y>
    </cdr:to>
    <cdr:sp macro="" textlink="">
      <cdr:nvSpPr>
        <cdr:cNvPr id="5" name="Text Box 1036"/>
        <cdr:cNvSpPr txBox="1">
          <a:spLocks xmlns:a="http://schemas.openxmlformats.org/drawingml/2006/main" noChangeArrowheads="1"/>
        </cdr:cNvSpPr>
      </cdr:nvSpPr>
      <cdr:spPr bwMode="auto">
        <a:xfrm xmlns:a="http://schemas.openxmlformats.org/drawingml/2006/main">
          <a:off x="2308356" y="2869692"/>
          <a:ext cx="1725781" cy="14782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cdr:spPr>
      <cdr:txBody>
        <a:bodyPr xmlns:a="http://schemas.openxmlformats.org/drawingml/2006/main" wrap="square" lIns="18288" tIns="0" rIns="18288"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1000" b="1" i="0" u="none" strike="noStrike" baseline="0">
              <a:solidFill>
                <a:srgbClr val="000000"/>
              </a:solidFill>
              <a:latin typeface="Arial" panose="020B0604020202020204" pitchFamily="34" charset="0"/>
              <a:cs typeface="Arial" panose="020B0604020202020204" pitchFamily="34" charset="0"/>
            </a:rPr>
            <a:t>Commercial Operation Year</a:t>
          </a:r>
        </a:p>
      </cdr:txBody>
    </cdr:sp>
  </cdr:relSizeAnchor>
  <cdr:relSizeAnchor xmlns:cdr="http://schemas.openxmlformats.org/drawingml/2006/chartDrawing">
    <cdr:from>
      <cdr:x>0</cdr:x>
      <cdr:y>0</cdr:y>
    </cdr:from>
    <cdr:to>
      <cdr:x>0.77178</cdr:x>
      <cdr:y>0.0726</cdr:y>
    </cdr:to>
    <cdr:sp macro="" textlink="">
      <cdr:nvSpPr>
        <cdr:cNvPr id="2" name="TextBox 1"/>
        <cdr:cNvSpPr txBox="1"/>
      </cdr:nvSpPr>
      <cdr:spPr>
        <a:xfrm xmlns:a="http://schemas.openxmlformats.org/drawingml/2006/main">
          <a:off x="0" y="0"/>
          <a:ext cx="4657725" cy="219076"/>
        </a:xfrm>
        <a:prstGeom xmlns:a="http://schemas.openxmlformats.org/drawingml/2006/main" prst="rect">
          <a:avLst/>
        </a:prstGeom>
      </cdr:spPr>
      <cdr:txBody>
        <a:bodyPr xmlns:a="http://schemas.openxmlformats.org/drawingml/2006/main" vertOverflow="clip" vert="horz" wrap="square" lIns="18288" tIns="18288" rIns="18288" bIns="18288"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Generation-Weighted Average LCOE and Levelized PPA Price (2020 $/MWh)</a:t>
          </a:r>
        </a:p>
      </cdr:txBody>
    </cdr:sp>
  </cdr:relSizeAnchor>
  <cdr:relSizeAnchor xmlns:cdr="http://schemas.openxmlformats.org/drawingml/2006/chartDrawing">
    <cdr:from>
      <cdr:x>0.26673</cdr:x>
      <cdr:y>0.20203</cdr:y>
    </cdr:from>
    <cdr:to>
      <cdr:x>0.48848</cdr:x>
      <cdr:y>0.3125</cdr:y>
    </cdr:to>
    <cdr:sp macro="" textlink="">
      <cdr:nvSpPr>
        <cdr:cNvPr id="3" name="TextBox 2"/>
        <cdr:cNvSpPr txBox="1"/>
      </cdr:nvSpPr>
      <cdr:spPr>
        <a:xfrm xmlns:a="http://schemas.openxmlformats.org/drawingml/2006/main">
          <a:off x="1609724" y="609630"/>
          <a:ext cx="1338263" cy="333346"/>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1000">
              <a:solidFill>
                <a:schemeClr val="accent1"/>
              </a:solidFill>
              <a:latin typeface="Arial" panose="020B0604020202020204" pitchFamily="34" charset="0"/>
              <a:cs typeface="Arial" panose="020B0604020202020204" pitchFamily="34" charset="0"/>
            </a:rPr>
            <a:t>LCOE without the ITC</a:t>
          </a:r>
        </a:p>
      </cdr:txBody>
    </cdr:sp>
  </cdr:relSizeAnchor>
  <cdr:relSizeAnchor xmlns:cdr="http://schemas.openxmlformats.org/drawingml/2006/chartDrawing">
    <cdr:from>
      <cdr:x>0.87121</cdr:x>
      <cdr:y>0.57239</cdr:y>
    </cdr:from>
    <cdr:to>
      <cdr:x>1</cdr:x>
      <cdr:y>0.65341</cdr:y>
    </cdr:to>
    <cdr:sp macro="" textlink="">
      <cdr:nvSpPr>
        <cdr:cNvPr id="6" name="TextBox 1"/>
        <cdr:cNvSpPr txBox="1"/>
      </cdr:nvSpPr>
      <cdr:spPr>
        <a:xfrm xmlns:a="http://schemas.openxmlformats.org/drawingml/2006/main">
          <a:off x="5257800" y="1727199"/>
          <a:ext cx="777240" cy="24447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2"/>
              </a:solidFill>
              <a:latin typeface="Arial" panose="020B0604020202020204" pitchFamily="34" charset="0"/>
              <a:cs typeface="Arial" panose="020B0604020202020204" pitchFamily="34" charset="0"/>
            </a:rPr>
            <a:t>PPA price</a:t>
          </a:r>
        </a:p>
      </cdr:txBody>
    </cdr:sp>
  </cdr:relSizeAnchor>
  <cdr:relSizeAnchor xmlns:cdr="http://schemas.openxmlformats.org/drawingml/2006/chartDrawing">
    <cdr:from>
      <cdr:x>0.0797</cdr:x>
      <cdr:y>0.42929</cdr:y>
    </cdr:from>
    <cdr:to>
      <cdr:x>0.28804</cdr:x>
      <cdr:y>0.54293</cdr:y>
    </cdr:to>
    <cdr:sp macro="" textlink="">
      <cdr:nvSpPr>
        <cdr:cNvPr id="7" name="TextBox 1"/>
        <cdr:cNvSpPr txBox="1"/>
      </cdr:nvSpPr>
      <cdr:spPr>
        <a:xfrm xmlns:a="http://schemas.openxmlformats.org/drawingml/2006/main">
          <a:off x="481012" y="1295401"/>
          <a:ext cx="1257300" cy="342900"/>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1"/>
              </a:solidFill>
              <a:latin typeface="Arial" panose="020B0604020202020204" pitchFamily="34" charset="0"/>
              <a:cs typeface="Arial" panose="020B0604020202020204" pitchFamily="34" charset="0"/>
            </a:rPr>
            <a:t>LCOE with the ITC</a:t>
          </a:r>
        </a:p>
      </cdr:txBody>
    </cdr:sp>
  </cdr:relSizeAnchor>
  <cdr:relSizeAnchor xmlns:cdr="http://schemas.openxmlformats.org/drawingml/2006/chartDrawing">
    <cdr:from>
      <cdr:x>0</cdr:x>
      <cdr:y>0.7823</cdr:y>
    </cdr:from>
    <cdr:to>
      <cdr:x>0.10653</cdr:x>
      <cdr:y>0.93276</cdr:y>
    </cdr:to>
    <cdr:sp macro="" textlink="">
      <cdr:nvSpPr>
        <cdr:cNvPr id="8" name="TextBox 1"/>
        <cdr:cNvSpPr txBox="1"/>
      </cdr:nvSpPr>
      <cdr:spPr>
        <a:xfrm xmlns:a="http://schemas.openxmlformats.org/drawingml/2006/main">
          <a:off x="0" y="2360606"/>
          <a:ext cx="642938" cy="454016"/>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COD:</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Projects:</a:t>
          </a:r>
        </a:p>
        <a:p xmlns:a="http://schemas.openxmlformats.org/drawingml/2006/main">
          <a:pPr algn="r"/>
          <a:r>
            <a:rPr lang="en-US" sz="1000" b="1">
              <a:solidFill>
                <a:schemeClr val="tx1"/>
              </a:solidFill>
              <a:latin typeface="Arial" panose="020B0604020202020204" pitchFamily="34" charset="0"/>
              <a:cs typeface="Arial" panose="020B0604020202020204" pitchFamily="34" charset="0"/>
            </a:rPr>
            <a:t>MW-AC:</a:t>
          </a:r>
        </a:p>
      </cdr:txBody>
    </cdr:sp>
  </cdr:relSizeAnchor>
</c:userShapes>
</file>

<file path=xl/drawings/drawing78.xml><?xml version="1.0" encoding="utf-8"?>
<xdr:wsDr xmlns:xdr="http://schemas.openxmlformats.org/drawingml/2006/spreadsheetDrawing" xmlns:a="http://schemas.openxmlformats.org/drawingml/2006/main">
  <xdr:twoCellAnchor>
    <xdr:from>
      <xdr:col>0</xdr:col>
      <xdr:colOff>0</xdr:colOff>
      <xdr:row>1</xdr:row>
      <xdr:rowOff>91440</xdr:rowOff>
    </xdr:from>
    <xdr:to>
      <xdr:col>7</xdr:col>
      <xdr:colOff>392429</xdr:colOff>
      <xdr:row>20</xdr:row>
      <xdr:rowOff>45087</xdr:rowOff>
    </xdr:to>
    <xdr:grpSp>
      <xdr:nvGrpSpPr>
        <xdr:cNvPr id="2" name="Group 1">
          <a:extLst>
            <a:ext uri="{FF2B5EF4-FFF2-40B4-BE49-F238E27FC236}">
              <a16:creationId xmlns:a16="http://schemas.microsoft.com/office/drawing/2014/main" id="{00000000-0008-0000-3500-000002000000}"/>
            </a:ext>
          </a:extLst>
        </xdr:cNvPr>
        <xdr:cNvGrpSpPr/>
      </xdr:nvGrpSpPr>
      <xdr:grpSpPr>
        <a:xfrm>
          <a:off x="0" y="272415"/>
          <a:ext cx="5945504" cy="2939735"/>
          <a:chOff x="0" y="328613"/>
          <a:chExt cx="5941692" cy="3209924"/>
        </a:xfrm>
      </xdr:grpSpPr>
      <xdr:grpSp>
        <xdr:nvGrpSpPr>
          <xdr:cNvPr id="3" name="Group 2">
            <a:extLst>
              <a:ext uri="{FF2B5EF4-FFF2-40B4-BE49-F238E27FC236}">
                <a16:creationId xmlns:a16="http://schemas.microsoft.com/office/drawing/2014/main" id="{00000000-0008-0000-3500-000003000000}"/>
              </a:ext>
            </a:extLst>
          </xdr:cNvPr>
          <xdr:cNvGrpSpPr/>
        </xdr:nvGrpSpPr>
        <xdr:grpSpPr>
          <a:xfrm>
            <a:off x="0" y="328613"/>
            <a:ext cx="5941692" cy="3209924"/>
            <a:chOff x="15335249" y="3951439"/>
            <a:chExt cx="6059283" cy="3158077"/>
          </a:xfrm>
          <a:solidFill>
            <a:schemeClr val="bg1"/>
          </a:solidFill>
        </xdr:grpSpPr>
        <xdr:graphicFrame macro="">
          <xdr:nvGraphicFramePr>
            <xdr:cNvPr id="7" name="Chart 6">
              <a:extLst>
                <a:ext uri="{FF2B5EF4-FFF2-40B4-BE49-F238E27FC236}">
                  <a16:creationId xmlns:a16="http://schemas.microsoft.com/office/drawing/2014/main" id="{00000000-0008-0000-3500-000007000000}"/>
                </a:ext>
              </a:extLst>
            </xdr:cNvPr>
            <xdr:cNvGraphicFramePr>
              <a:graphicFrameLocks/>
            </xdr:cNvGraphicFramePr>
          </xdr:nvGraphicFramePr>
          <xdr:xfrm>
            <a:off x="15335249" y="4000556"/>
            <a:ext cx="6059283" cy="310896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7">
              <a:extLst>
                <a:ext uri="{FF2B5EF4-FFF2-40B4-BE49-F238E27FC236}">
                  <a16:creationId xmlns:a16="http://schemas.microsoft.com/office/drawing/2014/main" id="{00000000-0008-0000-3500-000008000000}"/>
                </a:ext>
              </a:extLst>
            </xdr:cNvPr>
            <xdr:cNvGraphicFramePr>
              <a:graphicFrameLocks/>
            </xdr:cNvGraphicFramePr>
          </xdr:nvGraphicFramePr>
          <xdr:xfrm>
            <a:off x="15442064" y="3951439"/>
            <a:ext cx="5797106" cy="3148704"/>
          </xdr:xfrm>
          <a:graphic>
            <a:graphicData uri="http://schemas.openxmlformats.org/drawingml/2006/chart">
              <c:chart xmlns:c="http://schemas.openxmlformats.org/drawingml/2006/chart" xmlns:r="http://schemas.openxmlformats.org/officeDocument/2006/relationships" r:id="rId2"/>
            </a:graphicData>
          </a:graphic>
        </xdr:graphicFrame>
      </xdr:grpSp>
      <xdr:cxnSp macro="">
        <xdr:nvCxnSpPr>
          <xdr:cNvPr id="4" name="Straight Connector 3">
            <a:extLst>
              <a:ext uri="{FF2B5EF4-FFF2-40B4-BE49-F238E27FC236}">
                <a16:creationId xmlns:a16="http://schemas.microsoft.com/office/drawing/2014/main" id="{00000000-0008-0000-3500-000004000000}"/>
              </a:ext>
            </a:extLst>
          </xdr:cNvPr>
          <xdr:cNvCxnSpPr/>
        </xdr:nvCxnSpPr>
        <xdr:spPr>
          <a:xfrm flipH="1" flipV="1">
            <a:off x="5447505" y="1701427"/>
            <a:ext cx="60238" cy="969527"/>
          </a:xfrm>
          <a:prstGeom prst="line">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3500-000005000000}"/>
              </a:ext>
            </a:extLst>
          </xdr:cNvPr>
          <xdr:cNvCxnSpPr/>
        </xdr:nvCxnSpPr>
        <xdr:spPr>
          <a:xfrm flipH="1">
            <a:off x="861238" y="2675991"/>
            <a:ext cx="218501" cy="120848"/>
          </a:xfrm>
          <a:prstGeom prst="line">
            <a:avLst/>
          </a:prstGeom>
          <a:ln w="635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5">
            <a:extLst>
              <a:ext uri="{FF2B5EF4-FFF2-40B4-BE49-F238E27FC236}">
                <a16:creationId xmlns:a16="http://schemas.microsoft.com/office/drawing/2014/main" id="{00000000-0008-0000-3500-000006000000}"/>
              </a:ext>
            </a:extLst>
          </xdr:cNvPr>
          <xdr:cNvCxnSpPr/>
        </xdr:nvCxnSpPr>
        <xdr:spPr>
          <a:xfrm flipH="1">
            <a:off x="1395774" y="836832"/>
            <a:ext cx="230001" cy="208359"/>
          </a:xfrm>
          <a:prstGeom prst="line">
            <a:avLst/>
          </a:prstGeom>
          <a:ln w="63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1</xdr:row>
      <xdr:rowOff>61912</xdr:rowOff>
    </xdr:from>
    <xdr:to>
      <xdr:col>19</xdr:col>
      <xdr:colOff>101916</xdr:colOff>
      <xdr:row>20</xdr:row>
      <xdr:rowOff>15559</xdr:rowOff>
    </xdr:to>
    <xdr:grpSp>
      <xdr:nvGrpSpPr>
        <xdr:cNvPr id="9" name="Group 8">
          <a:extLst>
            <a:ext uri="{FF2B5EF4-FFF2-40B4-BE49-F238E27FC236}">
              <a16:creationId xmlns:a16="http://schemas.microsoft.com/office/drawing/2014/main" id="{00000000-0008-0000-3500-000002000000}"/>
            </a:ext>
          </a:extLst>
        </xdr:cNvPr>
        <xdr:cNvGrpSpPr/>
      </xdr:nvGrpSpPr>
      <xdr:grpSpPr>
        <a:xfrm>
          <a:off x="7724775" y="242887"/>
          <a:ext cx="5945504" cy="2939735"/>
          <a:chOff x="0" y="328612"/>
          <a:chExt cx="5941681" cy="3209920"/>
        </a:xfrm>
      </xdr:grpSpPr>
      <xdr:grpSp>
        <xdr:nvGrpSpPr>
          <xdr:cNvPr id="10" name="Group 9">
            <a:extLst>
              <a:ext uri="{FF2B5EF4-FFF2-40B4-BE49-F238E27FC236}">
                <a16:creationId xmlns:a16="http://schemas.microsoft.com/office/drawing/2014/main" id="{00000000-0008-0000-3500-000003000000}"/>
              </a:ext>
            </a:extLst>
          </xdr:cNvPr>
          <xdr:cNvGrpSpPr/>
        </xdr:nvGrpSpPr>
        <xdr:grpSpPr>
          <a:xfrm>
            <a:off x="0" y="328612"/>
            <a:ext cx="5941681" cy="3209920"/>
            <a:chOff x="15335249" y="3951439"/>
            <a:chExt cx="6059283" cy="3158077"/>
          </a:xfrm>
          <a:solidFill>
            <a:schemeClr val="bg1"/>
          </a:solidFill>
        </xdr:grpSpPr>
        <xdr:graphicFrame macro="">
          <xdr:nvGraphicFramePr>
            <xdr:cNvPr id="14" name="Chart 13">
              <a:extLst>
                <a:ext uri="{FF2B5EF4-FFF2-40B4-BE49-F238E27FC236}">
                  <a16:creationId xmlns:a16="http://schemas.microsoft.com/office/drawing/2014/main" id="{00000000-0008-0000-3500-000007000000}"/>
                </a:ext>
              </a:extLst>
            </xdr:cNvPr>
            <xdr:cNvGraphicFramePr>
              <a:graphicFrameLocks/>
            </xdr:cNvGraphicFramePr>
          </xdr:nvGraphicFramePr>
          <xdr:xfrm>
            <a:off x="15335249" y="4000556"/>
            <a:ext cx="6059283" cy="310896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5" name="Chart 14">
              <a:extLst>
                <a:ext uri="{FF2B5EF4-FFF2-40B4-BE49-F238E27FC236}">
                  <a16:creationId xmlns:a16="http://schemas.microsoft.com/office/drawing/2014/main" id="{00000000-0008-0000-3500-000008000000}"/>
                </a:ext>
              </a:extLst>
            </xdr:cNvPr>
            <xdr:cNvGraphicFramePr>
              <a:graphicFrameLocks/>
            </xdr:cNvGraphicFramePr>
          </xdr:nvGraphicFramePr>
          <xdr:xfrm>
            <a:off x="15442064" y="3951439"/>
            <a:ext cx="5797106" cy="3148704"/>
          </xdr:xfrm>
          <a:graphic>
            <a:graphicData uri="http://schemas.openxmlformats.org/drawingml/2006/chart">
              <c:chart xmlns:c="http://schemas.openxmlformats.org/drawingml/2006/chart" xmlns:r="http://schemas.openxmlformats.org/officeDocument/2006/relationships" r:id="rId4"/>
            </a:graphicData>
          </a:graphic>
        </xdr:graphicFrame>
      </xdr:grpSp>
      <xdr:cxnSp macro="">
        <xdr:nvCxnSpPr>
          <xdr:cNvPr id="12" name="Straight Connector 11">
            <a:extLst>
              <a:ext uri="{FF2B5EF4-FFF2-40B4-BE49-F238E27FC236}">
                <a16:creationId xmlns:a16="http://schemas.microsoft.com/office/drawing/2014/main" id="{00000000-0008-0000-3500-000005000000}"/>
              </a:ext>
            </a:extLst>
          </xdr:cNvPr>
          <xdr:cNvCxnSpPr/>
        </xdr:nvCxnSpPr>
        <xdr:spPr>
          <a:xfrm flipH="1">
            <a:off x="861237" y="2675987"/>
            <a:ext cx="218500" cy="120848"/>
          </a:xfrm>
          <a:prstGeom prst="line">
            <a:avLst/>
          </a:prstGeom>
          <a:ln w="635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3500-000006000000}"/>
              </a:ext>
            </a:extLst>
          </xdr:cNvPr>
          <xdr:cNvCxnSpPr/>
        </xdr:nvCxnSpPr>
        <xdr:spPr>
          <a:xfrm flipH="1">
            <a:off x="1395774" y="836832"/>
            <a:ext cx="230001" cy="208359"/>
          </a:xfrm>
          <a:prstGeom prst="line">
            <a:avLst/>
          </a:prstGeom>
          <a:ln w="63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9.xml><?xml version="1.0" encoding="utf-8"?>
<c:userShapes xmlns:c="http://schemas.openxmlformats.org/drawingml/2006/chart">
  <cdr:relSizeAnchor xmlns:cdr="http://schemas.openxmlformats.org/drawingml/2006/chartDrawing">
    <cdr:from>
      <cdr:x>0</cdr:x>
      <cdr:y>0</cdr:y>
    </cdr:from>
    <cdr:to>
      <cdr:x>0.45237</cdr:x>
      <cdr:y>0.05183</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644140" cy="14975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b"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and Gas Price (2020 $/MWh)</a:t>
          </a:r>
          <a:endParaRPr lang="en-US" sz="1000" b="1">
            <a:latin typeface="Arial" panose="020B0604020202020204" pitchFamily="34" charset="0"/>
            <a:cs typeface="Arial" panose="020B0604020202020204" pitchFamily="34" charset="0"/>
          </a:endParaRPr>
        </a:p>
      </cdr:txBody>
    </cdr:sp>
  </cdr:relSizeAnchor>
</c:userShapes>
</file>

<file path=xl/drawings/drawing80.xml><?xml version="1.0" encoding="utf-8"?>
<c:userShapes xmlns:c="http://schemas.openxmlformats.org/drawingml/2006/chart">
  <cdr:relSizeAnchor xmlns:cdr="http://schemas.openxmlformats.org/drawingml/2006/chartDrawing">
    <cdr:from>
      <cdr:x>0.74141</cdr:x>
      <cdr:y>0.27328</cdr:y>
    </cdr:from>
    <cdr:to>
      <cdr:x>1</cdr:x>
      <cdr:y>0.4258</cdr:y>
    </cdr:to>
    <cdr:sp macro="" textlink="">
      <cdr:nvSpPr>
        <cdr:cNvPr id="7" name="TextBox 1"/>
        <cdr:cNvSpPr txBox="1"/>
      </cdr:nvSpPr>
      <cdr:spPr>
        <a:xfrm xmlns:a="http://schemas.openxmlformats.org/drawingml/2006/main">
          <a:off x="4213291" y="802640"/>
          <a:ext cx="1469491" cy="447949"/>
        </a:xfrm>
        <a:prstGeom xmlns:a="http://schemas.openxmlformats.org/drawingml/2006/main" prst="rect">
          <a:avLst/>
        </a:prstGeom>
        <a:noFill xmlns:a="http://schemas.openxmlformats.org/drawingml/2006/main"/>
      </cdr:spPr>
      <cdr:txBody>
        <a:bodyPr xmlns:a="http://schemas.openxmlformats.org/drawingml/2006/main" wrap="square" lIns="27432" tIns="27432" rIns="27432" bIns="27432"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tx1"/>
              </a:solidFill>
              <a:latin typeface="Arial" panose="020B0604020202020204" pitchFamily="34" charset="0"/>
              <a:cs typeface="Arial" panose="020B0604020202020204" pitchFamily="34" charset="0"/>
            </a:rPr>
            <a:t>Levelized 20-year</a:t>
          </a:r>
        </a:p>
        <a:p xmlns:a="http://schemas.openxmlformats.org/drawingml/2006/main">
          <a:pPr algn="ctr"/>
          <a:r>
            <a:rPr lang="en-US" sz="1000" b="0">
              <a:solidFill>
                <a:schemeClr val="tx1"/>
              </a:solidFill>
              <a:latin typeface="Arial" panose="020B0604020202020204" pitchFamily="34" charset="0"/>
              <a:cs typeface="Arial" panose="020B0604020202020204" pitchFamily="34" charset="0"/>
            </a:rPr>
            <a:t>EIA gas price projections</a:t>
          </a:r>
        </a:p>
      </cdr:txBody>
    </cdr:sp>
  </cdr:relSizeAnchor>
  <cdr:relSizeAnchor xmlns:cdr="http://schemas.openxmlformats.org/drawingml/2006/chartDrawing">
    <cdr:from>
      <cdr:x>0.26886</cdr:x>
      <cdr:y>0.11525</cdr:y>
    </cdr:from>
    <cdr:to>
      <cdr:x>0.43263</cdr:x>
      <cdr:y>0.17527</cdr:y>
    </cdr:to>
    <cdr:sp macro="" textlink="">
      <cdr:nvSpPr>
        <cdr:cNvPr id="3" name="TextBox 1"/>
        <cdr:cNvSpPr txBox="1"/>
      </cdr:nvSpPr>
      <cdr:spPr>
        <a:xfrm xmlns:a="http://schemas.openxmlformats.org/drawingml/2006/main">
          <a:off x="1527855" y="338494"/>
          <a:ext cx="930669" cy="176280"/>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a:solidFill>
                <a:schemeClr val="accent6">
                  <a:lumMod val="75000"/>
                </a:schemeClr>
              </a:solidFill>
              <a:latin typeface="Arial" panose="020B0604020202020204" pitchFamily="34" charset="0"/>
              <a:cs typeface="Arial" panose="020B0604020202020204" pitchFamily="34" charset="0"/>
            </a:rPr>
            <a:t>PV PPA prices</a:t>
          </a:r>
        </a:p>
      </cdr:txBody>
    </cdr:sp>
  </cdr:relSizeAnchor>
  <cdr:relSizeAnchor xmlns:cdr="http://schemas.openxmlformats.org/drawingml/2006/chartDrawing">
    <cdr:from>
      <cdr:x>0.09213</cdr:x>
      <cdr:y>0.77381</cdr:y>
    </cdr:from>
    <cdr:to>
      <cdr:x>0.27746</cdr:x>
      <cdr:y>0.84061</cdr:y>
    </cdr:to>
    <cdr:sp macro="" textlink="">
      <cdr:nvSpPr>
        <cdr:cNvPr id="4" name="TextBox 1"/>
        <cdr:cNvSpPr txBox="1"/>
      </cdr:nvSpPr>
      <cdr:spPr>
        <a:xfrm xmlns:a="http://schemas.openxmlformats.org/drawingml/2006/main">
          <a:off x="523555" y="2272699"/>
          <a:ext cx="1053216" cy="196181"/>
        </a:xfrm>
        <a:prstGeom xmlns:a="http://schemas.openxmlformats.org/drawingml/2006/main" prst="rect">
          <a:avLst/>
        </a:prstGeom>
        <a:noFill xmlns:a="http://schemas.openxmlformats.org/drawingml/2006/main"/>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a:solidFill>
                <a:schemeClr val="tx2"/>
              </a:solidFill>
              <a:latin typeface="Arial" panose="020B0604020202020204" pitchFamily="34" charset="0"/>
              <a:cs typeface="Arial" panose="020B0604020202020204" pitchFamily="34" charset="0"/>
            </a:rPr>
            <a:t>Wind PPA prices</a:t>
          </a:r>
        </a:p>
      </cdr:txBody>
    </cdr:sp>
  </cdr:relSizeAnchor>
</c:userShapes>
</file>

<file path=xl/drawings/drawing81.xml><?xml version="1.0" encoding="utf-8"?>
<c:userShapes xmlns:c="http://schemas.openxmlformats.org/drawingml/2006/chart">
  <cdr:relSizeAnchor xmlns:cdr="http://schemas.openxmlformats.org/drawingml/2006/chartDrawing">
    <cdr:from>
      <cdr:x>0</cdr:x>
      <cdr:y>0</cdr:y>
    </cdr:from>
    <cdr:to>
      <cdr:x>0.45237</cdr:x>
      <cdr:y>0.05183</cdr:y>
    </cdr:to>
    <cdr:sp macro="" textlink="">
      <cdr:nvSpPr>
        <cdr:cNvPr id="299009" name="Text Box 1"/>
        <cdr:cNvSpPr txBox="1">
          <a:spLocks xmlns:a="http://schemas.openxmlformats.org/drawingml/2006/main" noChangeArrowheads="1"/>
        </cdr:cNvSpPr>
      </cdr:nvSpPr>
      <cdr:spPr bwMode="auto">
        <a:xfrm xmlns:a="http://schemas.openxmlformats.org/drawingml/2006/main">
          <a:off x="0" y="0"/>
          <a:ext cx="2644140" cy="14975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horz" wrap="square" lIns="18288" tIns="18288" rIns="18288" bIns="18288" anchor="b" upright="1"/>
        <a:lstStyle xmlns:a="http://schemas.openxmlformats.org/drawingml/2006/main"/>
        <a:p xmlns:a="http://schemas.openxmlformats.org/drawingml/2006/main">
          <a:pPr algn="l" rtl="0">
            <a:defRPr sz="1000"/>
          </a:pPr>
          <a:r>
            <a:rPr lang="en-US" sz="1000" b="1" i="0" u="none" strike="noStrike" baseline="0">
              <a:solidFill>
                <a:srgbClr val="000000"/>
              </a:solidFill>
              <a:latin typeface="Arial" panose="020B0604020202020204" pitchFamily="34" charset="0"/>
              <a:cs typeface="Arial" panose="020B0604020202020204" pitchFamily="34" charset="0"/>
            </a:rPr>
            <a:t>Levelized PPA Price (2020 $/MWh)</a:t>
          </a:r>
          <a:endParaRPr lang="en-US" sz="1000" b="1">
            <a:latin typeface="Arial" panose="020B0604020202020204" pitchFamily="34" charset="0"/>
            <a:cs typeface="Arial" panose="020B0604020202020204" pitchFamily="34" charset="0"/>
          </a:endParaRPr>
        </a:p>
      </cdr:txBody>
    </cdr:sp>
  </cdr:relSizeAnchor>
</c:userShapes>
</file>

<file path=xl/drawings/drawing82.xml><?xml version="1.0" encoding="utf-8"?>
<c:userShapes xmlns:c="http://schemas.openxmlformats.org/drawingml/2006/chart">
  <cdr:relSizeAnchor xmlns:cdr="http://schemas.openxmlformats.org/drawingml/2006/chartDrawing">
    <cdr:from>
      <cdr:x>0.26886</cdr:x>
      <cdr:y>0.11525</cdr:y>
    </cdr:from>
    <cdr:to>
      <cdr:x>0.43263</cdr:x>
      <cdr:y>0.17527</cdr:y>
    </cdr:to>
    <cdr:sp macro="" textlink="">
      <cdr:nvSpPr>
        <cdr:cNvPr id="3" name="TextBox 1"/>
        <cdr:cNvSpPr txBox="1"/>
      </cdr:nvSpPr>
      <cdr:spPr>
        <a:xfrm xmlns:a="http://schemas.openxmlformats.org/drawingml/2006/main">
          <a:off x="1527855" y="338494"/>
          <a:ext cx="930669" cy="176280"/>
        </a:xfrm>
        <a:prstGeom xmlns:a="http://schemas.openxmlformats.org/drawingml/2006/main" prst="rect">
          <a:avLst/>
        </a:prstGeom>
        <a:solidFill xmlns:a="http://schemas.openxmlformats.org/drawingml/2006/main">
          <a:schemeClr val="bg1"/>
        </a:solidFill>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a:solidFill>
                <a:schemeClr val="accent6">
                  <a:lumMod val="75000"/>
                </a:schemeClr>
              </a:solidFill>
              <a:latin typeface="Arial" panose="020B0604020202020204" pitchFamily="34" charset="0"/>
              <a:cs typeface="Arial" panose="020B0604020202020204" pitchFamily="34" charset="0"/>
            </a:rPr>
            <a:t>PV PPA prices</a:t>
          </a:r>
        </a:p>
      </cdr:txBody>
    </cdr:sp>
  </cdr:relSizeAnchor>
  <cdr:relSizeAnchor xmlns:cdr="http://schemas.openxmlformats.org/drawingml/2006/chartDrawing">
    <cdr:from>
      <cdr:x>0.09213</cdr:x>
      <cdr:y>0.77381</cdr:y>
    </cdr:from>
    <cdr:to>
      <cdr:x>0.27746</cdr:x>
      <cdr:y>0.84061</cdr:y>
    </cdr:to>
    <cdr:sp macro="" textlink="">
      <cdr:nvSpPr>
        <cdr:cNvPr id="4" name="TextBox 1"/>
        <cdr:cNvSpPr txBox="1"/>
      </cdr:nvSpPr>
      <cdr:spPr>
        <a:xfrm xmlns:a="http://schemas.openxmlformats.org/drawingml/2006/main">
          <a:off x="523555" y="2272699"/>
          <a:ext cx="1053216" cy="196181"/>
        </a:xfrm>
        <a:prstGeom xmlns:a="http://schemas.openxmlformats.org/drawingml/2006/main" prst="rect">
          <a:avLst/>
        </a:prstGeom>
        <a:noFill xmlns:a="http://schemas.openxmlformats.org/drawingml/2006/main"/>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0">
              <a:solidFill>
                <a:schemeClr val="tx2"/>
              </a:solidFill>
              <a:latin typeface="Arial" panose="020B0604020202020204" pitchFamily="34" charset="0"/>
              <a:cs typeface="Arial" panose="020B0604020202020204" pitchFamily="34" charset="0"/>
            </a:rPr>
            <a:t>Wind PPA prices</a:t>
          </a:r>
        </a:p>
      </cdr:txBody>
    </cdr:sp>
  </cdr:relSizeAnchor>
</c:userShapes>
</file>

<file path=xl/drawings/drawing83.xml><?xml version="1.0" encoding="utf-8"?>
<xdr:wsDr xmlns:xdr="http://schemas.openxmlformats.org/drawingml/2006/spreadsheetDrawing" xmlns:a="http://schemas.openxmlformats.org/drawingml/2006/main">
  <xdr:twoCellAnchor>
    <xdr:from>
      <xdr:col>0</xdr:col>
      <xdr:colOff>0</xdr:colOff>
      <xdr:row>1</xdr:row>
      <xdr:rowOff>100013</xdr:rowOff>
    </xdr:from>
    <xdr:to>
      <xdr:col>11</xdr:col>
      <xdr:colOff>352425</xdr:colOff>
      <xdr:row>20</xdr:row>
      <xdr:rowOff>40005</xdr:rowOff>
    </xdr:to>
    <xdr:graphicFrame macro="">
      <xdr:nvGraphicFramePr>
        <xdr:cNvPr id="3" name="Chart 2">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4.xml><?xml version="1.0" encoding="utf-8"?>
<c:userShapes xmlns:c="http://schemas.openxmlformats.org/drawingml/2006/chart">
  <cdr:relSizeAnchor xmlns:cdr="http://schemas.openxmlformats.org/drawingml/2006/chartDrawing">
    <cdr:from>
      <cdr:x>0</cdr:x>
      <cdr:y>0</cdr:y>
    </cdr:from>
    <cdr:to>
      <cdr:x>0.13548</cdr:x>
      <cdr:y>0.0603</cdr:y>
    </cdr:to>
    <cdr:sp macro="" textlink="">
      <cdr:nvSpPr>
        <cdr:cNvPr id="2" name="TextBox 1"/>
        <cdr:cNvSpPr txBox="1"/>
      </cdr:nvSpPr>
      <cdr:spPr>
        <a:xfrm xmlns:a="http://schemas.openxmlformats.org/drawingml/2006/main">
          <a:off x="0" y="0"/>
          <a:ext cx="849630" cy="182880"/>
        </a:xfrm>
        <a:prstGeom xmlns:a="http://schemas.openxmlformats.org/drawingml/2006/main" prst="rect">
          <a:avLst/>
        </a:prstGeom>
      </cdr:spPr>
      <cdr:txBody>
        <a:bodyPr xmlns:a="http://schemas.openxmlformats.org/drawingml/2006/main" vertOverflow="clip" wrap="square" lIns="27432" tIns="27432" rIns="27432" bIns="27432" rtlCol="0" anchor="ctr" anchorCtr="1"/>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2020 $/MWh</a:t>
          </a:r>
        </a:p>
      </cdr:txBody>
    </cdr:sp>
  </cdr:relSizeAnchor>
  <cdr:relSizeAnchor xmlns:cdr="http://schemas.openxmlformats.org/drawingml/2006/chartDrawing">
    <cdr:from>
      <cdr:x>0.42115</cdr:x>
      <cdr:y>0.09245</cdr:y>
    </cdr:from>
    <cdr:to>
      <cdr:x>0.90401</cdr:x>
      <cdr:y>0.1888</cdr:y>
    </cdr:to>
    <cdr:sp macro="" textlink="">
      <cdr:nvSpPr>
        <cdr:cNvPr id="7" name="TextBox 1"/>
        <cdr:cNvSpPr txBox="1"/>
      </cdr:nvSpPr>
      <cdr:spPr>
        <a:xfrm xmlns:a="http://schemas.openxmlformats.org/drawingml/2006/main">
          <a:off x="2503147" y="270516"/>
          <a:ext cx="2869927" cy="281934"/>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1"/>
              </a:solidFill>
              <a:latin typeface="Arial" panose="020B0604020202020204" pitchFamily="34" charset="0"/>
              <a:cs typeface="Arial" panose="020B0604020202020204" pitchFamily="34" charset="0"/>
            </a:rPr>
            <a:t>Range of AEO21 natural gas fuel cost projections</a:t>
          </a:r>
        </a:p>
      </cdr:txBody>
    </cdr:sp>
  </cdr:relSizeAnchor>
  <cdr:relSizeAnchor xmlns:cdr="http://schemas.openxmlformats.org/drawingml/2006/chartDrawing">
    <cdr:from>
      <cdr:x>0.41106</cdr:x>
      <cdr:y>0.30924</cdr:y>
    </cdr:from>
    <cdr:to>
      <cdr:x>0.94305</cdr:x>
      <cdr:y>0.38562</cdr:y>
    </cdr:to>
    <cdr:sp macro="" textlink="">
      <cdr:nvSpPr>
        <cdr:cNvPr id="9" name="TextBox 1"/>
        <cdr:cNvSpPr txBox="1"/>
      </cdr:nvSpPr>
      <cdr:spPr>
        <a:xfrm xmlns:a="http://schemas.openxmlformats.org/drawingml/2006/main">
          <a:off x="2443163" y="904874"/>
          <a:ext cx="3161924" cy="223487"/>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1">
                  <a:lumMod val="50000"/>
                </a:schemeClr>
              </a:solidFill>
              <a:latin typeface="Arial" panose="020B0604020202020204" pitchFamily="34" charset="0"/>
              <a:cs typeface="Arial" panose="020B0604020202020204" pitchFamily="34" charset="0"/>
            </a:rPr>
            <a:t>AEO21 reference</a:t>
          </a:r>
          <a:r>
            <a:rPr lang="en-US" sz="1000" baseline="0">
              <a:solidFill>
                <a:schemeClr val="accent1">
                  <a:lumMod val="50000"/>
                </a:schemeClr>
              </a:solidFill>
              <a:latin typeface="Arial" panose="020B0604020202020204" pitchFamily="34" charset="0"/>
              <a:cs typeface="Arial" panose="020B0604020202020204" pitchFamily="34" charset="0"/>
            </a:rPr>
            <a:t> case natural gas fuel cost projection</a:t>
          </a:r>
          <a:endParaRPr lang="en-US" sz="1000">
            <a:solidFill>
              <a:schemeClr val="accent1">
                <a:lumMod val="50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0.34914</cdr:x>
      <cdr:y>0.76473</cdr:y>
    </cdr:from>
    <cdr:to>
      <cdr:x>0.93366</cdr:x>
      <cdr:y>0.84923</cdr:y>
    </cdr:to>
    <cdr:sp macro="" textlink="">
      <cdr:nvSpPr>
        <cdr:cNvPr id="13" name="TextBox 1"/>
        <cdr:cNvSpPr txBox="1"/>
      </cdr:nvSpPr>
      <cdr:spPr>
        <a:xfrm xmlns:a="http://schemas.openxmlformats.org/drawingml/2006/main">
          <a:off x="2075137" y="2237670"/>
          <a:ext cx="3474153" cy="247254"/>
        </a:xfrm>
        <a:prstGeom xmlns:a="http://schemas.openxmlformats.org/drawingml/2006/main" prst="rect">
          <a:avLst/>
        </a:prstGeom>
      </cdr:spPr>
      <cdr:txBody>
        <a:bodyPr xmlns:a="http://schemas.openxmlformats.org/drawingml/2006/main" wrap="square" lIns="27432" tIns="27432" rIns="27432" bIns="27432"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3">
                  <a:lumMod val="50000"/>
                </a:schemeClr>
              </a:solidFill>
              <a:latin typeface="Arial" panose="020B0604020202020204" pitchFamily="34" charset="0"/>
              <a:cs typeface="Arial" panose="020B0604020202020204" pitchFamily="34" charset="0"/>
            </a:rPr>
            <a:t>Median</a:t>
          </a:r>
          <a:r>
            <a:rPr lang="en-US" sz="1000" baseline="0">
              <a:solidFill>
                <a:schemeClr val="accent3">
                  <a:lumMod val="50000"/>
                </a:schemeClr>
              </a:solidFill>
              <a:latin typeface="Arial" panose="020B0604020202020204" pitchFamily="34" charset="0"/>
              <a:cs typeface="Arial" panose="020B0604020202020204" pitchFamily="34" charset="0"/>
            </a:rPr>
            <a:t> PV PPA price (with 10</a:t>
          </a:r>
          <a:r>
            <a:rPr lang="en-US" sz="1000" baseline="30000">
              <a:solidFill>
                <a:schemeClr val="accent3">
                  <a:lumMod val="50000"/>
                </a:schemeClr>
              </a:solidFill>
              <a:latin typeface="Arial" panose="020B0604020202020204" pitchFamily="34" charset="0"/>
              <a:cs typeface="Arial" panose="020B0604020202020204" pitchFamily="34" charset="0"/>
            </a:rPr>
            <a:t>th</a:t>
          </a:r>
          <a:r>
            <a:rPr lang="en-US" sz="1000" baseline="0">
              <a:solidFill>
                <a:schemeClr val="accent3">
                  <a:lumMod val="50000"/>
                </a:schemeClr>
              </a:solidFill>
              <a:latin typeface="Arial" panose="020B0604020202020204" pitchFamily="34" charset="0"/>
              <a:cs typeface="Arial" panose="020B0604020202020204" pitchFamily="34" charset="0"/>
            </a:rPr>
            <a:t> and 90</a:t>
          </a:r>
          <a:r>
            <a:rPr lang="en-US" sz="1000" baseline="30000">
              <a:solidFill>
                <a:schemeClr val="accent3">
                  <a:lumMod val="50000"/>
                </a:schemeClr>
              </a:solidFill>
              <a:latin typeface="Arial" panose="020B0604020202020204" pitchFamily="34" charset="0"/>
              <a:cs typeface="Arial" panose="020B0604020202020204" pitchFamily="34" charset="0"/>
            </a:rPr>
            <a:t>th</a:t>
          </a:r>
          <a:r>
            <a:rPr lang="en-US" sz="1000" baseline="0">
              <a:solidFill>
                <a:schemeClr val="accent3">
                  <a:lumMod val="50000"/>
                </a:schemeClr>
              </a:solidFill>
              <a:latin typeface="Arial" panose="020B0604020202020204" pitchFamily="34" charset="0"/>
              <a:cs typeface="Arial" panose="020B0604020202020204" pitchFamily="34" charset="0"/>
            </a:rPr>
            <a:t> percentile range)</a:t>
          </a:r>
          <a:endParaRPr lang="en-US" sz="1000">
            <a:solidFill>
              <a:schemeClr val="accent3">
                <a:lumMod val="50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0.86298</cdr:x>
      <cdr:y>0.38249</cdr:y>
    </cdr:from>
    <cdr:to>
      <cdr:x>0.88782</cdr:x>
      <cdr:y>0.44596</cdr:y>
    </cdr:to>
    <cdr:cxnSp macro="">
      <cdr:nvCxnSpPr>
        <cdr:cNvPr id="14" name="Straight Connector 13">
          <a:extLst xmlns:a="http://schemas.openxmlformats.org/drawingml/2006/main">
            <a:ext uri="{FF2B5EF4-FFF2-40B4-BE49-F238E27FC236}">
              <a16:creationId xmlns:a16="http://schemas.microsoft.com/office/drawing/2014/main" id="{8CE9BB5C-6153-B04F-9171-35A5DDC4D8E4}"/>
            </a:ext>
          </a:extLst>
        </cdr:cNvPr>
        <cdr:cNvCxnSpPr/>
      </cdr:nvCxnSpPr>
      <cdr:spPr>
        <a:xfrm xmlns:a="http://schemas.openxmlformats.org/drawingml/2006/main">
          <a:off x="5129213" y="1119187"/>
          <a:ext cx="147638" cy="185738"/>
        </a:xfrm>
        <a:prstGeom xmlns:a="http://schemas.openxmlformats.org/drawingml/2006/main" prst="line">
          <a:avLst/>
        </a:prstGeom>
        <a:ln xmlns:a="http://schemas.openxmlformats.org/drawingml/2006/main">
          <a:solidFill>
            <a:schemeClr val="accent1">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0.80449</cdr:x>
      <cdr:y>0.17578</cdr:y>
    </cdr:from>
    <cdr:to>
      <cdr:x>0.83654</cdr:x>
      <cdr:y>0.23112</cdr:y>
    </cdr:to>
    <cdr:cxnSp macro="">
      <cdr:nvCxnSpPr>
        <cdr:cNvPr id="16" name="Straight Connector 15">
          <a:extLst xmlns:a="http://schemas.openxmlformats.org/drawingml/2006/main">
            <a:ext uri="{FF2B5EF4-FFF2-40B4-BE49-F238E27FC236}">
              <a16:creationId xmlns:a16="http://schemas.microsoft.com/office/drawing/2014/main" id="{6A337385-D8B6-DA4E-B8E3-7D31DDF34618}"/>
            </a:ext>
          </a:extLst>
        </cdr:cNvPr>
        <cdr:cNvCxnSpPr/>
      </cdr:nvCxnSpPr>
      <cdr:spPr>
        <a:xfrm xmlns:a="http://schemas.openxmlformats.org/drawingml/2006/main">
          <a:off x="4781550" y="514350"/>
          <a:ext cx="190500" cy="161925"/>
        </a:xfrm>
        <a:prstGeom xmlns:a="http://schemas.openxmlformats.org/drawingml/2006/main" prst="line">
          <a:avLst/>
        </a:prstGeom>
        <a:ln xmlns:a="http://schemas.openxmlformats.org/drawingml/2006/main">
          <a:solidFill>
            <a:schemeClr val="accent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0.85176</cdr:x>
      <cdr:y>0.61035</cdr:y>
    </cdr:from>
    <cdr:to>
      <cdr:x>0.91106</cdr:x>
      <cdr:y>0.76823</cdr:y>
    </cdr:to>
    <cdr:cxnSp macro="">
      <cdr:nvCxnSpPr>
        <cdr:cNvPr id="19" name="Straight Connector 18">
          <a:extLst xmlns:a="http://schemas.openxmlformats.org/drawingml/2006/main">
            <a:ext uri="{FF2B5EF4-FFF2-40B4-BE49-F238E27FC236}">
              <a16:creationId xmlns:a16="http://schemas.microsoft.com/office/drawing/2014/main" id="{7C6284F6-6AA0-8B4B-A26D-1A679C95D631}"/>
            </a:ext>
          </a:extLst>
        </cdr:cNvPr>
        <cdr:cNvCxnSpPr/>
      </cdr:nvCxnSpPr>
      <cdr:spPr>
        <a:xfrm xmlns:a="http://schemas.openxmlformats.org/drawingml/2006/main" flipV="1">
          <a:off x="5062538" y="1785937"/>
          <a:ext cx="352425" cy="461963"/>
        </a:xfrm>
        <a:prstGeom xmlns:a="http://schemas.openxmlformats.org/drawingml/2006/main" prst="line">
          <a:avLst/>
        </a:prstGeom>
        <a:ln xmlns:a="http://schemas.openxmlformats.org/drawingml/2006/main">
          <a:solidFill>
            <a:schemeClr val="accent3">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5.xml><?xml version="1.0" encoding="utf-8"?>
<xdr:wsDr xmlns:xdr="http://schemas.openxmlformats.org/drawingml/2006/spreadsheetDrawing" xmlns:a="http://schemas.openxmlformats.org/drawingml/2006/main">
  <xdr:twoCellAnchor>
    <xdr:from>
      <xdr:col>0</xdr:col>
      <xdr:colOff>0</xdr:colOff>
      <xdr:row>3</xdr:row>
      <xdr:rowOff>0</xdr:rowOff>
    </xdr:from>
    <xdr:to>
      <xdr:col>9</xdr:col>
      <xdr:colOff>347662</xdr:colOff>
      <xdr:row>22</xdr:row>
      <xdr:rowOff>31433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3</xdr:row>
      <xdr:rowOff>0</xdr:rowOff>
    </xdr:from>
    <xdr:to>
      <xdr:col>19</xdr:col>
      <xdr:colOff>377190</xdr:colOff>
      <xdr:row>22</xdr:row>
      <xdr:rowOff>31433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6.xml><?xml version="1.0" encoding="utf-8"?>
<c:userShapes xmlns:c="http://schemas.openxmlformats.org/drawingml/2006/chart">
  <cdr:relSizeAnchor xmlns:cdr="http://schemas.openxmlformats.org/drawingml/2006/chartDrawing">
    <cdr:from>
      <cdr:x>0</cdr:x>
      <cdr:y>0</cdr:y>
    </cdr:from>
    <cdr:to>
      <cdr:x>0.42485</cdr:x>
      <cdr:y>0.06944</cdr:y>
    </cdr:to>
    <cdr:sp macro="" textlink="">
      <cdr:nvSpPr>
        <cdr:cNvPr id="2" name="TextBox 1"/>
        <cdr:cNvSpPr txBox="1"/>
      </cdr:nvSpPr>
      <cdr:spPr>
        <a:xfrm xmlns:a="http://schemas.openxmlformats.org/drawingml/2006/main">
          <a:off x="0" y="0"/>
          <a:ext cx="2328862" cy="209550"/>
        </a:xfrm>
        <a:prstGeom xmlns:a="http://schemas.openxmlformats.org/drawingml/2006/main" prst="rect">
          <a:avLst/>
        </a:prstGeom>
      </cdr:spPr>
      <cdr:txBody>
        <a:bodyPr xmlns:a="http://schemas.openxmlformats.org/drawingml/2006/main" vertOverflow="clip" wrap="square" lIns="18288" tIns="18288" rIns="18288" bIns="18288" rtlCol="0" anchor="t"/>
        <a:lstStyle xmlns:a="http://schemas.openxmlformats.org/drawingml/2006/main"/>
        <a:p xmlns:a="http://schemas.openxmlformats.org/drawingml/2006/main">
          <a:pPr algn="l"/>
          <a:r>
            <a:rPr lang="en-US" sz="1000">
              <a:latin typeface="Arial" panose="020B0604020202020204" pitchFamily="34" charset="0"/>
              <a:cs typeface="Arial" panose="020B0604020202020204" pitchFamily="34" charset="0"/>
            </a:rPr>
            <a:t>Quarterly and Annual Solar Curtailment</a:t>
          </a:r>
        </a:p>
      </cdr:txBody>
    </cdr:sp>
  </cdr:relSizeAnchor>
  <cdr:relSizeAnchor xmlns:cdr="http://schemas.openxmlformats.org/drawingml/2006/chartDrawing">
    <cdr:from>
      <cdr:x>0.91155</cdr:x>
      <cdr:y>0.78351</cdr:y>
    </cdr:from>
    <cdr:to>
      <cdr:x>0.95282</cdr:x>
      <cdr:y>0.87589</cdr:y>
    </cdr:to>
    <cdr:sp macro="" textlink="">
      <cdr:nvSpPr>
        <cdr:cNvPr id="3" name="TextBox 1"/>
        <cdr:cNvSpPr txBox="1"/>
      </cdr:nvSpPr>
      <cdr:spPr>
        <a:xfrm xmlns:a="http://schemas.openxmlformats.org/drawingml/2006/main">
          <a:off x="4842690" y="2506053"/>
          <a:ext cx="219250" cy="295477"/>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latin typeface="Arial" panose="020B0604020202020204" pitchFamily="34" charset="0"/>
              <a:cs typeface="Arial" panose="020B0604020202020204" pitchFamily="34" charset="0"/>
            </a:rPr>
            <a:t>Q1</a:t>
          </a:r>
        </a:p>
      </cdr:txBody>
    </cdr:sp>
  </cdr:relSizeAnchor>
  <cdr:relSizeAnchor xmlns:cdr="http://schemas.openxmlformats.org/drawingml/2006/chartDrawing">
    <cdr:from>
      <cdr:x>0.91276</cdr:x>
      <cdr:y>0.45318</cdr:y>
    </cdr:from>
    <cdr:to>
      <cdr:x>0.95403</cdr:x>
      <cdr:y>0.54556</cdr:y>
    </cdr:to>
    <cdr:sp macro="" textlink="">
      <cdr:nvSpPr>
        <cdr:cNvPr id="4" name="TextBox 1"/>
        <cdr:cNvSpPr txBox="1"/>
      </cdr:nvSpPr>
      <cdr:spPr>
        <a:xfrm xmlns:a="http://schemas.openxmlformats.org/drawingml/2006/main">
          <a:off x="4863550" y="1415958"/>
          <a:ext cx="219902" cy="288638"/>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bg1"/>
              </a:solidFill>
              <a:latin typeface="Arial" panose="020B0604020202020204" pitchFamily="34" charset="0"/>
              <a:cs typeface="Arial" panose="020B0604020202020204" pitchFamily="34" charset="0"/>
            </a:rPr>
            <a:t>Q4</a:t>
          </a:r>
        </a:p>
      </cdr:txBody>
    </cdr:sp>
  </cdr:relSizeAnchor>
  <cdr:relSizeAnchor xmlns:cdr="http://schemas.openxmlformats.org/drawingml/2006/chartDrawing">
    <cdr:from>
      <cdr:x>0.91306</cdr:x>
      <cdr:y>0.54982</cdr:y>
    </cdr:from>
    <cdr:to>
      <cdr:x>0.95433</cdr:x>
      <cdr:y>0.64221</cdr:y>
    </cdr:to>
    <cdr:sp macro="" textlink="">
      <cdr:nvSpPr>
        <cdr:cNvPr id="5" name="TextBox 1"/>
        <cdr:cNvSpPr txBox="1"/>
      </cdr:nvSpPr>
      <cdr:spPr>
        <a:xfrm xmlns:a="http://schemas.openxmlformats.org/drawingml/2006/main">
          <a:off x="4865101" y="1717878"/>
          <a:ext cx="219902" cy="288669"/>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latin typeface="Arial" panose="020B0604020202020204" pitchFamily="34" charset="0"/>
              <a:cs typeface="Arial" panose="020B0604020202020204" pitchFamily="34" charset="0"/>
            </a:rPr>
            <a:t>Q3</a:t>
          </a:r>
        </a:p>
      </cdr:txBody>
    </cdr:sp>
  </cdr:relSizeAnchor>
  <cdr:relSizeAnchor xmlns:cdr="http://schemas.openxmlformats.org/drawingml/2006/chartDrawing">
    <cdr:from>
      <cdr:x>0.91274</cdr:x>
      <cdr:y>0.70124</cdr:y>
    </cdr:from>
    <cdr:to>
      <cdr:x>0.95401</cdr:x>
      <cdr:y>0.79362</cdr:y>
    </cdr:to>
    <cdr:sp macro="" textlink="">
      <cdr:nvSpPr>
        <cdr:cNvPr id="6" name="TextBox 1"/>
        <cdr:cNvSpPr txBox="1"/>
      </cdr:nvSpPr>
      <cdr:spPr>
        <a:xfrm xmlns:a="http://schemas.openxmlformats.org/drawingml/2006/main">
          <a:off x="4863442" y="2190992"/>
          <a:ext cx="219902" cy="288637"/>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latin typeface="Arial" panose="020B0604020202020204" pitchFamily="34" charset="0"/>
              <a:cs typeface="Arial" panose="020B0604020202020204" pitchFamily="34" charset="0"/>
            </a:rPr>
            <a:t>Q2</a:t>
          </a:r>
        </a:p>
      </cdr:txBody>
    </cdr:sp>
  </cdr:relSizeAnchor>
</c:userShapes>
</file>

<file path=xl/drawings/drawing87.xml><?xml version="1.0" encoding="utf-8"?>
<c:userShapes xmlns:c="http://schemas.openxmlformats.org/drawingml/2006/chart">
  <cdr:relSizeAnchor xmlns:cdr="http://schemas.openxmlformats.org/drawingml/2006/chartDrawing">
    <cdr:from>
      <cdr:x>0</cdr:x>
      <cdr:y>0</cdr:y>
    </cdr:from>
    <cdr:to>
      <cdr:x>0.33586</cdr:x>
      <cdr:y>0.07497</cdr:y>
    </cdr:to>
    <cdr:sp macro="" textlink="">
      <cdr:nvSpPr>
        <cdr:cNvPr id="2" name="TextBox 1"/>
        <cdr:cNvSpPr txBox="1"/>
      </cdr:nvSpPr>
      <cdr:spPr>
        <a:xfrm xmlns:a="http://schemas.openxmlformats.org/drawingml/2006/main">
          <a:off x="0" y="0"/>
          <a:ext cx="2026920" cy="226223"/>
        </a:xfrm>
        <a:prstGeom xmlns:a="http://schemas.openxmlformats.org/drawingml/2006/main" prst="rect">
          <a:avLst/>
        </a:prstGeom>
      </cdr:spPr>
      <cdr:txBody>
        <a:bodyPr xmlns:a="http://schemas.openxmlformats.org/drawingml/2006/main" vertOverflow="clip" wrap="square" lIns="18288" tIns="18288" rIns="18288" bIns="18288" rtlCol="0" anchor="t"/>
        <a:lstStyle xmlns:a="http://schemas.openxmlformats.org/drawingml/2006/main"/>
        <a:p xmlns:a="http://schemas.openxmlformats.org/drawingml/2006/main">
          <a:pPr algn="l"/>
          <a:r>
            <a:rPr lang="en-US" sz="1000">
              <a:solidFill>
                <a:schemeClr val="accent6">
                  <a:lumMod val="75000"/>
                </a:schemeClr>
              </a:solidFill>
              <a:latin typeface="Arial" panose="020B0604020202020204" pitchFamily="34" charset="0"/>
              <a:cs typeface="Arial" panose="020B0604020202020204" pitchFamily="34" charset="0"/>
            </a:rPr>
            <a:t>Monthly</a:t>
          </a:r>
          <a:r>
            <a:rPr lang="en-US" sz="1000" baseline="0">
              <a:solidFill>
                <a:schemeClr val="accent6">
                  <a:lumMod val="75000"/>
                </a:schemeClr>
              </a:solidFill>
              <a:latin typeface="Arial" panose="020B0604020202020204" pitchFamily="34" charset="0"/>
              <a:cs typeface="Arial" panose="020B0604020202020204" pitchFamily="34" charset="0"/>
            </a:rPr>
            <a:t> </a:t>
          </a:r>
          <a:r>
            <a:rPr lang="en-US" sz="1000">
              <a:solidFill>
                <a:schemeClr val="accent6">
                  <a:lumMod val="75000"/>
                </a:schemeClr>
              </a:solidFill>
              <a:latin typeface="Arial" panose="020B0604020202020204" pitchFamily="34" charset="0"/>
              <a:cs typeface="Arial" panose="020B0604020202020204" pitchFamily="34" charset="0"/>
            </a:rPr>
            <a:t>CAISO</a:t>
          </a:r>
          <a:r>
            <a:rPr lang="en-US" sz="1000" baseline="0">
              <a:solidFill>
                <a:schemeClr val="accent6">
                  <a:lumMod val="75000"/>
                </a:schemeClr>
              </a:solidFill>
              <a:latin typeface="Arial" panose="020B0604020202020204" pitchFamily="34" charset="0"/>
              <a:cs typeface="Arial" panose="020B0604020202020204" pitchFamily="34" charset="0"/>
            </a:rPr>
            <a:t> Solar Curtailment</a:t>
          </a:r>
          <a:endParaRPr lang="en-US" sz="1000">
            <a:solidFill>
              <a:schemeClr val="accent6">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0.65593</cdr:x>
      <cdr:y>0</cdr:y>
    </cdr:from>
    <cdr:to>
      <cdr:x>1</cdr:x>
      <cdr:y>0.07497</cdr:y>
    </cdr:to>
    <cdr:sp macro="" textlink="">
      <cdr:nvSpPr>
        <cdr:cNvPr id="3" name="TextBox 1"/>
        <cdr:cNvSpPr txBox="1"/>
      </cdr:nvSpPr>
      <cdr:spPr>
        <a:xfrm xmlns:a="http://schemas.openxmlformats.org/drawingml/2006/main">
          <a:off x="3958590" y="0"/>
          <a:ext cx="2076450" cy="226223"/>
        </a:xfrm>
        <a:prstGeom xmlns:a="http://schemas.openxmlformats.org/drawingml/2006/main" prst="rect">
          <a:avLst/>
        </a:prstGeom>
      </cdr:spPr>
      <cdr:txBody>
        <a:bodyPr xmlns:a="http://schemas.openxmlformats.org/drawingml/2006/main" wrap="square" lIns="18288" tIns="18288" rIns="18288" bIns="18288"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a:solidFill>
                <a:schemeClr val="tx2"/>
              </a:solidFill>
              <a:latin typeface="Arial" panose="020B0604020202020204" pitchFamily="34" charset="0"/>
              <a:cs typeface="Arial" panose="020B0604020202020204" pitchFamily="34" charset="0"/>
            </a:rPr>
            <a:t>Monthly ERCOT</a:t>
          </a:r>
          <a:r>
            <a:rPr lang="en-US" sz="1000" baseline="0">
              <a:solidFill>
                <a:schemeClr val="tx2"/>
              </a:solidFill>
              <a:latin typeface="Arial" panose="020B0604020202020204" pitchFamily="34" charset="0"/>
              <a:cs typeface="Arial" panose="020B0604020202020204" pitchFamily="34" charset="0"/>
            </a:rPr>
            <a:t> Solar Curtailment</a:t>
          </a:r>
          <a:endParaRPr lang="en-US" sz="100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0.24951</cdr:x>
      <cdr:y>0.56478</cdr:y>
    </cdr:from>
    <cdr:to>
      <cdr:x>0.33274</cdr:x>
      <cdr:y>0.6321</cdr:y>
    </cdr:to>
    <cdr:sp macro="" textlink="">
      <cdr:nvSpPr>
        <cdr:cNvPr id="4" name="TextBox 1"/>
        <cdr:cNvSpPr txBox="1"/>
      </cdr:nvSpPr>
      <cdr:spPr>
        <a:xfrm xmlns:a="http://schemas.openxmlformats.org/drawingml/2006/main">
          <a:off x="1457702" y="1806441"/>
          <a:ext cx="486242" cy="215322"/>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accent6">
                  <a:lumMod val="75000"/>
                </a:schemeClr>
              </a:solidFill>
              <a:latin typeface="Arial" panose="020B0604020202020204" pitchFamily="34" charset="0"/>
              <a:cs typeface="Arial" panose="020B0604020202020204" pitchFamily="34" charset="0"/>
            </a:rPr>
            <a:t>CAISO</a:t>
          </a:r>
        </a:p>
      </cdr:txBody>
    </cdr:sp>
  </cdr:relSizeAnchor>
  <cdr:relSizeAnchor xmlns:cdr="http://schemas.openxmlformats.org/drawingml/2006/chartDrawing">
    <cdr:from>
      <cdr:x>0.40374</cdr:x>
      <cdr:y>0.10505</cdr:y>
    </cdr:from>
    <cdr:to>
      <cdr:x>0.50848</cdr:x>
      <cdr:y>0.17102</cdr:y>
    </cdr:to>
    <cdr:sp macro="" textlink="">
      <cdr:nvSpPr>
        <cdr:cNvPr id="5" name="TextBox 1"/>
        <cdr:cNvSpPr txBox="1"/>
      </cdr:nvSpPr>
      <cdr:spPr>
        <a:xfrm xmlns:a="http://schemas.openxmlformats.org/drawingml/2006/main">
          <a:off x="2358741" y="335995"/>
          <a:ext cx="611907" cy="211005"/>
        </a:xfrm>
        <a:prstGeom xmlns:a="http://schemas.openxmlformats.org/drawingml/2006/main" prst="rect">
          <a:avLst/>
        </a:prstGeom>
      </cdr:spPr>
      <cdr:txBody>
        <a:bodyPr xmlns:a="http://schemas.openxmlformats.org/drawingml/2006/main" wrap="square" lIns="18288" tIns="18288" rIns="18288" bIns="18288"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a:solidFill>
                <a:schemeClr val="tx2"/>
              </a:solidFill>
              <a:latin typeface="Arial" panose="020B0604020202020204" pitchFamily="34" charset="0"/>
              <a:cs typeface="Arial" panose="020B0604020202020204" pitchFamily="34" charset="0"/>
            </a:rPr>
            <a:t>ERCOT</a:t>
          </a:r>
        </a:p>
      </cdr:txBody>
    </cdr:sp>
  </cdr:relSizeAnchor>
  <cdr:relSizeAnchor xmlns:cdr="http://schemas.openxmlformats.org/drawingml/2006/chartDrawing">
    <cdr:from>
      <cdr:x>0.33015</cdr:x>
      <cdr:y>0.59931</cdr:y>
    </cdr:from>
    <cdr:to>
      <cdr:x>0.35053</cdr:x>
      <cdr:y>0.59931</cdr:y>
    </cdr:to>
    <cdr:cxnSp macro="">
      <cdr:nvCxnSpPr>
        <cdr:cNvPr id="7" name="Straight Connector 6"/>
        <cdr:cNvCxnSpPr/>
      </cdr:nvCxnSpPr>
      <cdr:spPr>
        <a:xfrm xmlns:a="http://schemas.openxmlformats.org/drawingml/2006/main">
          <a:off x="1928812" y="1916906"/>
          <a:ext cx="119063" cy="0"/>
        </a:xfrm>
        <a:prstGeom xmlns:a="http://schemas.openxmlformats.org/drawingml/2006/main" prst="line">
          <a:avLst/>
        </a:prstGeom>
        <a:ln xmlns:a="http://schemas.openxmlformats.org/drawingml/2006/main">
          <a:solidFill>
            <a:schemeClr val="accent6">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0.49563</cdr:x>
      <cdr:y>0.13271</cdr:y>
    </cdr:from>
    <cdr:to>
      <cdr:x>0.54297</cdr:x>
      <cdr:y>0.15982</cdr:y>
    </cdr:to>
    <cdr:cxnSp macro="">
      <cdr:nvCxnSpPr>
        <cdr:cNvPr id="10" name="Straight Connector 9"/>
        <cdr:cNvCxnSpPr/>
      </cdr:nvCxnSpPr>
      <cdr:spPr>
        <a:xfrm xmlns:a="http://schemas.openxmlformats.org/drawingml/2006/main">
          <a:off x="2895541" y="424458"/>
          <a:ext cx="276568" cy="86711"/>
        </a:xfrm>
        <a:prstGeom xmlns:a="http://schemas.openxmlformats.org/drawingml/2006/main" prst="line">
          <a:avLst/>
        </a:prstGeom>
        <a:ln xmlns:a="http://schemas.openxmlformats.org/drawingml/2006/main">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8.xml><?xml version="1.0" encoding="utf-8"?>
<xdr:wsDr xmlns:xdr="http://schemas.openxmlformats.org/drawingml/2006/spreadsheetDrawing" xmlns:a="http://schemas.openxmlformats.org/drawingml/2006/main">
  <xdr:twoCellAnchor>
    <xdr:from>
      <xdr:col>0</xdr:col>
      <xdr:colOff>30479</xdr:colOff>
      <xdr:row>1</xdr:row>
      <xdr:rowOff>26670</xdr:rowOff>
    </xdr:from>
    <xdr:to>
      <xdr:col>11</xdr:col>
      <xdr:colOff>131444</xdr:colOff>
      <xdr:row>17</xdr:row>
      <xdr:rowOff>148590</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19049</xdr:colOff>
      <xdr:row>0</xdr:row>
      <xdr:rowOff>171449</xdr:rowOff>
    </xdr:from>
    <xdr:to>
      <xdr:col>23</xdr:col>
      <xdr:colOff>62864</xdr:colOff>
      <xdr:row>17</xdr:row>
      <xdr:rowOff>112394</xdr:rowOff>
    </xdr:to>
    <xdr:graphicFrame macro="">
      <xdr:nvGraphicFramePr>
        <xdr:cNvPr id="3" name="Chart 2">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14287</xdr:colOff>
      <xdr:row>1</xdr:row>
      <xdr:rowOff>0</xdr:rowOff>
    </xdr:from>
    <xdr:to>
      <xdr:col>35</xdr:col>
      <xdr:colOff>331470</xdr:colOff>
      <xdr:row>17</xdr:row>
      <xdr:rowOff>121920</xdr:rowOff>
    </xdr:to>
    <xdr:graphicFrame macro="">
      <xdr:nvGraphicFramePr>
        <xdr:cNvPr id="4" name="Chart 3">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36</xdr:col>
      <xdr:colOff>0</xdr:colOff>
      <xdr:row>1</xdr:row>
      <xdr:rowOff>0</xdr:rowOff>
    </xdr:from>
    <xdr:to>
      <xdr:col>48</xdr:col>
      <xdr:colOff>348037</xdr:colOff>
      <xdr:row>30</xdr:row>
      <xdr:rowOff>140350</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228594" y="190500"/>
          <a:ext cx="7348912" cy="5379100"/>
        </a:xfrm>
        <a:prstGeom prst="rect">
          <a:avLst/>
        </a:prstGeom>
      </xdr:spPr>
    </xdr:pic>
    <xdr:clientData/>
  </xdr:twoCellAnchor>
</xdr:wsDr>
</file>

<file path=xl/drawings/drawing89.xml><?xml version="1.0" encoding="utf-8"?>
<c:userShapes xmlns:c="http://schemas.openxmlformats.org/drawingml/2006/chart">
  <cdr:relSizeAnchor xmlns:cdr="http://schemas.openxmlformats.org/drawingml/2006/chartDrawing">
    <cdr:from>
      <cdr:x>0</cdr:x>
      <cdr:y>0</cdr:y>
    </cdr:from>
    <cdr:to>
      <cdr:x>0.81633</cdr:x>
      <cdr:y>0.07046</cdr:y>
    </cdr:to>
    <cdr:sp macro="" textlink="">
      <cdr:nvSpPr>
        <cdr:cNvPr id="2" name="TextBox 1"/>
        <cdr:cNvSpPr txBox="1"/>
      </cdr:nvSpPr>
      <cdr:spPr>
        <a:xfrm xmlns:a="http://schemas.openxmlformats.org/drawingml/2006/main">
          <a:off x="0" y="0"/>
          <a:ext cx="4779644" cy="223361"/>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tx1"/>
              </a:solidFill>
              <a:latin typeface="Arial" panose="020B0604020202020204" pitchFamily="34" charset="0"/>
              <a:cs typeface="Arial" panose="020B0604020202020204" pitchFamily="34" charset="0"/>
            </a:rPr>
            <a:t>Average Solar Value, with 10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/90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 Percentiles of Combined Value (2020 $/MWh)</a:t>
          </a:r>
        </a:p>
        <a:p xmlns:a="http://schemas.openxmlformats.org/drawingml/2006/main">
          <a:pPr algn="l"/>
          <a:endParaRPr lang="en-US" sz="1000" b="0">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0.27443</cdr:x>
      <cdr:y>0.28156</cdr:y>
    </cdr:from>
    <cdr:to>
      <cdr:x>0.44252</cdr:x>
      <cdr:y>0.33207</cdr:y>
    </cdr:to>
    <cdr:sp macro="" textlink="">
      <cdr:nvSpPr>
        <cdr:cNvPr id="4" name="TextBox 1"/>
        <cdr:cNvSpPr txBox="1"/>
      </cdr:nvSpPr>
      <cdr:spPr>
        <a:xfrm xmlns:a="http://schemas.openxmlformats.org/drawingml/2006/main">
          <a:off x="1656169" y="849625"/>
          <a:ext cx="1014430" cy="152415"/>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1"/>
              </a:solidFill>
              <a:latin typeface="Arial" panose="020B0604020202020204" pitchFamily="34" charset="0"/>
              <a:cs typeface="Arial" panose="020B0604020202020204" pitchFamily="34" charset="0"/>
            </a:rPr>
            <a:t>Energy Value</a:t>
          </a:r>
        </a:p>
      </cdr:txBody>
    </cdr:sp>
  </cdr:relSizeAnchor>
  <cdr:relSizeAnchor xmlns:cdr="http://schemas.openxmlformats.org/drawingml/2006/chartDrawing">
    <cdr:from>
      <cdr:x>0.65023</cdr:x>
      <cdr:y>0.13086</cdr:y>
    </cdr:from>
    <cdr:to>
      <cdr:x>0.81153</cdr:x>
      <cdr:y>0.20265</cdr:y>
    </cdr:to>
    <cdr:sp macro="" textlink="">
      <cdr:nvSpPr>
        <cdr:cNvPr id="5" name="TextBox 1"/>
        <cdr:cNvSpPr txBox="1"/>
      </cdr:nvSpPr>
      <cdr:spPr>
        <a:xfrm xmlns:a="http://schemas.openxmlformats.org/drawingml/2006/main">
          <a:off x="3924135" y="394885"/>
          <a:ext cx="973452" cy="21662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2"/>
              </a:solidFill>
              <a:latin typeface="Arial" panose="020B0604020202020204" pitchFamily="34" charset="0"/>
              <a:cs typeface="Arial" panose="020B0604020202020204" pitchFamily="34" charset="0"/>
            </a:rPr>
            <a:t>Capacity Value</a:t>
          </a:r>
        </a:p>
      </cdr:txBody>
    </cdr:sp>
  </cdr:relSizeAnchor>
  <cdr:relSizeAnchor xmlns:cdr="http://schemas.openxmlformats.org/drawingml/2006/chartDrawing">
    <cdr:from>
      <cdr:x>0.64604</cdr:x>
      <cdr:y>0.20537</cdr:y>
    </cdr:from>
    <cdr:to>
      <cdr:x>0.70807</cdr:x>
      <cdr:y>0.28793</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V="1">
          <a:off x="3898848" y="619703"/>
          <a:ext cx="374354" cy="249127"/>
        </a:xfrm>
        <a:prstGeom xmlns:a="http://schemas.openxmlformats.org/drawingml/2006/main" prst="line">
          <a:avLst/>
        </a:prstGeom>
        <a:ln xmlns:a="http://schemas.openxmlformats.org/drawingml/2006/main" w="6350">
          <a:solidFill>
            <a:schemeClr val="accent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0.38136</cdr:x>
      <cdr:y>0.34426</cdr:y>
    </cdr:from>
    <cdr:to>
      <cdr:x>0.42383</cdr:x>
      <cdr:y>0.43007</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2301550" y="1038797"/>
          <a:ext cx="256308" cy="258934"/>
        </a:xfrm>
        <a:prstGeom xmlns:a="http://schemas.openxmlformats.org/drawingml/2006/main" prst="line">
          <a:avLst/>
        </a:prstGeom>
        <a:ln xmlns:a="http://schemas.openxmlformats.org/drawingml/2006/main" w="6350">
          <a:solidFill>
            <a:schemeClr val="accent1">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0.73446</cdr:x>
      <cdr:y>0.32383</cdr:y>
    </cdr:from>
    <cdr:to>
      <cdr:x>0.85717</cdr:x>
      <cdr:y>0.39664</cdr:y>
    </cdr:to>
    <cdr:sp macro="" textlink="">
      <cdr:nvSpPr>
        <cdr:cNvPr id="10" name="TextBox 1"/>
        <cdr:cNvSpPr txBox="1"/>
      </cdr:nvSpPr>
      <cdr:spPr>
        <a:xfrm xmlns:a="http://schemas.openxmlformats.org/drawingml/2006/main">
          <a:off x="4432522" y="977153"/>
          <a:ext cx="740560" cy="21970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0.73842</cdr:x>
      <cdr:y>0.39506</cdr:y>
    </cdr:from>
    <cdr:to>
      <cdr:x>0.85026</cdr:x>
      <cdr:y>0.47769</cdr:y>
    </cdr:to>
    <cdr:sp macro="" textlink="">
      <cdr:nvSpPr>
        <cdr:cNvPr id="11" name="Left Brace 10"/>
        <cdr:cNvSpPr/>
      </cdr:nvSpPr>
      <cdr:spPr>
        <a:xfrm xmlns:a="http://schemas.openxmlformats.org/drawingml/2006/main" rot="5400000">
          <a:off x="4669224" y="979286"/>
          <a:ext cx="249337" cy="674959"/>
        </a:xfrm>
        <a:prstGeom xmlns:a="http://schemas.openxmlformats.org/drawingml/2006/main" prst="leftBrace">
          <a:avLst>
            <a:gd name="adj1" fmla="val 0"/>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0.31194</cdr:x>
      <cdr:y>0.92683</cdr:y>
    </cdr:from>
    <cdr:to>
      <cdr:x>0.74683</cdr:x>
      <cdr:y>1</cdr:y>
    </cdr:to>
    <cdr:sp macro="" textlink="">
      <cdr:nvSpPr>
        <cdr:cNvPr id="13" name="TextBox 1"/>
        <cdr:cNvSpPr txBox="1"/>
      </cdr:nvSpPr>
      <cdr:spPr>
        <a:xfrm xmlns:a="http://schemas.openxmlformats.org/drawingml/2006/main">
          <a:off x="1685290" y="2796733"/>
          <a:ext cx="2349500" cy="2207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Independent System Operator (ISO)</a:t>
          </a:r>
        </a:p>
      </cdr:txBody>
    </cdr:sp>
  </cdr:relSizeAnchor>
</c:userShapes>
</file>

<file path=xl/drawings/drawing90.xml><?xml version="1.0" encoding="utf-8"?>
<c:userShapes xmlns:c="http://schemas.openxmlformats.org/drawingml/2006/chart">
  <cdr:relSizeAnchor xmlns:cdr="http://schemas.openxmlformats.org/drawingml/2006/chartDrawing">
    <cdr:from>
      <cdr:x>0</cdr:x>
      <cdr:y>0</cdr:y>
    </cdr:from>
    <cdr:to>
      <cdr:x>0.82405</cdr:x>
      <cdr:y>0.06965</cdr:y>
    </cdr:to>
    <cdr:sp macro="" textlink="">
      <cdr:nvSpPr>
        <cdr:cNvPr id="2" name="TextBox 1"/>
        <cdr:cNvSpPr txBox="1"/>
      </cdr:nvSpPr>
      <cdr:spPr>
        <a:xfrm xmlns:a="http://schemas.openxmlformats.org/drawingml/2006/main">
          <a:off x="0" y="0"/>
          <a:ext cx="4826792" cy="221457"/>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tx1"/>
              </a:solidFill>
              <a:latin typeface="Arial" panose="020B0604020202020204" pitchFamily="34" charset="0"/>
              <a:cs typeface="Arial" panose="020B0604020202020204" pitchFamily="34" charset="0"/>
            </a:rPr>
            <a:t>Average Solar Value, with 10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/90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 Percentiles of Combined Value (2020 $/MWh)</a:t>
          </a:r>
        </a:p>
        <a:p xmlns:a="http://schemas.openxmlformats.org/drawingml/2006/main">
          <a:pPr algn="l"/>
          <a:endParaRPr lang="en-US" sz="1000" b="0">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0.25142</cdr:x>
      <cdr:y>0.28977</cdr:y>
    </cdr:from>
    <cdr:to>
      <cdr:x>0.41951</cdr:x>
      <cdr:y>0.34028</cdr:y>
    </cdr:to>
    <cdr:sp macro="" textlink="">
      <cdr:nvSpPr>
        <cdr:cNvPr id="4" name="TextBox 1"/>
        <cdr:cNvSpPr txBox="1"/>
      </cdr:nvSpPr>
      <cdr:spPr>
        <a:xfrm xmlns:a="http://schemas.openxmlformats.org/drawingml/2006/main">
          <a:off x="1517321" y="874390"/>
          <a:ext cx="1014430" cy="152415"/>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1"/>
              </a:solidFill>
              <a:latin typeface="Arial" panose="020B0604020202020204" pitchFamily="34" charset="0"/>
              <a:cs typeface="Arial" panose="020B0604020202020204" pitchFamily="34" charset="0"/>
            </a:rPr>
            <a:t>Energy Value</a:t>
          </a:r>
        </a:p>
      </cdr:txBody>
    </cdr:sp>
  </cdr:relSizeAnchor>
  <cdr:relSizeAnchor xmlns:cdr="http://schemas.openxmlformats.org/drawingml/2006/chartDrawing">
    <cdr:from>
      <cdr:x>0.28677</cdr:x>
      <cdr:y>0.14412</cdr:y>
    </cdr:from>
    <cdr:to>
      <cdr:x>0.44807</cdr:x>
      <cdr:y>0.21591</cdr:y>
    </cdr:to>
    <cdr:sp macro="" textlink="">
      <cdr:nvSpPr>
        <cdr:cNvPr id="5" name="TextBox 1"/>
        <cdr:cNvSpPr txBox="1"/>
      </cdr:nvSpPr>
      <cdr:spPr>
        <a:xfrm xmlns:a="http://schemas.openxmlformats.org/drawingml/2006/main">
          <a:off x="1730692" y="434890"/>
          <a:ext cx="973452" cy="21662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2"/>
              </a:solidFill>
              <a:latin typeface="Arial" panose="020B0604020202020204" pitchFamily="34" charset="0"/>
              <a:cs typeface="Arial" panose="020B0604020202020204" pitchFamily="34" charset="0"/>
            </a:rPr>
            <a:t>Capacity Value</a:t>
          </a:r>
        </a:p>
      </cdr:txBody>
    </cdr:sp>
  </cdr:relSizeAnchor>
  <cdr:relSizeAnchor xmlns:cdr="http://schemas.openxmlformats.org/drawingml/2006/chartDrawing">
    <cdr:from>
      <cdr:x>0.40799</cdr:x>
      <cdr:y>0.21812</cdr:y>
    </cdr:from>
    <cdr:to>
      <cdr:x>0.43882</cdr:x>
      <cdr:y>0.37533</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H="1" flipV="1">
          <a:off x="2462217" y="658193"/>
          <a:ext cx="186061" cy="474384"/>
        </a:xfrm>
        <a:prstGeom xmlns:a="http://schemas.openxmlformats.org/drawingml/2006/main" prst="line">
          <a:avLst/>
        </a:prstGeom>
        <a:ln xmlns:a="http://schemas.openxmlformats.org/drawingml/2006/main" w="6350">
          <a:solidFill>
            <a:schemeClr val="accent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0.40262</cdr:x>
      <cdr:y>0.33396</cdr:y>
    </cdr:from>
    <cdr:to>
      <cdr:x>0.44086</cdr:x>
      <cdr:y>0.57556</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2429808" y="1007743"/>
          <a:ext cx="230780" cy="729033"/>
        </a:xfrm>
        <a:prstGeom xmlns:a="http://schemas.openxmlformats.org/drawingml/2006/main" prst="line">
          <a:avLst/>
        </a:prstGeom>
        <a:ln xmlns:a="http://schemas.openxmlformats.org/drawingml/2006/main" w="6350">
          <a:solidFill>
            <a:schemeClr val="accent1">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0.51415</cdr:x>
      <cdr:y>0.16669</cdr:y>
    </cdr:from>
    <cdr:to>
      <cdr:x>0.63686</cdr:x>
      <cdr:y>0.2395</cdr:y>
    </cdr:to>
    <cdr:sp macro="" textlink="">
      <cdr:nvSpPr>
        <cdr:cNvPr id="10" name="TextBox 1"/>
        <cdr:cNvSpPr txBox="1"/>
      </cdr:nvSpPr>
      <cdr:spPr>
        <a:xfrm xmlns:a="http://schemas.openxmlformats.org/drawingml/2006/main">
          <a:off x="3102942" y="502990"/>
          <a:ext cx="740560" cy="21970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0.53593</cdr:x>
      <cdr:y>0.23203</cdr:y>
    </cdr:from>
    <cdr:to>
      <cdr:x>0.61472</cdr:x>
      <cdr:y>0.29569</cdr:y>
    </cdr:to>
    <cdr:sp macro="" textlink="">
      <cdr:nvSpPr>
        <cdr:cNvPr id="11" name="Left Brace 10"/>
        <cdr:cNvSpPr/>
      </cdr:nvSpPr>
      <cdr:spPr>
        <a:xfrm xmlns:a="http://schemas.openxmlformats.org/drawingml/2006/main" rot="5400000">
          <a:off x="3376036" y="558463"/>
          <a:ext cx="192095" cy="475501"/>
        </a:xfrm>
        <a:prstGeom xmlns:a="http://schemas.openxmlformats.org/drawingml/2006/main" prst="leftBrace">
          <a:avLst>
            <a:gd name="adj1" fmla="val 1272"/>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0.31194</cdr:x>
      <cdr:y>0.94066</cdr:y>
    </cdr:from>
    <cdr:to>
      <cdr:x>0.74683</cdr:x>
      <cdr:y>1</cdr:y>
    </cdr:to>
    <cdr:sp macro="" textlink="">
      <cdr:nvSpPr>
        <cdr:cNvPr id="13" name="TextBox 1"/>
        <cdr:cNvSpPr txBox="1"/>
      </cdr:nvSpPr>
      <cdr:spPr>
        <a:xfrm xmlns:a="http://schemas.openxmlformats.org/drawingml/2006/main">
          <a:off x="1882570" y="2838450"/>
          <a:ext cx="2624579" cy="179069"/>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Non-ISO Balancing Authority (BA)</a:t>
          </a:r>
        </a:p>
      </cdr:txBody>
    </cdr:sp>
  </cdr:relSizeAnchor>
</c:userShapes>
</file>

<file path=xl/drawings/drawing91.xml><?xml version="1.0" encoding="utf-8"?>
<c:userShapes xmlns:c="http://schemas.openxmlformats.org/drawingml/2006/chart">
  <cdr:relSizeAnchor xmlns:cdr="http://schemas.openxmlformats.org/drawingml/2006/chartDrawing">
    <cdr:from>
      <cdr:x>0</cdr:x>
      <cdr:y>0</cdr:y>
    </cdr:from>
    <cdr:to>
      <cdr:x>0.78684</cdr:x>
      <cdr:y>0.07125</cdr:y>
    </cdr:to>
    <cdr:sp macro="" textlink="">
      <cdr:nvSpPr>
        <cdr:cNvPr id="2" name="TextBox 1"/>
        <cdr:cNvSpPr txBox="1"/>
      </cdr:nvSpPr>
      <cdr:spPr>
        <a:xfrm xmlns:a="http://schemas.openxmlformats.org/drawingml/2006/main">
          <a:off x="0" y="0"/>
          <a:ext cx="4739640" cy="217170"/>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tx1"/>
              </a:solidFill>
              <a:latin typeface="Arial" panose="020B0604020202020204" pitchFamily="34" charset="0"/>
              <a:cs typeface="Arial" panose="020B0604020202020204" pitchFamily="34" charset="0"/>
            </a:rPr>
            <a:t>Average Solar Value, with 10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/90</a:t>
          </a:r>
          <a:r>
            <a:rPr lang="en-US" sz="1000" b="0" baseline="30000">
              <a:solidFill>
                <a:schemeClr val="tx1"/>
              </a:solidFill>
              <a:latin typeface="Arial" panose="020B0604020202020204" pitchFamily="34" charset="0"/>
              <a:cs typeface="Arial" panose="020B0604020202020204" pitchFamily="34" charset="0"/>
            </a:rPr>
            <a:t>th</a:t>
          </a:r>
          <a:r>
            <a:rPr lang="en-US" sz="1000" b="0">
              <a:solidFill>
                <a:schemeClr val="tx1"/>
              </a:solidFill>
              <a:latin typeface="Arial" panose="020B0604020202020204" pitchFamily="34" charset="0"/>
              <a:cs typeface="Arial" panose="020B0604020202020204" pitchFamily="34" charset="0"/>
            </a:rPr>
            <a:t> Percentiles of Combined Value (2020 $/MWh)</a:t>
          </a:r>
        </a:p>
        <a:p xmlns:a="http://schemas.openxmlformats.org/drawingml/2006/main">
          <a:pPr algn="l"/>
          <a:endParaRPr lang="en-US" sz="1000" b="0">
            <a:solidFill>
              <a:schemeClr val="tx1"/>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0.10811</cdr:x>
      <cdr:y>0.27714</cdr:y>
    </cdr:from>
    <cdr:to>
      <cdr:x>0.2762</cdr:x>
      <cdr:y>0.32765</cdr:y>
    </cdr:to>
    <cdr:sp macro="" textlink="">
      <cdr:nvSpPr>
        <cdr:cNvPr id="4" name="TextBox 1"/>
        <cdr:cNvSpPr txBox="1"/>
      </cdr:nvSpPr>
      <cdr:spPr>
        <a:xfrm xmlns:a="http://schemas.openxmlformats.org/drawingml/2006/main">
          <a:off x="652451" y="836290"/>
          <a:ext cx="1014430" cy="152415"/>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1"/>
              </a:solidFill>
              <a:latin typeface="Arial" panose="020B0604020202020204" pitchFamily="34" charset="0"/>
              <a:cs typeface="Arial" panose="020B0604020202020204" pitchFamily="34" charset="0"/>
            </a:rPr>
            <a:t>Energy Value</a:t>
          </a:r>
        </a:p>
      </cdr:txBody>
    </cdr:sp>
  </cdr:relSizeAnchor>
  <cdr:relSizeAnchor xmlns:cdr="http://schemas.openxmlformats.org/drawingml/2006/chartDrawing">
    <cdr:from>
      <cdr:x>0.11001</cdr:x>
      <cdr:y>0.14412</cdr:y>
    </cdr:from>
    <cdr:to>
      <cdr:x>0.27131</cdr:x>
      <cdr:y>0.21591</cdr:y>
    </cdr:to>
    <cdr:sp macro="" textlink="">
      <cdr:nvSpPr>
        <cdr:cNvPr id="5" name="TextBox 1"/>
        <cdr:cNvSpPr txBox="1"/>
      </cdr:nvSpPr>
      <cdr:spPr>
        <a:xfrm xmlns:a="http://schemas.openxmlformats.org/drawingml/2006/main">
          <a:off x="663892" y="434890"/>
          <a:ext cx="973452" cy="21662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2"/>
              </a:solidFill>
              <a:latin typeface="Arial" panose="020B0604020202020204" pitchFamily="34" charset="0"/>
              <a:cs typeface="Arial" panose="020B0604020202020204" pitchFamily="34" charset="0"/>
            </a:rPr>
            <a:t>Capacity Value</a:t>
          </a:r>
        </a:p>
      </cdr:txBody>
    </cdr:sp>
  </cdr:relSizeAnchor>
  <cdr:relSizeAnchor xmlns:cdr="http://schemas.openxmlformats.org/drawingml/2006/chartDrawing">
    <cdr:from>
      <cdr:x>0.23295</cdr:x>
      <cdr:y>0.22222</cdr:y>
    </cdr:from>
    <cdr:to>
      <cdr:x>0.27273</cdr:x>
      <cdr:y>0.30808</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H="1" flipV="1">
          <a:off x="1405891" y="670561"/>
          <a:ext cx="240029" cy="259079"/>
        </a:xfrm>
        <a:prstGeom xmlns:a="http://schemas.openxmlformats.org/drawingml/2006/main" prst="line">
          <a:avLst/>
        </a:prstGeom>
        <a:ln xmlns:a="http://schemas.openxmlformats.org/drawingml/2006/main" w="6350">
          <a:solidFill>
            <a:schemeClr val="accent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0.2489</cdr:x>
      <cdr:y>0.33491</cdr:y>
    </cdr:from>
    <cdr:to>
      <cdr:x>0.27841</cdr:x>
      <cdr:y>0.3851</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1502107" y="1010610"/>
          <a:ext cx="178103" cy="151440"/>
        </a:xfrm>
        <a:prstGeom xmlns:a="http://schemas.openxmlformats.org/drawingml/2006/main" prst="line">
          <a:avLst/>
        </a:prstGeom>
        <a:ln xmlns:a="http://schemas.openxmlformats.org/drawingml/2006/main" w="6350">
          <a:solidFill>
            <a:schemeClr val="accent1">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0.72763</cdr:x>
      <cdr:y>0.09764</cdr:y>
    </cdr:from>
    <cdr:to>
      <cdr:x>0.85034</cdr:x>
      <cdr:y>0.17045</cdr:y>
    </cdr:to>
    <cdr:sp macro="" textlink="">
      <cdr:nvSpPr>
        <cdr:cNvPr id="10" name="TextBox 1"/>
        <cdr:cNvSpPr txBox="1"/>
      </cdr:nvSpPr>
      <cdr:spPr>
        <a:xfrm xmlns:a="http://schemas.openxmlformats.org/drawingml/2006/main">
          <a:off x="4391265" y="294617"/>
          <a:ext cx="740560" cy="21970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0.76199</cdr:x>
      <cdr:y>0.16487</cdr:y>
    </cdr:from>
    <cdr:to>
      <cdr:x>0.81187</cdr:x>
      <cdr:y>0.20076</cdr:y>
    </cdr:to>
    <cdr:sp macro="" textlink="">
      <cdr:nvSpPr>
        <cdr:cNvPr id="11" name="Left Brace 10"/>
        <cdr:cNvSpPr/>
      </cdr:nvSpPr>
      <cdr:spPr>
        <a:xfrm xmlns:a="http://schemas.openxmlformats.org/drawingml/2006/main" rot="5400000">
          <a:off x="4838940" y="396595"/>
          <a:ext cx="108278" cy="310111"/>
        </a:xfrm>
        <a:prstGeom xmlns:a="http://schemas.openxmlformats.org/drawingml/2006/main" prst="leftBrace">
          <a:avLst>
            <a:gd name="adj1" fmla="val 1272"/>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0.31194</cdr:x>
      <cdr:y>0.92683</cdr:y>
    </cdr:from>
    <cdr:to>
      <cdr:x>0.74683</cdr:x>
      <cdr:y>1</cdr:y>
    </cdr:to>
    <cdr:sp macro="" textlink="">
      <cdr:nvSpPr>
        <cdr:cNvPr id="13" name="TextBox 1"/>
        <cdr:cNvSpPr txBox="1"/>
      </cdr:nvSpPr>
      <cdr:spPr>
        <a:xfrm xmlns:a="http://schemas.openxmlformats.org/drawingml/2006/main">
          <a:off x="1685290" y="2796733"/>
          <a:ext cx="2349500" cy="2207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Balancing Authority</a:t>
          </a:r>
          <a:r>
            <a:rPr lang="en-US" sz="1000" b="0" baseline="0">
              <a:solidFill>
                <a:sysClr val="windowText" lastClr="000000"/>
              </a:solidFill>
              <a:latin typeface="Arial" panose="020B0604020202020204" pitchFamily="34" charset="0"/>
              <a:cs typeface="Arial" panose="020B0604020202020204" pitchFamily="34" charset="0"/>
            </a:rPr>
            <a:t> </a:t>
          </a:r>
          <a:r>
            <a:rPr lang="en-US" sz="1000" b="0">
              <a:solidFill>
                <a:sysClr val="windowText" lastClr="000000"/>
              </a:solidFill>
              <a:latin typeface="Arial" panose="020B0604020202020204" pitchFamily="34" charset="0"/>
              <a:cs typeface="Arial" panose="020B0604020202020204" pitchFamily="34" charset="0"/>
            </a:rPr>
            <a:t>(BA)</a:t>
          </a:r>
        </a:p>
      </cdr:txBody>
    </cdr:sp>
  </cdr:relSizeAnchor>
</c:userShapes>
</file>

<file path=xl/drawings/drawing92.xml><?xml version="1.0" encoding="utf-8"?>
<xdr:wsDr xmlns:xdr="http://schemas.openxmlformats.org/drawingml/2006/spreadsheetDrawing" xmlns:a="http://schemas.openxmlformats.org/drawingml/2006/main">
  <xdr:twoCellAnchor>
    <xdr:from>
      <xdr:col>0</xdr:col>
      <xdr:colOff>0</xdr:colOff>
      <xdr:row>1</xdr:row>
      <xdr:rowOff>11906</xdr:rowOff>
    </xdr:from>
    <xdr:to>
      <xdr:col>7</xdr:col>
      <xdr:colOff>134302</xdr:colOff>
      <xdr:row>17</xdr:row>
      <xdr:rowOff>133826</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3.xml><?xml version="1.0" encoding="utf-8"?>
<c:userShapes xmlns:c="http://schemas.openxmlformats.org/drawingml/2006/chart">
  <cdr:relSizeAnchor xmlns:cdr="http://schemas.openxmlformats.org/drawingml/2006/chartDrawing">
    <cdr:from>
      <cdr:x>0</cdr:x>
      <cdr:y>0</cdr:y>
    </cdr:from>
    <cdr:to>
      <cdr:x>0.43153</cdr:x>
      <cdr:y>0.06496</cdr:y>
    </cdr:to>
    <cdr:sp macro="" textlink="">
      <cdr:nvSpPr>
        <cdr:cNvPr id="2" name="TextBox 1"/>
        <cdr:cNvSpPr txBox="1"/>
      </cdr:nvSpPr>
      <cdr:spPr>
        <a:xfrm xmlns:a="http://schemas.openxmlformats.org/drawingml/2006/main">
          <a:off x="0" y="0"/>
          <a:ext cx="2526189" cy="206535"/>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1">
              <a:solidFill>
                <a:schemeClr val="tx1"/>
              </a:solidFill>
              <a:latin typeface="Arial" panose="020B0604020202020204" pitchFamily="34" charset="0"/>
              <a:cs typeface="Arial" panose="020B0604020202020204" pitchFamily="34" charset="0"/>
            </a:rPr>
            <a:t>Solar Value and PPA Price (2020 $/MWh)</a:t>
          </a:r>
        </a:p>
      </cdr:txBody>
    </cdr:sp>
  </cdr:relSizeAnchor>
  <cdr:relSizeAnchor xmlns:cdr="http://schemas.openxmlformats.org/drawingml/2006/chartDrawing">
    <cdr:from>
      <cdr:x>0.59891</cdr:x>
      <cdr:y>0.099</cdr:y>
    </cdr:from>
    <cdr:to>
      <cdr:x>0.76203</cdr:x>
      <cdr:y>0.17346</cdr:y>
    </cdr:to>
    <cdr:sp macro="" textlink="">
      <cdr:nvSpPr>
        <cdr:cNvPr id="4" name="TextBox 1"/>
        <cdr:cNvSpPr txBox="1"/>
      </cdr:nvSpPr>
      <cdr:spPr>
        <a:xfrm xmlns:a="http://schemas.openxmlformats.org/drawingml/2006/main">
          <a:off x="3614417" y="298741"/>
          <a:ext cx="984435" cy="224684"/>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2">
                  <a:lumMod val="75000"/>
                </a:schemeClr>
              </a:solidFill>
              <a:latin typeface="Arial" panose="020B0604020202020204" pitchFamily="34" charset="0"/>
              <a:cs typeface="Arial" panose="020B0604020202020204" pitchFamily="34" charset="0"/>
            </a:rPr>
            <a:t>Capacity Value</a:t>
          </a:r>
        </a:p>
      </cdr:txBody>
    </cdr:sp>
  </cdr:relSizeAnchor>
  <cdr:relSizeAnchor xmlns:cdr="http://schemas.openxmlformats.org/drawingml/2006/chartDrawing">
    <cdr:from>
      <cdr:x>0.72545</cdr:x>
      <cdr:y>0.24329</cdr:y>
    </cdr:from>
    <cdr:to>
      <cdr:x>0.86541</cdr:x>
      <cdr:y>0.31776</cdr:y>
    </cdr:to>
    <cdr:sp macro="" textlink="">
      <cdr:nvSpPr>
        <cdr:cNvPr id="5" name="TextBox 1"/>
        <cdr:cNvSpPr txBox="1"/>
      </cdr:nvSpPr>
      <cdr:spPr>
        <a:xfrm xmlns:a="http://schemas.openxmlformats.org/drawingml/2006/main">
          <a:off x="4378109" y="734144"/>
          <a:ext cx="844665" cy="224714"/>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1">
                  <a:lumMod val="75000"/>
                </a:schemeClr>
              </a:solidFill>
              <a:latin typeface="Arial" panose="020B0604020202020204" pitchFamily="34" charset="0"/>
              <a:cs typeface="Arial" panose="020B0604020202020204" pitchFamily="34" charset="0"/>
            </a:rPr>
            <a:t>Energy Value</a:t>
          </a:r>
        </a:p>
      </cdr:txBody>
    </cdr:sp>
  </cdr:relSizeAnchor>
  <cdr:relSizeAnchor xmlns:cdr="http://schemas.openxmlformats.org/drawingml/2006/chartDrawing">
    <cdr:from>
      <cdr:x>0.67059</cdr:x>
      <cdr:y>0.29674</cdr:y>
    </cdr:from>
    <cdr:to>
      <cdr:x>0.72585</cdr:x>
      <cdr:y>0.40403</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V="1">
          <a:off x="4047062" y="895415"/>
          <a:ext cx="333496" cy="323750"/>
        </a:xfrm>
        <a:prstGeom xmlns:a="http://schemas.openxmlformats.org/drawingml/2006/main" prst="line">
          <a:avLst/>
        </a:prstGeom>
        <a:ln xmlns:a="http://schemas.openxmlformats.org/drawingml/2006/main" w="6350">
          <a:solidFill>
            <a:schemeClr val="accent1">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0.55312</cdr:x>
      <cdr:y>0.14126</cdr:y>
    </cdr:from>
    <cdr:to>
      <cdr:x>0.60133</cdr:x>
      <cdr:y>0.22996</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a:off x="3338106" y="426244"/>
          <a:ext cx="290919" cy="267673"/>
        </a:xfrm>
        <a:prstGeom xmlns:a="http://schemas.openxmlformats.org/drawingml/2006/main" prst="line">
          <a:avLst/>
        </a:prstGeom>
        <a:ln xmlns:a="http://schemas.openxmlformats.org/drawingml/2006/main" w="6350">
          <a:solidFill>
            <a:schemeClr val="accent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0.10684</cdr:x>
      <cdr:y>0.12733</cdr:y>
    </cdr:from>
    <cdr:to>
      <cdr:x>0.39524</cdr:x>
      <cdr:y>0.2172</cdr:y>
    </cdr:to>
    <cdr:sp macro="" textlink="">
      <cdr:nvSpPr>
        <cdr:cNvPr id="10" name="TextBox 1"/>
        <cdr:cNvSpPr txBox="1"/>
      </cdr:nvSpPr>
      <cdr:spPr>
        <a:xfrm xmlns:a="http://schemas.openxmlformats.org/drawingml/2006/main">
          <a:off x="644764" y="384207"/>
          <a:ext cx="1740506" cy="271184"/>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3">
                  <a:lumMod val="75000"/>
                </a:schemeClr>
              </a:solidFill>
              <a:latin typeface="Arial" panose="020B0604020202020204" pitchFamily="34" charset="0"/>
              <a:cs typeface="Arial" panose="020B0604020202020204" pitchFamily="34" charset="0"/>
            </a:rPr>
            <a:t>Average Levelized PPA Price (by execution year)</a:t>
          </a:r>
        </a:p>
      </cdr:txBody>
    </cdr:sp>
  </cdr:relSizeAnchor>
  <cdr:relSizeAnchor xmlns:cdr="http://schemas.openxmlformats.org/drawingml/2006/chartDrawing">
    <cdr:from>
      <cdr:x>0.07799</cdr:x>
      <cdr:y>0.15117</cdr:y>
    </cdr:from>
    <cdr:to>
      <cdr:x>0.11133</cdr:x>
      <cdr:y>0.17801</cdr:y>
    </cdr:to>
    <cdr:cxnSp macro="">
      <cdr:nvCxnSpPr>
        <cdr:cNvPr id="15" name="Straight Connector 14">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a:off x="470686" y="456169"/>
          <a:ext cx="201168" cy="80990"/>
        </a:xfrm>
        <a:prstGeom xmlns:a="http://schemas.openxmlformats.org/drawingml/2006/main" prst="line">
          <a:avLst/>
        </a:prstGeom>
        <a:ln xmlns:a="http://schemas.openxmlformats.org/drawingml/2006/main" w="6350">
          <a:solidFill>
            <a:schemeClr val="accent3">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0.10834</cdr:x>
      <cdr:y>0.38747</cdr:y>
    </cdr:from>
    <cdr:to>
      <cdr:x>0.247</cdr:x>
      <cdr:y>0.46007</cdr:y>
    </cdr:to>
    <cdr:sp macro="" textlink="">
      <cdr:nvSpPr>
        <cdr:cNvPr id="11" name="TextBox 1"/>
        <cdr:cNvSpPr txBox="1"/>
      </cdr:nvSpPr>
      <cdr:spPr>
        <a:xfrm xmlns:a="http://schemas.openxmlformats.org/drawingml/2006/main">
          <a:off x="653836" y="1169194"/>
          <a:ext cx="836827" cy="21907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6"/>
              </a:solidFill>
              <a:latin typeface="Arial" panose="020B0604020202020204" pitchFamily="34" charset="0"/>
              <a:cs typeface="Arial" panose="020B0604020202020204" pitchFamily="34" charset="0"/>
            </a:rPr>
            <a:t>Level10 PPA</a:t>
          </a:r>
        </a:p>
      </cdr:txBody>
    </cdr:sp>
  </cdr:relSizeAnchor>
  <cdr:relSizeAnchor xmlns:cdr="http://schemas.openxmlformats.org/drawingml/2006/chartDrawing">
    <cdr:from>
      <cdr:x>0.16177</cdr:x>
      <cdr:y>0.44225</cdr:y>
    </cdr:from>
    <cdr:to>
      <cdr:x>0.16723</cdr:x>
      <cdr:y>0.62263</cdr:y>
    </cdr:to>
    <cdr:cxnSp macro="">
      <cdr:nvCxnSpPr>
        <cdr:cNvPr id="8" name="Straight Connector 7"/>
        <cdr:cNvCxnSpPr/>
      </cdr:nvCxnSpPr>
      <cdr:spPr>
        <a:xfrm xmlns:a="http://schemas.openxmlformats.org/drawingml/2006/main" flipV="1">
          <a:off x="976313" y="1334510"/>
          <a:ext cx="32937" cy="544297"/>
        </a:xfrm>
        <a:prstGeom xmlns:a="http://schemas.openxmlformats.org/drawingml/2006/main" prst="line">
          <a:avLst/>
        </a:prstGeom>
      </cdr:spPr>
      <cdr:style>
        <a:lnRef xmlns:a="http://schemas.openxmlformats.org/drawingml/2006/main" idx="1">
          <a:schemeClr val="accent6"/>
        </a:lnRef>
        <a:fillRef xmlns:a="http://schemas.openxmlformats.org/drawingml/2006/main" idx="0">
          <a:schemeClr val="accent6"/>
        </a:fillRef>
        <a:effectRef xmlns:a="http://schemas.openxmlformats.org/drawingml/2006/main" idx="0">
          <a:schemeClr val="accent6"/>
        </a:effectRef>
        <a:fontRef xmlns:a="http://schemas.openxmlformats.org/drawingml/2006/main" idx="minor">
          <a:schemeClr val="tx1"/>
        </a:fontRef>
      </cdr:style>
    </cdr:cxnSp>
  </cdr:relSizeAnchor>
</c:userShapes>
</file>

<file path=xl/drawings/drawing94.xml><?xml version="1.0" encoding="utf-8"?>
<xdr:wsDr xmlns:xdr="http://schemas.openxmlformats.org/drawingml/2006/spreadsheetDrawing" xmlns:a="http://schemas.openxmlformats.org/drawingml/2006/main">
  <xdr:twoCellAnchor>
    <xdr:from>
      <xdr:col>12</xdr:col>
      <xdr:colOff>38100</xdr:colOff>
      <xdr:row>1</xdr:row>
      <xdr:rowOff>11430</xdr:rowOff>
    </xdr:from>
    <xdr:to>
      <xdr:col>22</xdr:col>
      <xdr:colOff>481965</xdr:colOff>
      <xdr:row>17</xdr:row>
      <xdr:rowOff>133350</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30480</xdr:colOff>
      <xdr:row>1</xdr:row>
      <xdr:rowOff>26670</xdr:rowOff>
    </xdr:from>
    <xdr:to>
      <xdr:col>11</xdr:col>
      <xdr:colOff>243840</xdr:colOff>
      <xdr:row>17</xdr:row>
      <xdr:rowOff>148590</xdr:rowOff>
    </xdr:to>
    <xdr:graphicFrame macro="">
      <xdr:nvGraphicFramePr>
        <xdr:cNvPr id="3" name="Chart 2">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0</xdr:colOff>
      <xdr:row>1</xdr:row>
      <xdr:rowOff>0</xdr:rowOff>
    </xdr:from>
    <xdr:to>
      <xdr:col>34</xdr:col>
      <xdr:colOff>491490</xdr:colOff>
      <xdr:row>17</xdr:row>
      <xdr:rowOff>121920</xdr:rowOff>
    </xdr:to>
    <xdr:graphicFrame macro="">
      <xdr:nvGraphicFramePr>
        <xdr:cNvPr id="4" name="Chart 3">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5.xml><?xml version="1.0" encoding="utf-8"?>
<c:userShapes xmlns:c="http://schemas.openxmlformats.org/drawingml/2006/chart">
  <cdr:relSizeAnchor xmlns:cdr="http://schemas.openxmlformats.org/drawingml/2006/chartDrawing">
    <cdr:from>
      <cdr:x>0</cdr:x>
      <cdr:y>0</cdr:y>
    </cdr:from>
    <cdr:to>
      <cdr:x>0.22917</cdr:x>
      <cdr:y>0.05952</cdr:y>
    </cdr:to>
    <cdr:sp macro="" textlink="">
      <cdr:nvSpPr>
        <cdr:cNvPr id="2" name="TextBox 1"/>
        <cdr:cNvSpPr txBox="1"/>
      </cdr:nvSpPr>
      <cdr:spPr>
        <a:xfrm xmlns:a="http://schemas.openxmlformats.org/drawingml/2006/main">
          <a:off x="0" y="0"/>
          <a:ext cx="1362074" cy="190500"/>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0.58867</cdr:x>
      <cdr:y>0</cdr:y>
    </cdr:from>
    <cdr:to>
      <cdr:x>1</cdr:x>
      <cdr:y>0.05361</cdr:y>
    </cdr:to>
    <cdr:sp macro="" textlink="">
      <cdr:nvSpPr>
        <cdr:cNvPr id="3" name="TextBox 1"/>
        <cdr:cNvSpPr txBox="1"/>
      </cdr:nvSpPr>
      <cdr:spPr>
        <a:xfrm xmlns:a="http://schemas.openxmlformats.org/drawingml/2006/main">
          <a:off x="3444241" y="0"/>
          <a:ext cx="2406649" cy="172720"/>
        </a:xfrm>
        <a:prstGeom xmlns:a="http://schemas.openxmlformats.org/drawingml/2006/main" prst="rect">
          <a:avLst/>
        </a:prstGeom>
      </cdr:spPr>
      <cdr:txBody>
        <a:bodyPr xmlns:a="http://schemas.openxmlformats.org/drawingml/2006/main" vert="horz" wrap="square" lIns="18288" tIns="18288" rIns="18288" bIns="18288" rtlCol="0" anchor="t"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0.37002</cdr:x>
      <cdr:y>0.13984</cdr:y>
    </cdr:from>
    <cdr:to>
      <cdr:x>0.51768</cdr:x>
      <cdr:y>0.30713</cdr:y>
    </cdr:to>
    <cdr:sp macro="" textlink="">
      <cdr:nvSpPr>
        <cdr:cNvPr id="4" name="TextBox 1"/>
        <cdr:cNvSpPr txBox="1"/>
      </cdr:nvSpPr>
      <cdr:spPr>
        <a:xfrm xmlns:a="http://schemas.openxmlformats.org/drawingml/2006/main">
          <a:off x="2233086" y="421958"/>
          <a:ext cx="891114" cy="504825"/>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0.11182</cdr:x>
      <cdr:y>0.14457</cdr:y>
    </cdr:from>
    <cdr:to>
      <cdr:x>0.2498</cdr:x>
      <cdr:y>0.30713</cdr:y>
    </cdr:to>
    <cdr:sp macro="" textlink="">
      <cdr:nvSpPr>
        <cdr:cNvPr id="5" name="TextBox 1"/>
        <cdr:cNvSpPr txBox="1"/>
      </cdr:nvSpPr>
      <cdr:spPr>
        <a:xfrm xmlns:a="http://schemas.openxmlformats.org/drawingml/2006/main">
          <a:off x="674838" y="436246"/>
          <a:ext cx="832715" cy="49053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0.15269</cdr:x>
      <cdr:y>0.28188</cdr:y>
    </cdr:from>
    <cdr:to>
      <cdr:x>0.17519</cdr:x>
      <cdr:y>0.40128</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V="1">
          <a:off x="921496" y="850583"/>
          <a:ext cx="135779" cy="360275"/>
        </a:xfrm>
        <a:prstGeom xmlns:a="http://schemas.openxmlformats.org/drawingml/2006/main" prst="line">
          <a:avLst/>
        </a:prstGeom>
        <a:ln xmlns:a="http://schemas.openxmlformats.org/drawingml/2006/main" w="6350">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0.48142</cdr:x>
      <cdr:y>0.23891</cdr:y>
    </cdr:from>
    <cdr:to>
      <cdr:x>0.5073</cdr:x>
      <cdr:y>0.27552</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2905384" y="720919"/>
          <a:ext cx="156187" cy="110472"/>
        </a:xfrm>
        <a:prstGeom xmlns:a="http://schemas.openxmlformats.org/drawingml/2006/main" prst="line">
          <a:avLst/>
        </a:prstGeom>
        <a:ln xmlns:a="http://schemas.openxmlformats.org/drawingml/2006/main" w="6350">
          <a:solidFill>
            <a:schemeClr val="accent6"/>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0.06962</cdr:x>
      <cdr:y>0.48498</cdr:y>
    </cdr:from>
    <cdr:to>
      <cdr:x>0.94481</cdr:x>
      <cdr:y>0.48498</cdr:y>
    </cdr:to>
    <cdr:cxnSp macro="">
      <cdr:nvCxnSpPr>
        <cdr:cNvPr id="12" name="Straight Connector 11"/>
        <cdr:cNvCxnSpPr/>
      </cdr:nvCxnSpPr>
      <cdr:spPr>
        <a:xfrm xmlns:a="http://schemas.openxmlformats.org/drawingml/2006/main">
          <a:off x="420170" y="1463450"/>
          <a:ext cx="5281807" cy="0"/>
        </a:xfrm>
        <a:prstGeom xmlns:a="http://schemas.openxmlformats.org/drawingml/2006/main" prst="line">
          <a:avLst/>
        </a:prstGeom>
        <a:ln xmlns:a="http://schemas.openxmlformats.org/drawingml/2006/main" w="12700">
          <a:solidFill>
            <a:schemeClr val="bg2">
              <a:lumMod val="2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0.75694</cdr:x>
      <cdr:y>0.17507</cdr:y>
    </cdr:from>
    <cdr:to>
      <cdr:x>0.86679</cdr:x>
      <cdr:y>0.24788</cdr:y>
    </cdr:to>
    <cdr:sp macro="" textlink="">
      <cdr:nvSpPr>
        <cdr:cNvPr id="10" name="TextBox 1"/>
        <cdr:cNvSpPr txBox="1"/>
      </cdr:nvSpPr>
      <cdr:spPr>
        <a:xfrm xmlns:a="http://schemas.openxmlformats.org/drawingml/2006/main">
          <a:off x="4460015" y="554949"/>
          <a:ext cx="647255" cy="230802"/>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0.77273</cdr:x>
      <cdr:y>0.25151</cdr:y>
    </cdr:from>
    <cdr:to>
      <cdr:x>0.84848</cdr:x>
      <cdr:y>0.2976</cdr:y>
    </cdr:to>
    <cdr:sp macro="" textlink="">
      <cdr:nvSpPr>
        <cdr:cNvPr id="6" name="Left Brace 5"/>
        <cdr:cNvSpPr/>
      </cdr:nvSpPr>
      <cdr:spPr>
        <a:xfrm xmlns:a="http://schemas.openxmlformats.org/drawingml/2006/main" rot="5400000">
          <a:off x="4703168" y="647159"/>
          <a:ext cx="146102" cy="446331"/>
        </a:xfrm>
        <a:prstGeom xmlns:a="http://schemas.openxmlformats.org/drawingml/2006/main" prst="leftBrace">
          <a:avLst>
            <a:gd name="adj1" fmla="val 0"/>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0.31376</cdr:x>
      <cdr:y>0.94823</cdr:y>
    </cdr:from>
    <cdr:to>
      <cdr:x>0.70328</cdr:x>
      <cdr:y>1</cdr:y>
    </cdr:to>
    <cdr:sp macro="" textlink="">
      <cdr:nvSpPr>
        <cdr:cNvPr id="11" name="TextBox 1"/>
        <cdr:cNvSpPr txBox="1"/>
      </cdr:nvSpPr>
      <cdr:spPr>
        <a:xfrm xmlns:a="http://schemas.openxmlformats.org/drawingml/2006/main">
          <a:off x="1893570" y="2861310"/>
          <a:ext cx="2350769" cy="156210"/>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Non-ISO Balancing Authority (BA)</a:t>
          </a:r>
        </a:p>
      </cdr:txBody>
    </cdr:sp>
  </cdr:relSizeAnchor>
</c:userShapes>
</file>

<file path=xl/drawings/drawing96.xml><?xml version="1.0" encoding="utf-8"?>
<c:userShapes xmlns:c="http://schemas.openxmlformats.org/drawingml/2006/chart">
  <cdr:relSizeAnchor xmlns:cdr="http://schemas.openxmlformats.org/drawingml/2006/chartDrawing">
    <cdr:from>
      <cdr:x>0</cdr:x>
      <cdr:y>0</cdr:y>
    </cdr:from>
    <cdr:to>
      <cdr:x>0.22917</cdr:x>
      <cdr:y>0.05952</cdr:y>
    </cdr:to>
    <cdr:sp macro="" textlink="">
      <cdr:nvSpPr>
        <cdr:cNvPr id="2" name="TextBox 1"/>
        <cdr:cNvSpPr txBox="1"/>
      </cdr:nvSpPr>
      <cdr:spPr>
        <a:xfrm xmlns:a="http://schemas.openxmlformats.org/drawingml/2006/main">
          <a:off x="0" y="0"/>
          <a:ext cx="1362074" cy="190500"/>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0.58867</cdr:x>
      <cdr:y>0</cdr:y>
    </cdr:from>
    <cdr:to>
      <cdr:x>1</cdr:x>
      <cdr:y>0.05361</cdr:y>
    </cdr:to>
    <cdr:sp macro="" textlink="">
      <cdr:nvSpPr>
        <cdr:cNvPr id="3" name="TextBox 1"/>
        <cdr:cNvSpPr txBox="1"/>
      </cdr:nvSpPr>
      <cdr:spPr>
        <a:xfrm xmlns:a="http://schemas.openxmlformats.org/drawingml/2006/main">
          <a:off x="3444241" y="0"/>
          <a:ext cx="2406649" cy="172720"/>
        </a:xfrm>
        <a:prstGeom xmlns:a="http://schemas.openxmlformats.org/drawingml/2006/main" prst="rect">
          <a:avLst/>
        </a:prstGeom>
      </cdr:spPr>
      <cdr:txBody>
        <a:bodyPr xmlns:a="http://schemas.openxmlformats.org/drawingml/2006/main" vert="horz" wrap="square" lIns="18288" tIns="18288" rIns="18288" bIns="18288" rtlCol="0" anchor="t"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0.43778</cdr:x>
      <cdr:y>0.17787</cdr:y>
    </cdr:from>
    <cdr:to>
      <cdr:x>0.56489</cdr:x>
      <cdr:y>0.29986</cdr:y>
    </cdr:to>
    <cdr:sp macro="" textlink="">
      <cdr:nvSpPr>
        <cdr:cNvPr id="4" name="TextBox 1"/>
        <cdr:cNvSpPr txBox="1"/>
      </cdr:nvSpPr>
      <cdr:spPr>
        <a:xfrm xmlns:a="http://schemas.openxmlformats.org/drawingml/2006/main">
          <a:off x="2641179" y="536715"/>
          <a:ext cx="766865" cy="368108"/>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0.19981</cdr:x>
      <cdr:y>0.16717</cdr:y>
    </cdr:from>
    <cdr:to>
      <cdr:x>0.34438</cdr:x>
      <cdr:y>0.29167</cdr:y>
    </cdr:to>
    <cdr:sp macro="" textlink="">
      <cdr:nvSpPr>
        <cdr:cNvPr id="5" name="TextBox 1"/>
        <cdr:cNvSpPr txBox="1"/>
      </cdr:nvSpPr>
      <cdr:spPr>
        <a:xfrm xmlns:a="http://schemas.openxmlformats.org/drawingml/2006/main">
          <a:off x="1205472" y="504435"/>
          <a:ext cx="872210" cy="375681"/>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0.1714</cdr:x>
      <cdr:y>0.22942</cdr:y>
    </cdr:from>
    <cdr:to>
      <cdr:x>0.19981</cdr:x>
      <cdr:y>0.23485</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a:endCxn xmlns:a="http://schemas.openxmlformats.org/drawingml/2006/main" id="5" idx="1"/>
        </cdr:cNvCxnSpPr>
      </cdr:nvCxnSpPr>
      <cdr:spPr>
        <a:xfrm xmlns:a="http://schemas.openxmlformats.org/drawingml/2006/main" flipV="1">
          <a:off x="1034070" y="692276"/>
          <a:ext cx="171402" cy="16385"/>
        </a:xfrm>
        <a:prstGeom xmlns:a="http://schemas.openxmlformats.org/drawingml/2006/main" prst="line">
          <a:avLst/>
        </a:prstGeom>
        <a:ln xmlns:a="http://schemas.openxmlformats.org/drawingml/2006/main" w="6350">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0.55226</cdr:x>
      <cdr:y>0.25474</cdr:y>
    </cdr:from>
    <cdr:to>
      <cdr:x>0.57993</cdr:x>
      <cdr:y>0.27704</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3331845" y="768668"/>
          <a:ext cx="166951" cy="67307"/>
        </a:xfrm>
        <a:prstGeom xmlns:a="http://schemas.openxmlformats.org/drawingml/2006/main" prst="line">
          <a:avLst/>
        </a:prstGeom>
        <a:ln xmlns:a="http://schemas.openxmlformats.org/drawingml/2006/main" w="6350">
          <a:solidFill>
            <a:schemeClr val="accent6"/>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0.07122</cdr:x>
      <cdr:y>0.48391</cdr:y>
    </cdr:from>
    <cdr:to>
      <cdr:x>0.94641</cdr:x>
      <cdr:y>0.48391</cdr:y>
    </cdr:to>
    <cdr:cxnSp macro="">
      <cdr:nvCxnSpPr>
        <cdr:cNvPr id="12" name="Straight Connector 11"/>
        <cdr:cNvCxnSpPr/>
      </cdr:nvCxnSpPr>
      <cdr:spPr>
        <a:xfrm xmlns:a="http://schemas.openxmlformats.org/drawingml/2006/main">
          <a:off x="429708" y="1460200"/>
          <a:ext cx="5280139" cy="0"/>
        </a:xfrm>
        <a:prstGeom xmlns:a="http://schemas.openxmlformats.org/drawingml/2006/main" prst="line">
          <a:avLst/>
        </a:prstGeom>
        <a:ln xmlns:a="http://schemas.openxmlformats.org/drawingml/2006/main" w="12700">
          <a:solidFill>
            <a:schemeClr val="bg2">
              <a:lumMod val="2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0.69188</cdr:x>
      <cdr:y>0.1955</cdr:y>
    </cdr:from>
    <cdr:to>
      <cdr:x>0.81459</cdr:x>
      <cdr:y>0.26831</cdr:y>
    </cdr:to>
    <cdr:sp macro="" textlink="">
      <cdr:nvSpPr>
        <cdr:cNvPr id="10" name="TextBox 1"/>
        <cdr:cNvSpPr txBox="1"/>
      </cdr:nvSpPr>
      <cdr:spPr>
        <a:xfrm xmlns:a="http://schemas.openxmlformats.org/drawingml/2006/main">
          <a:off x="4174213" y="589930"/>
          <a:ext cx="740326" cy="219706"/>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0.7006</cdr:x>
      <cdr:y>0.26084</cdr:y>
    </cdr:from>
    <cdr:to>
      <cdr:x>0.81013</cdr:x>
      <cdr:y>0.33997</cdr:y>
    </cdr:to>
    <cdr:sp macro="" textlink="">
      <cdr:nvSpPr>
        <cdr:cNvPr id="11" name="Left Brace 10"/>
        <cdr:cNvSpPr/>
      </cdr:nvSpPr>
      <cdr:spPr>
        <a:xfrm xmlns:a="http://schemas.openxmlformats.org/drawingml/2006/main" rot="5400000">
          <a:off x="4437828" y="576068"/>
          <a:ext cx="238776" cy="660809"/>
        </a:xfrm>
        <a:prstGeom xmlns:a="http://schemas.openxmlformats.org/drawingml/2006/main" prst="leftBrace">
          <a:avLst>
            <a:gd name="adj1" fmla="val 1272"/>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0.31194</cdr:x>
      <cdr:y>0.92683</cdr:y>
    </cdr:from>
    <cdr:to>
      <cdr:x>0.74683</cdr:x>
      <cdr:y>1</cdr:y>
    </cdr:to>
    <cdr:sp macro="" textlink="">
      <cdr:nvSpPr>
        <cdr:cNvPr id="13" name="TextBox 1"/>
        <cdr:cNvSpPr txBox="1"/>
      </cdr:nvSpPr>
      <cdr:spPr>
        <a:xfrm xmlns:a="http://schemas.openxmlformats.org/drawingml/2006/main">
          <a:off x="1685290" y="2796733"/>
          <a:ext cx="2349500" cy="220787"/>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Independent System Operator (ISO)</a:t>
          </a:r>
        </a:p>
      </cdr:txBody>
    </cdr:sp>
  </cdr:relSizeAnchor>
</c:userShapes>
</file>

<file path=xl/drawings/drawing97.xml><?xml version="1.0" encoding="utf-8"?>
<c:userShapes xmlns:c="http://schemas.openxmlformats.org/drawingml/2006/chart">
  <cdr:relSizeAnchor xmlns:cdr="http://schemas.openxmlformats.org/drawingml/2006/chartDrawing">
    <cdr:from>
      <cdr:x>0</cdr:x>
      <cdr:y>0</cdr:y>
    </cdr:from>
    <cdr:to>
      <cdr:x>0.22917</cdr:x>
      <cdr:y>0.05952</cdr:y>
    </cdr:to>
    <cdr:sp macro="" textlink="">
      <cdr:nvSpPr>
        <cdr:cNvPr id="2" name="TextBox 1"/>
        <cdr:cNvSpPr txBox="1"/>
      </cdr:nvSpPr>
      <cdr:spPr>
        <a:xfrm xmlns:a="http://schemas.openxmlformats.org/drawingml/2006/main">
          <a:off x="0" y="0"/>
          <a:ext cx="1362074" cy="190500"/>
        </a:xfrm>
        <a:prstGeom xmlns:a="http://schemas.openxmlformats.org/drawingml/2006/main" prst="rect">
          <a:avLst/>
        </a:prstGeom>
      </cdr:spPr>
      <cdr:txBody>
        <a:bodyPr xmlns:a="http://schemas.openxmlformats.org/drawingml/2006/main" vertOverflow="clip" vert="horz" wrap="square" lIns="18288" tIns="18288" rIns="18288" bIns="18288" rtlCol="0" anchor="t" anchorCtr="0"/>
        <a:lstStyle xmlns:a="http://schemas.openxmlformats.org/drawingml/2006/main"/>
        <a:p xmlns:a="http://schemas.openxmlformats.org/drawingml/2006/main">
          <a:pPr algn="l"/>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0.58867</cdr:x>
      <cdr:y>0</cdr:y>
    </cdr:from>
    <cdr:to>
      <cdr:x>1</cdr:x>
      <cdr:y>0.05361</cdr:y>
    </cdr:to>
    <cdr:sp macro="" textlink="">
      <cdr:nvSpPr>
        <cdr:cNvPr id="3" name="TextBox 1"/>
        <cdr:cNvSpPr txBox="1"/>
      </cdr:nvSpPr>
      <cdr:spPr>
        <a:xfrm xmlns:a="http://schemas.openxmlformats.org/drawingml/2006/main">
          <a:off x="3444241" y="0"/>
          <a:ext cx="2406649" cy="172720"/>
        </a:xfrm>
        <a:prstGeom xmlns:a="http://schemas.openxmlformats.org/drawingml/2006/main" prst="rect">
          <a:avLst/>
        </a:prstGeom>
      </cdr:spPr>
      <cdr:txBody>
        <a:bodyPr xmlns:a="http://schemas.openxmlformats.org/drawingml/2006/main" vert="horz" wrap="square" lIns="18288" tIns="18288" rIns="18288" bIns="18288" rtlCol="0" anchor="t"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0.37999</cdr:x>
      <cdr:y>0.1584</cdr:y>
    </cdr:from>
    <cdr:to>
      <cdr:x>0.49987</cdr:x>
      <cdr:y>0.29224</cdr:y>
    </cdr:to>
    <cdr:sp macro="" textlink="">
      <cdr:nvSpPr>
        <cdr:cNvPr id="4" name="TextBox 1"/>
        <cdr:cNvSpPr txBox="1"/>
      </cdr:nvSpPr>
      <cdr:spPr>
        <a:xfrm xmlns:a="http://schemas.openxmlformats.org/drawingml/2006/main">
          <a:off x="2466975" y="477986"/>
          <a:ext cx="778296" cy="403865"/>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accent6">
                  <a:lumMod val="75000"/>
                </a:schemeClr>
              </a:solidFill>
              <a:latin typeface="Arial" panose="020B0604020202020204" pitchFamily="34" charset="0"/>
              <a:cs typeface="Arial" panose="020B0604020202020204" pitchFamily="34" charset="0"/>
            </a:rPr>
            <a:t>Solar Value Factor</a:t>
          </a:r>
        </a:p>
      </cdr:txBody>
    </cdr:sp>
  </cdr:relSizeAnchor>
  <cdr:relSizeAnchor xmlns:cdr="http://schemas.openxmlformats.org/drawingml/2006/chartDrawing">
    <cdr:from>
      <cdr:x>0.14109</cdr:x>
      <cdr:y>0.16406</cdr:y>
    </cdr:from>
    <cdr:to>
      <cdr:x>0.28233</cdr:x>
      <cdr:y>0.28847</cdr:y>
    </cdr:to>
    <cdr:sp macro="" textlink="">
      <cdr:nvSpPr>
        <cdr:cNvPr id="5" name="TextBox 1"/>
        <cdr:cNvSpPr txBox="1"/>
      </cdr:nvSpPr>
      <cdr:spPr>
        <a:xfrm xmlns:a="http://schemas.openxmlformats.org/drawingml/2006/main">
          <a:off x="882954" y="520065"/>
          <a:ext cx="883870" cy="394370"/>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chemeClr val="tx2"/>
              </a:solidFill>
              <a:latin typeface="Arial" panose="020B0604020202020204" pitchFamily="34" charset="0"/>
              <a:cs typeface="Arial" panose="020B0604020202020204" pitchFamily="34" charset="0"/>
            </a:rPr>
            <a:t>Solar Market </a:t>
          </a:r>
          <a:r>
            <a:rPr lang="en-US" sz="1000" b="0" baseline="0">
              <a:solidFill>
                <a:schemeClr val="tx2"/>
              </a:solidFill>
              <a:latin typeface="Arial" panose="020B0604020202020204" pitchFamily="34" charset="0"/>
              <a:cs typeface="Arial" panose="020B0604020202020204" pitchFamily="34" charset="0"/>
            </a:rPr>
            <a:t>Penetration</a:t>
          </a:r>
          <a:endParaRPr lang="en-US" sz="1000" b="0">
            <a:solidFill>
              <a:schemeClr val="tx2"/>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0.11731</cdr:x>
      <cdr:y>0.21001</cdr:y>
    </cdr:from>
    <cdr:to>
      <cdr:x>0.14886</cdr:x>
      <cdr:y>0.23274</cdr:y>
    </cdr:to>
    <cdr:cxnSp macro="">
      <cdr:nvCxnSpPr>
        <cdr:cNvPr id="7" name="Straight Connector 6">
          <a:extLst xmlns:a="http://schemas.openxmlformats.org/drawingml/2006/main">
            <a:ext uri="{FF2B5EF4-FFF2-40B4-BE49-F238E27FC236}">
              <a16:creationId xmlns:a16="http://schemas.microsoft.com/office/drawing/2014/main" id="{92876E41-A080-406A-B36F-F5214322CBD0}"/>
            </a:ext>
          </a:extLst>
        </cdr:cNvPr>
        <cdr:cNvCxnSpPr/>
      </cdr:nvCxnSpPr>
      <cdr:spPr>
        <a:xfrm xmlns:a="http://schemas.openxmlformats.org/drawingml/2006/main" flipV="1">
          <a:off x="761595" y="633706"/>
          <a:ext cx="204830" cy="68588"/>
        </a:xfrm>
        <a:prstGeom xmlns:a="http://schemas.openxmlformats.org/drawingml/2006/main" prst="line">
          <a:avLst/>
        </a:prstGeom>
        <a:ln xmlns:a="http://schemas.openxmlformats.org/drawingml/2006/main" w="6350">
          <a:solidFill>
            <a:schemeClr val="tx2"/>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0.47535</cdr:x>
      <cdr:y>0.23043</cdr:y>
    </cdr:from>
    <cdr:to>
      <cdr:x>0.50029</cdr:x>
      <cdr:y>0.2541</cdr:y>
    </cdr:to>
    <cdr:cxnSp macro="">
      <cdr:nvCxnSpPr>
        <cdr:cNvPr id="9" name="Straight Connector 8">
          <a:extLst xmlns:a="http://schemas.openxmlformats.org/drawingml/2006/main">
            <a:ext uri="{FF2B5EF4-FFF2-40B4-BE49-F238E27FC236}">
              <a16:creationId xmlns:a16="http://schemas.microsoft.com/office/drawing/2014/main" id="{B1137061-8890-4FDF-BDD6-275FA5C2B3FF}"/>
            </a:ext>
          </a:extLst>
        </cdr:cNvPr>
        <cdr:cNvCxnSpPr/>
      </cdr:nvCxnSpPr>
      <cdr:spPr>
        <a:xfrm xmlns:a="http://schemas.openxmlformats.org/drawingml/2006/main" flipH="1" flipV="1">
          <a:off x="3086100" y="695325"/>
          <a:ext cx="161925" cy="71438"/>
        </a:xfrm>
        <a:prstGeom xmlns:a="http://schemas.openxmlformats.org/drawingml/2006/main" prst="line">
          <a:avLst/>
        </a:prstGeom>
        <a:ln xmlns:a="http://schemas.openxmlformats.org/drawingml/2006/main" w="6350">
          <a:solidFill>
            <a:schemeClr val="accent6"/>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0.06776</cdr:x>
      <cdr:y>0.48814</cdr:y>
    </cdr:from>
    <cdr:to>
      <cdr:x>0.94295</cdr:x>
      <cdr:y>0.48814</cdr:y>
    </cdr:to>
    <cdr:cxnSp macro="">
      <cdr:nvCxnSpPr>
        <cdr:cNvPr id="12" name="Straight Connector 11"/>
        <cdr:cNvCxnSpPr/>
      </cdr:nvCxnSpPr>
      <cdr:spPr>
        <a:xfrm xmlns:a="http://schemas.openxmlformats.org/drawingml/2006/main">
          <a:off x="439938" y="1472986"/>
          <a:ext cx="5681943" cy="0"/>
        </a:xfrm>
        <a:prstGeom xmlns:a="http://schemas.openxmlformats.org/drawingml/2006/main" prst="line">
          <a:avLst/>
        </a:prstGeom>
        <a:ln xmlns:a="http://schemas.openxmlformats.org/drawingml/2006/main" w="12700">
          <a:solidFill>
            <a:schemeClr val="bg2">
              <a:lumMod val="2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0.70119</cdr:x>
      <cdr:y>0.17992</cdr:y>
    </cdr:from>
    <cdr:to>
      <cdr:x>0.81798</cdr:x>
      <cdr:y>0.24937</cdr:y>
    </cdr:to>
    <cdr:sp macro="" textlink="">
      <cdr:nvSpPr>
        <cdr:cNvPr id="10" name="TextBox 1"/>
        <cdr:cNvSpPr txBox="1"/>
      </cdr:nvSpPr>
      <cdr:spPr>
        <a:xfrm xmlns:a="http://schemas.openxmlformats.org/drawingml/2006/main">
          <a:off x="4552294" y="542925"/>
          <a:ext cx="758228" cy="209550"/>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2012-2020</a:t>
          </a:r>
        </a:p>
      </cdr:txBody>
    </cdr:sp>
  </cdr:relSizeAnchor>
  <cdr:relSizeAnchor xmlns:cdr="http://schemas.openxmlformats.org/drawingml/2006/chartDrawing">
    <cdr:from>
      <cdr:x>0.7369</cdr:x>
      <cdr:y>0.2397</cdr:y>
    </cdr:from>
    <cdr:to>
      <cdr:x>0.78274</cdr:x>
      <cdr:y>0.29525</cdr:y>
    </cdr:to>
    <cdr:sp macro="" textlink="">
      <cdr:nvSpPr>
        <cdr:cNvPr id="6" name="Left Brace 5"/>
        <cdr:cNvSpPr/>
      </cdr:nvSpPr>
      <cdr:spPr>
        <a:xfrm xmlns:a="http://schemas.openxmlformats.org/drawingml/2006/main" rot="5400000">
          <a:off x="4666852" y="704432"/>
          <a:ext cx="176089" cy="286863"/>
        </a:xfrm>
        <a:prstGeom xmlns:a="http://schemas.openxmlformats.org/drawingml/2006/main" prst="leftBrace">
          <a:avLst>
            <a:gd name="adj1" fmla="val 0"/>
            <a:gd name="adj2" fmla="val 50000"/>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0.39294</cdr:x>
      <cdr:y>0.95328</cdr:y>
    </cdr:from>
    <cdr:to>
      <cdr:x>0.63453</cdr:x>
      <cdr:y>1</cdr:y>
    </cdr:to>
    <cdr:sp macro="" textlink="">
      <cdr:nvSpPr>
        <cdr:cNvPr id="11" name="TextBox 1"/>
        <cdr:cNvSpPr txBox="1"/>
      </cdr:nvSpPr>
      <cdr:spPr>
        <a:xfrm xmlns:a="http://schemas.openxmlformats.org/drawingml/2006/main">
          <a:off x="2515112" y="2876541"/>
          <a:ext cx="1546369" cy="140979"/>
        </a:xfrm>
        <a:prstGeom xmlns:a="http://schemas.openxmlformats.org/drawingml/2006/main" prst="rect">
          <a:avLst/>
        </a:prstGeom>
      </cdr:spPr>
      <cdr:txBody>
        <a:bodyPr xmlns:a="http://schemas.openxmlformats.org/drawingml/2006/main" vert="horz" wrap="square" lIns="18288" tIns="18288" rIns="18288" bIns="18288"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0">
              <a:solidFill>
                <a:sysClr val="windowText" lastClr="000000"/>
              </a:solidFill>
              <a:latin typeface="Arial" panose="020B0604020202020204" pitchFamily="34" charset="0"/>
              <a:cs typeface="Arial" panose="020B0604020202020204" pitchFamily="34" charset="0"/>
            </a:rPr>
            <a:t>Balancing Authority (BA)</a:t>
          </a:r>
        </a:p>
      </cdr:txBody>
    </cdr:sp>
  </cdr:relSizeAnchor>
</c:userShapes>
</file>

<file path=xl/drawings/drawing98.xml><?xml version="1.0" encoding="utf-8"?>
<xdr:wsDr xmlns:xdr="http://schemas.openxmlformats.org/drawingml/2006/spreadsheetDrawing" xmlns:a="http://schemas.openxmlformats.org/drawingml/2006/main">
  <xdr:twoCellAnchor>
    <xdr:from>
      <xdr:col>3</xdr:col>
      <xdr:colOff>497840</xdr:colOff>
      <xdr:row>8</xdr:row>
      <xdr:rowOff>10160</xdr:rowOff>
    </xdr:from>
    <xdr:to>
      <xdr:col>3</xdr:col>
      <xdr:colOff>497840</xdr:colOff>
      <xdr:row>8</xdr:row>
      <xdr:rowOff>152400</xdr:rowOff>
    </xdr:to>
    <xdr:cxnSp macro="">
      <xdr:nvCxnSpPr>
        <xdr:cNvPr id="2" name="Straight Arrow Connector 1">
          <a:extLst>
            <a:ext uri="{FF2B5EF4-FFF2-40B4-BE49-F238E27FC236}">
              <a16:creationId xmlns:a16="http://schemas.microsoft.com/office/drawing/2014/main" id="{6AD47A58-DA76-C548-B488-039E9CF1F2ED}"/>
            </a:ext>
          </a:extLst>
        </xdr:cNvPr>
        <xdr:cNvCxnSpPr/>
      </xdr:nvCxnSpPr>
      <xdr:spPr>
        <a:xfrm>
          <a:off x="3345815" y="1610360"/>
          <a:ext cx="0" cy="142240"/>
        </a:xfrm>
        <a:prstGeom prst="straightConnector1">
          <a:avLst/>
        </a:prstGeom>
        <a:ln w="28575">
          <a:solidFill>
            <a:schemeClr val="bg1">
              <a:lumMod val="75000"/>
            </a:schemeClr>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32742</xdr:colOff>
      <xdr:row>2</xdr:row>
      <xdr:rowOff>32166</xdr:rowOff>
    </xdr:from>
    <xdr:to>
      <xdr:col>6</xdr:col>
      <xdr:colOff>475654</xdr:colOff>
      <xdr:row>18</xdr:row>
      <xdr:rowOff>85506</xdr:rowOff>
    </xdr:to>
    <xdr:grpSp>
      <xdr:nvGrpSpPr>
        <xdr:cNvPr id="12" name="Group 11">
          <a:extLst>
            <a:ext uri="{FF2B5EF4-FFF2-40B4-BE49-F238E27FC236}">
              <a16:creationId xmlns:a16="http://schemas.microsoft.com/office/drawing/2014/main" id="{E5C8D458-5AEB-C743-8ABA-3C56FB6C0002}"/>
            </a:ext>
          </a:extLst>
        </xdr:cNvPr>
        <xdr:cNvGrpSpPr/>
      </xdr:nvGrpSpPr>
      <xdr:grpSpPr>
        <a:xfrm>
          <a:off x="32742" y="436979"/>
          <a:ext cx="5943600" cy="3291840"/>
          <a:chOff x="101600" y="360680"/>
          <a:chExt cx="5943600" cy="3200400"/>
        </a:xfrm>
      </xdr:grpSpPr>
      <xdr:grpSp>
        <xdr:nvGrpSpPr>
          <xdr:cNvPr id="13" name="Group 12">
            <a:extLst>
              <a:ext uri="{FF2B5EF4-FFF2-40B4-BE49-F238E27FC236}">
                <a16:creationId xmlns:a16="http://schemas.microsoft.com/office/drawing/2014/main" id="{536661F5-6EA9-A148-AAC4-D044E33C60F8}"/>
              </a:ext>
            </a:extLst>
          </xdr:cNvPr>
          <xdr:cNvGrpSpPr/>
        </xdr:nvGrpSpPr>
        <xdr:grpSpPr>
          <a:xfrm>
            <a:off x="101600" y="360680"/>
            <a:ext cx="5943600" cy="3200400"/>
            <a:chOff x="40640" y="350520"/>
            <a:chExt cx="5943600" cy="3200400"/>
          </a:xfrm>
        </xdr:grpSpPr>
        <xdr:graphicFrame macro="">
          <xdr:nvGraphicFramePr>
            <xdr:cNvPr id="15" name="Chart 14">
              <a:extLst>
                <a:ext uri="{FF2B5EF4-FFF2-40B4-BE49-F238E27FC236}">
                  <a16:creationId xmlns:a16="http://schemas.microsoft.com/office/drawing/2014/main" id="{57822037-CD3F-6F43-83C3-B8DD720D6E84}"/>
                </a:ext>
              </a:extLst>
            </xdr:cNvPr>
            <xdr:cNvGraphicFramePr/>
          </xdr:nvGraphicFramePr>
          <xdr:xfrm>
            <a:off x="40640" y="350520"/>
            <a:ext cx="5943600" cy="32004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6" name="TextBox 15">
              <a:extLst>
                <a:ext uri="{FF2B5EF4-FFF2-40B4-BE49-F238E27FC236}">
                  <a16:creationId xmlns:a16="http://schemas.microsoft.com/office/drawing/2014/main" id="{94DF025C-3109-D549-817D-6D37645B4E17}"/>
                </a:ext>
              </a:extLst>
            </xdr:cNvPr>
            <xdr:cNvSpPr txBox="1"/>
          </xdr:nvSpPr>
          <xdr:spPr>
            <a:xfrm>
              <a:off x="1484234" y="854918"/>
              <a:ext cx="582467"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latin typeface="Arial" panose="020B0604020202020204" pitchFamily="34" charset="0"/>
                  <a:cs typeface="Arial" panose="020B0604020202020204" pitchFamily="34" charset="0"/>
                </a:rPr>
                <a:t>location</a:t>
              </a:r>
            </a:p>
          </xdr:txBody>
        </xdr:sp>
        <xdr:sp macro="" textlink="">
          <xdr:nvSpPr>
            <xdr:cNvPr id="17" name="TextBox 16">
              <a:extLst>
                <a:ext uri="{FF2B5EF4-FFF2-40B4-BE49-F238E27FC236}">
                  <a16:creationId xmlns:a16="http://schemas.microsoft.com/office/drawing/2014/main" id="{6458A68D-34F0-6445-A021-3F0032A18B1C}"/>
                </a:ext>
              </a:extLst>
            </xdr:cNvPr>
            <xdr:cNvSpPr txBox="1"/>
          </xdr:nvSpPr>
          <xdr:spPr>
            <a:xfrm>
              <a:off x="2812895" y="661709"/>
              <a:ext cx="749051"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latin typeface="Arial" panose="020B0604020202020204" pitchFamily="34" charset="0"/>
                  <a:cs typeface="Arial" panose="020B0604020202020204" pitchFamily="34" charset="0"/>
                </a:rPr>
                <a:t>curtailment</a:t>
              </a:r>
            </a:p>
          </xdr:txBody>
        </xdr:sp>
        <xdr:sp macro="" textlink="">
          <xdr:nvSpPr>
            <xdr:cNvPr id="18" name="TextBox 17">
              <a:extLst>
                <a:ext uri="{FF2B5EF4-FFF2-40B4-BE49-F238E27FC236}">
                  <a16:creationId xmlns:a16="http://schemas.microsoft.com/office/drawing/2014/main" id="{B303D61F-D8A2-4847-9964-E2E8F67B1922}"/>
                </a:ext>
              </a:extLst>
            </xdr:cNvPr>
            <xdr:cNvSpPr txBox="1"/>
          </xdr:nvSpPr>
          <xdr:spPr>
            <a:xfrm>
              <a:off x="4232541" y="835401"/>
              <a:ext cx="498983"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u="none">
                  <a:latin typeface="Arial" panose="020B0604020202020204" pitchFamily="34" charset="0"/>
                  <a:cs typeface="Arial" panose="020B0604020202020204" pitchFamily="34" charset="0"/>
                </a:rPr>
                <a:t>profile</a:t>
              </a:r>
            </a:p>
          </xdr:txBody>
        </xdr:sp>
        <xdr:cxnSp macro="">
          <xdr:nvCxnSpPr>
            <xdr:cNvPr id="19" name="Straight Arrow Connector 18">
              <a:extLst>
                <a:ext uri="{FF2B5EF4-FFF2-40B4-BE49-F238E27FC236}">
                  <a16:creationId xmlns:a16="http://schemas.microsoft.com/office/drawing/2014/main" id="{A44BAC41-EBAA-2746-B20C-C925E69989C9}"/>
                </a:ext>
              </a:extLst>
            </xdr:cNvPr>
            <xdr:cNvCxnSpPr/>
          </xdr:nvCxnSpPr>
          <xdr:spPr>
            <a:xfrm>
              <a:off x="4225812" y="869118"/>
              <a:ext cx="0" cy="177598"/>
            </a:xfrm>
            <a:prstGeom prst="straightConnector1">
              <a:avLst/>
            </a:prstGeom>
            <a:ln w="19050">
              <a:solidFill>
                <a:schemeClr val="bg1">
                  <a:lumMod val="75000"/>
                </a:schemeClr>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20" name="Straight Arrow Connector 19">
              <a:extLst>
                <a:ext uri="{FF2B5EF4-FFF2-40B4-BE49-F238E27FC236}">
                  <a16:creationId xmlns:a16="http://schemas.microsoft.com/office/drawing/2014/main" id="{8734B020-0CC6-7A48-AE66-38A7C76C8D9C}"/>
                </a:ext>
              </a:extLst>
            </xdr:cNvPr>
            <xdr:cNvCxnSpPr/>
          </xdr:nvCxnSpPr>
          <xdr:spPr>
            <a:xfrm flipH="1" flipV="1">
              <a:off x="1501580" y="793070"/>
              <a:ext cx="4036" cy="269823"/>
            </a:xfrm>
            <a:prstGeom prst="straightConnector1">
              <a:avLst/>
            </a:prstGeom>
            <a:ln w="19050">
              <a:solidFill>
                <a:schemeClr val="bg1">
                  <a:lumMod val="75000"/>
                </a:schemeClr>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21" name="Straight Connector 20">
              <a:extLst>
                <a:ext uri="{FF2B5EF4-FFF2-40B4-BE49-F238E27FC236}">
                  <a16:creationId xmlns:a16="http://schemas.microsoft.com/office/drawing/2014/main" id="{0E33DA1F-1203-524E-A125-7AC667EC2728}"/>
                </a:ext>
              </a:extLst>
            </xdr:cNvPr>
            <xdr:cNvCxnSpPr/>
          </xdr:nvCxnSpPr>
          <xdr:spPr>
            <a:xfrm>
              <a:off x="1315763" y="1059821"/>
              <a:ext cx="3547084" cy="8410"/>
            </a:xfrm>
            <a:prstGeom prst="line">
              <a:avLst/>
            </a:prstGeom>
            <a:ln w="12700">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xnSp macro="">
        <xdr:nvCxnSpPr>
          <xdr:cNvPr id="14" name="Straight Arrow Connector 13">
            <a:extLst>
              <a:ext uri="{FF2B5EF4-FFF2-40B4-BE49-F238E27FC236}">
                <a16:creationId xmlns:a16="http://schemas.microsoft.com/office/drawing/2014/main" id="{BB372D39-A4F2-3D4B-8975-1AB9D387EF62}"/>
              </a:ext>
            </a:extLst>
          </xdr:cNvPr>
          <xdr:cNvCxnSpPr/>
        </xdr:nvCxnSpPr>
        <xdr:spPr>
          <a:xfrm>
            <a:off x="2892426" y="784748"/>
            <a:ext cx="0" cy="106680"/>
          </a:xfrm>
          <a:prstGeom prst="straightConnector1">
            <a:avLst/>
          </a:prstGeom>
          <a:ln w="19050">
            <a:solidFill>
              <a:schemeClr val="bg1">
                <a:lumMod val="75000"/>
              </a:schemeClr>
            </a:solidFill>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7</xdr:col>
      <xdr:colOff>762000</xdr:colOff>
      <xdr:row>2</xdr:row>
      <xdr:rowOff>30480</xdr:rowOff>
    </xdr:from>
    <xdr:to>
      <xdr:col>14</xdr:col>
      <xdr:colOff>538162</xdr:colOff>
      <xdr:row>18</xdr:row>
      <xdr:rowOff>83820</xdr:rowOff>
    </xdr:to>
    <xdr:graphicFrame macro="">
      <xdr:nvGraphicFramePr>
        <xdr:cNvPr id="22" name="Chart 21">
          <a:extLst>
            <a:ext uri="{FF2B5EF4-FFF2-40B4-BE49-F238E27FC236}">
              <a16:creationId xmlns:a16="http://schemas.microsoft.com/office/drawing/2014/main" id="{3DAB1AF5-634A-0549-9DDC-E5F36CEED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9.xml><?xml version="1.0" encoding="utf-8"?>
<c:userShapes xmlns:c="http://schemas.openxmlformats.org/drawingml/2006/chart">
  <cdr:relSizeAnchor xmlns:cdr="http://schemas.openxmlformats.org/drawingml/2006/chartDrawing">
    <cdr:from>
      <cdr:x>0.69565</cdr:x>
      <cdr:y>0.25776</cdr:y>
    </cdr:from>
    <cdr:to>
      <cdr:x>0.78872</cdr:x>
      <cdr:y>0.37068</cdr:y>
    </cdr:to>
    <cdr:sp macro="" textlink="">
      <cdr:nvSpPr>
        <cdr:cNvPr id="2" name="TextBox 32"/>
        <cdr:cNvSpPr txBox="1"/>
      </cdr:nvSpPr>
      <cdr:spPr>
        <a:xfrm xmlns:a="http://schemas.openxmlformats.org/drawingml/2006/main">
          <a:off x="4240682" y="838684"/>
          <a:ext cx="567355" cy="36740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18288" tIns="18288" rIns="18288" bIns="18288"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a:solidFill>
                <a:srgbClr val="C00000"/>
              </a:solidFill>
              <a:latin typeface="Arial" panose="020B0604020202020204" pitchFamily="34" charset="0"/>
              <a:cs typeface="Arial" panose="020B0604020202020204" pitchFamily="34" charset="0"/>
            </a:rPr>
            <a:t>Capacity Value</a:t>
          </a:r>
        </a:p>
      </cdr:txBody>
    </cdr:sp>
  </cdr:relSizeAnchor>
  <cdr:relSizeAnchor xmlns:cdr="http://schemas.openxmlformats.org/drawingml/2006/chartDrawing">
    <cdr:from>
      <cdr:x>0.69229</cdr:x>
      <cdr:y>0.47116</cdr:y>
    </cdr:from>
    <cdr:to>
      <cdr:x>0.76937</cdr:x>
      <cdr:y>0.60621</cdr:y>
    </cdr:to>
    <cdr:sp macro="" textlink="">
      <cdr:nvSpPr>
        <cdr:cNvPr id="3" name="TextBox 33"/>
        <cdr:cNvSpPr txBox="1"/>
      </cdr:nvSpPr>
      <cdr:spPr>
        <a:xfrm xmlns:a="http://schemas.openxmlformats.org/drawingml/2006/main">
          <a:off x="4220171" y="1533032"/>
          <a:ext cx="469909" cy="43941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18288" tIns="18288" rIns="18288" bIns="18288"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a:solidFill>
                <a:schemeClr val="accent1">
                  <a:lumMod val="75000"/>
                </a:schemeClr>
              </a:solidFill>
              <a:latin typeface="Arial" panose="020B0604020202020204" pitchFamily="34" charset="0"/>
              <a:cs typeface="Arial" panose="020B0604020202020204" pitchFamily="34" charset="0"/>
            </a:rPr>
            <a:t>Energy Value</a:t>
          </a:r>
        </a:p>
      </cdr:txBody>
    </cdr:sp>
  </cdr:relSizeAnchor>
  <cdr:relSizeAnchor xmlns:cdr="http://schemas.openxmlformats.org/drawingml/2006/chartDrawing">
    <cdr:from>
      <cdr:x>0.78462</cdr:x>
      <cdr:y>0.29164</cdr:y>
    </cdr:from>
    <cdr:to>
      <cdr:x>0.80635</cdr:x>
      <cdr:y>0.32354</cdr:y>
    </cdr:to>
    <cdr:cxnSp macro="">
      <cdr:nvCxnSpPr>
        <cdr:cNvPr id="4" name="Straight Arrow Connector 3"/>
        <cdr:cNvCxnSpPr/>
      </cdr:nvCxnSpPr>
      <cdr:spPr>
        <a:xfrm xmlns:a="http://schemas.openxmlformats.org/drawingml/2006/main" flipV="1">
          <a:off x="4783021" y="948909"/>
          <a:ext cx="132475" cy="103806"/>
        </a:xfrm>
        <a:prstGeom xmlns:a="http://schemas.openxmlformats.org/drawingml/2006/main" prst="straightConnector1">
          <a:avLst/>
        </a:prstGeom>
        <a:ln xmlns:a="http://schemas.openxmlformats.org/drawingml/2006/main">
          <a:solidFill>
            <a:srgbClr val="C00000"/>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0.76937</cdr:x>
      <cdr:y>0.53869</cdr:y>
    </cdr:from>
    <cdr:to>
      <cdr:x>0.80178</cdr:x>
      <cdr:y>0.54</cdr:y>
    </cdr:to>
    <cdr:cxnSp macro="">
      <cdr:nvCxnSpPr>
        <cdr:cNvPr id="6" name="Straight Arrow Connector 5"/>
        <cdr:cNvCxnSpPr>
          <a:stCxn xmlns:a="http://schemas.openxmlformats.org/drawingml/2006/main" id="3" idx="3"/>
        </cdr:cNvCxnSpPr>
      </cdr:nvCxnSpPr>
      <cdr:spPr>
        <a:xfrm xmlns:a="http://schemas.openxmlformats.org/drawingml/2006/main">
          <a:off x="4690080" y="1752741"/>
          <a:ext cx="197571" cy="4279"/>
        </a:xfrm>
        <a:prstGeom xmlns:a="http://schemas.openxmlformats.org/drawingml/2006/main" prst="straightConnector1">
          <a:avLst/>
        </a:prstGeom>
        <a:ln xmlns:a="http://schemas.openxmlformats.org/drawingml/2006/main">
          <a:solidFill>
            <a:schemeClr val="accent1">
              <a:lumMod val="75000"/>
            </a:schemeClr>
          </a:solidFill>
          <a:tailEnd type="stealt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0.xml><?xml version="1.0" encoding="utf-8"?>
<c:userShapes xmlns:c="http://schemas.openxmlformats.org/drawingml/2006/chart">
  <cdr:relSizeAnchor xmlns:cdr="http://schemas.openxmlformats.org/drawingml/2006/chartDrawing">
    <cdr:from>
      <cdr:x>0.20481</cdr:x>
      <cdr:y>0.74852</cdr:y>
    </cdr:from>
    <cdr:to>
      <cdr:x>0.31934</cdr:x>
      <cdr:y>0.83423</cdr:y>
    </cdr:to>
    <cdr:sp macro="" textlink="'Value Difference vs. Flat Block'!$H$74">
      <cdr:nvSpPr>
        <cdr:cNvPr id="2" name="TextBox 1"/>
        <cdr:cNvSpPr txBox="1"/>
      </cdr:nvSpPr>
      <cdr:spPr>
        <a:xfrm xmlns:a="http://schemas.openxmlformats.org/drawingml/2006/main">
          <a:off x="1371261" y="2613723"/>
          <a:ext cx="766829" cy="2992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B9C818B-8A6C-4C80-8975-ACC8E4722BC0}" type="TxLink">
            <a:rPr lang="en-US" sz="1000" b="1" i="0" u="none" strike="noStrike">
              <a:solidFill>
                <a:schemeClr val="accent2">
                  <a:lumMod val="75000"/>
                </a:schemeClr>
              </a:solidFill>
              <a:latin typeface="Arial"/>
              <a:cs typeface="Arial"/>
            </a:rPr>
            <a:pPr/>
            <a:t> $25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0.31591</cdr:x>
      <cdr:y>0.63414</cdr:y>
    </cdr:from>
    <cdr:to>
      <cdr:x>0.38695</cdr:x>
      <cdr:y>0.71985</cdr:y>
    </cdr:to>
    <cdr:sp macro="" textlink="'Value Difference vs. Flat Block'!$H$75">
      <cdr:nvSpPr>
        <cdr:cNvPr id="3" name="TextBox 1"/>
        <cdr:cNvSpPr txBox="1"/>
      </cdr:nvSpPr>
      <cdr:spPr>
        <a:xfrm xmlns:a="http://schemas.openxmlformats.org/drawingml/2006/main">
          <a:off x="2115174" y="2214343"/>
          <a:ext cx="475644" cy="29928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B00FCED-D114-496D-94F8-448C9AA5DAC5}" type="TxLink">
            <a:rPr lang="en-US" sz="1000" b="1" i="0" u="none" strike="noStrike">
              <a:solidFill>
                <a:schemeClr val="accent2">
                  <a:lumMod val="75000"/>
                </a:schemeClr>
              </a:solidFill>
              <a:latin typeface="Arial"/>
              <a:cs typeface="Arial"/>
            </a:rPr>
            <a:pPr/>
            <a:t> $29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0.42862</cdr:x>
      <cdr:y>0.6532</cdr:y>
    </cdr:from>
    <cdr:to>
      <cdr:x>0.54315</cdr:x>
      <cdr:y>0.73892</cdr:y>
    </cdr:to>
    <cdr:sp macro="" textlink="'Value Difference vs. Flat Block'!$H$76">
      <cdr:nvSpPr>
        <cdr:cNvPr id="4" name="TextBox 1"/>
        <cdr:cNvSpPr txBox="1"/>
      </cdr:nvSpPr>
      <cdr:spPr>
        <a:xfrm xmlns:a="http://schemas.openxmlformats.org/drawingml/2006/main">
          <a:off x="2875663" y="2305120"/>
          <a:ext cx="768389" cy="30250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02CA1E2-BAC9-42E1-B5F2-F545A2D259D5}" type="TxLink">
            <a:rPr lang="en-US" sz="1000" b="1" i="0" u="none" strike="noStrike">
              <a:solidFill>
                <a:schemeClr val="accent2">
                  <a:lumMod val="75000"/>
                </a:schemeClr>
              </a:solidFill>
              <a:latin typeface="Arial"/>
              <a:cs typeface="Arial"/>
            </a:rPr>
            <a:pPr/>
            <a:t> $24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0.5424</cdr:x>
      <cdr:y>0.4612</cdr:y>
    </cdr:from>
    <cdr:to>
      <cdr:x>0.65693</cdr:x>
      <cdr:y>0.54692</cdr:y>
    </cdr:to>
    <cdr:sp macro="" textlink="'Value Difference vs. Flat Block'!$H$77">
      <cdr:nvSpPr>
        <cdr:cNvPr id="5" name="TextBox 1"/>
        <cdr:cNvSpPr txBox="1"/>
      </cdr:nvSpPr>
      <cdr:spPr>
        <a:xfrm xmlns:a="http://schemas.openxmlformats.org/drawingml/2006/main">
          <a:off x="3639016" y="1627536"/>
          <a:ext cx="768389" cy="30250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41DBC813-3B06-4124-BAD5-32FE7D880EC5}" type="TxLink">
            <a:rPr lang="en-US" sz="1000" b="1" i="0" u="none" strike="noStrike">
              <a:solidFill>
                <a:schemeClr val="accent2">
                  <a:lumMod val="75000"/>
                </a:schemeClr>
              </a:solidFill>
              <a:latin typeface="Arial"/>
              <a:cs typeface="Arial"/>
            </a:rPr>
            <a:pPr/>
            <a:t> $24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0.65667</cdr:x>
      <cdr:y>0.41276</cdr:y>
    </cdr:from>
    <cdr:to>
      <cdr:x>0.7712</cdr:x>
      <cdr:y>0.49848</cdr:y>
    </cdr:to>
    <cdr:sp macro="" textlink="'Value Difference vs. Flat Block'!$H$78">
      <cdr:nvSpPr>
        <cdr:cNvPr id="6" name="TextBox 1"/>
        <cdr:cNvSpPr txBox="1"/>
      </cdr:nvSpPr>
      <cdr:spPr>
        <a:xfrm xmlns:a="http://schemas.openxmlformats.org/drawingml/2006/main">
          <a:off x="4396680" y="1441308"/>
          <a:ext cx="766829" cy="29932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C72C6B3C-0586-4B5F-9BDD-4B5D1BE1201D}" type="TxLink">
            <a:rPr lang="en-US" sz="1000" b="1" i="0" u="none" strike="noStrike">
              <a:solidFill>
                <a:schemeClr val="accent2">
                  <a:lumMod val="75000"/>
                </a:schemeClr>
              </a:solidFill>
              <a:latin typeface="Arial"/>
              <a:cs typeface="Arial"/>
            </a:rPr>
            <a:pPr/>
            <a:t> $32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0.768</cdr:x>
      <cdr:y>0.33172</cdr:y>
    </cdr:from>
    <cdr:to>
      <cdr:x>0.88253</cdr:x>
      <cdr:y>0.41743</cdr:y>
    </cdr:to>
    <cdr:sp macro="" textlink="'Value Difference vs. Flat Block'!$H$79">
      <cdr:nvSpPr>
        <cdr:cNvPr id="7" name="TextBox 1"/>
        <cdr:cNvSpPr txBox="1"/>
      </cdr:nvSpPr>
      <cdr:spPr>
        <a:xfrm xmlns:a="http://schemas.openxmlformats.org/drawingml/2006/main">
          <a:off x="5152580" y="1170608"/>
          <a:ext cx="768389" cy="30246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78BC0727-4A16-4288-9A6F-248CE9631C8F}" type="TxLink">
            <a:rPr lang="en-US" sz="1000" b="1" i="0" u="none" strike="noStrike">
              <a:solidFill>
                <a:schemeClr val="accent2">
                  <a:lumMod val="75000"/>
                </a:schemeClr>
              </a:solidFill>
              <a:latin typeface="Arial"/>
              <a:cs typeface="Arial"/>
            </a:rPr>
            <a:pPr/>
            <a:t> $36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0.88515</cdr:x>
      <cdr:y>0.08439</cdr:y>
    </cdr:from>
    <cdr:to>
      <cdr:x>0.99968</cdr:x>
      <cdr:y>0.17011</cdr:y>
    </cdr:to>
    <cdr:sp macro="" textlink="'Value Difference vs. Flat Block'!$H$80">
      <cdr:nvSpPr>
        <cdr:cNvPr id="8" name="TextBox 1"/>
        <cdr:cNvSpPr txBox="1"/>
      </cdr:nvSpPr>
      <cdr:spPr>
        <a:xfrm xmlns:a="http://schemas.openxmlformats.org/drawingml/2006/main">
          <a:off x="5926469" y="294685"/>
          <a:ext cx="766828" cy="29932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25B4B3A6-AD9D-4E5B-B893-5260AFC3919B}" type="TxLink">
            <a:rPr lang="en-US" sz="1000" b="1" i="0" u="none" strike="noStrike">
              <a:solidFill>
                <a:schemeClr val="accent2">
                  <a:lumMod val="75000"/>
                </a:schemeClr>
              </a:solidFill>
              <a:latin typeface="Arial"/>
              <a:cs typeface="Arial"/>
            </a:rPr>
            <a:pPr/>
            <a:t> $51 </a:t>
          </a:fld>
          <a:endParaRPr lang="en-US" sz="1000" b="1">
            <a:solidFill>
              <a:schemeClr val="accent2">
                <a:lumMod val="75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0.00395</cdr:x>
      <cdr:y>0.85591</cdr:y>
    </cdr:from>
    <cdr:to>
      <cdr:x>0.16634</cdr:x>
      <cdr:y>0.9863</cdr:y>
    </cdr:to>
    <cdr:sp macro="" textlink="">
      <cdr:nvSpPr>
        <cdr:cNvPr id="20" name="TextBox 1"/>
        <cdr:cNvSpPr txBox="1"/>
      </cdr:nvSpPr>
      <cdr:spPr>
        <a:xfrm xmlns:a="http://schemas.openxmlformats.org/drawingml/2006/main">
          <a:off x="23479" y="2817521"/>
          <a:ext cx="965181" cy="42922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Value of </a:t>
          </a:r>
        </a:p>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flat block </a:t>
          </a:r>
        </a:p>
        <a:p xmlns:a="http://schemas.openxmlformats.org/drawingml/2006/main">
          <a:r>
            <a:rPr lang="en-US" sz="1000" b="1">
              <a:solidFill>
                <a:sysClr val="windowText" lastClr="000000"/>
              </a:solidFill>
              <a:latin typeface="Arial" panose="020B0604020202020204" pitchFamily="34" charset="0"/>
              <a:cs typeface="Arial" panose="020B0604020202020204" pitchFamily="34" charset="0"/>
            </a:rPr>
            <a:t>($/MWh)</a:t>
          </a:r>
        </a:p>
      </cdr:txBody>
    </cdr:sp>
  </cdr:relSizeAnchor>
  <cdr:relSizeAnchor xmlns:cdr="http://schemas.openxmlformats.org/drawingml/2006/chartDrawing">
    <cdr:from>
      <cdr:x>0.11808</cdr:x>
      <cdr:y>0.91598</cdr:y>
    </cdr:from>
    <cdr:to>
      <cdr:x>0.15956</cdr:x>
      <cdr:y>0.91696</cdr:y>
    </cdr:to>
    <cdr:cxnSp macro="">
      <cdr:nvCxnSpPr>
        <cdr:cNvPr id="23" name="Straight Arrow Connector 22">
          <a:extLst xmlns:a="http://schemas.openxmlformats.org/drawingml/2006/main">
            <a:ext uri="{FF2B5EF4-FFF2-40B4-BE49-F238E27FC236}">
              <a16:creationId xmlns:a16="http://schemas.microsoft.com/office/drawing/2014/main" id="{651A5D7A-4D6D-7747-B247-80E90132BA00}"/>
            </a:ext>
          </a:extLst>
        </cdr:cNvPr>
        <cdr:cNvCxnSpPr/>
      </cdr:nvCxnSpPr>
      <cdr:spPr>
        <a:xfrm xmlns:a="http://schemas.openxmlformats.org/drawingml/2006/main">
          <a:off x="790575" y="3198495"/>
          <a:ext cx="277749" cy="3406"/>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0.00996</cdr:x>
      <cdr:y>0.05582</cdr:y>
    </cdr:from>
    <cdr:to>
      <cdr:x>0.18432</cdr:x>
      <cdr:y>0.25899</cdr:y>
    </cdr:to>
    <cdr:grpSp>
      <cdr:nvGrpSpPr>
        <cdr:cNvPr id="10" name="Group 9"/>
        <cdr:cNvGrpSpPr/>
      </cdr:nvGrpSpPr>
      <cdr:grpSpPr>
        <a:xfrm xmlns:a="http://schemas.openxmlformats.org/drawingml/2006/main">
          <a:off x="59198" y="183751"/>
          <a:ext cx="1036326" cy="668803"/>
          <a:chOff x="0" y="2738076"/>
          <a:chExt cx="1167417" cy="709442"/>
        </a:xfrm>
      </cdr:grpSpPr>
      <cdr:sp macro="" textlink="">
        <cdr:nvSpPr>
          <cdr:cNvPr id="9" name="TextBox 8"/>
          <cdr:cNvSpPr txBox="1"/>
        </cdr:nvSpPr>
        <cdr:spPr>
          <a:xfrm xmlns:a="http://schemas.openxmlformats.org/drawingml/2006/main">
            <a:off x="0" y="2738076"/>
            <a:ext cx="1167417" cy="70944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b="1">
                <a:solidFill>
                  <a:schemeClr val="accent2">
                    <a:lumMod val="75000"/>
                  </a:schemeClr>
                </a:solidFill>
                <a:latin typeface="Arial" panose="020B0604020202020204" pitchFamily="34" charset="0"/>
                <a:cs typeface="Arial" panose="020B0604020202020204" pitchFamily="34" charset="0"/>
              </a:rPr>
              <a:t>Solar </a:t>
            </a:r>
          </a:p>
          <a:p xmlns:a="http://schemas.openxmlformats.org/drawingml/2006/main">
            <a:r>
              <a:rPr lang="en-US" sz="1000" b="1">
                <a:solidFill>
                  <a:schemeClr val="accent2">
                    <a:lumMod val="75000"/>
                  </a:schemeClr>
                </a:solidFill>
                <a:latin typeface="Arial" panose="020B0604020202020204" pitchFamily="34" charset="0"/>
                <a:cs typeface="Arial" panose="020B0604020202020204" pitchFamily="34" charset="0"/>
              </a:rPr>
              <a:t>market</a:t>
            </a:r>
            <a:r>
              <a:rPr lang="en-US" sz="1000" b="1" baseline="0">
                <a:solidFill>
                  <a:schemeClr val="accent2">
                    <a:lumMod val="75000"/>
                  </a:schemeClr>
                </a:solidFill>
                <a:latin typeface="Arial" panose="020B0604020202020204" pitchFamily="34" charset="0"/>
                <a:cs typeface="Arial" panose="020B0604020202020204" pitchFamily="34" charset="0"/>
              </a:rPr>
              <a:t> </a:t>
            </a:r>
          </a:p>
          <a:p xmlns:a="http://schemas.openxmlformats.org/drawingml/2006/main">
            <a:r>
              <a:rPr lang="en-US" sz="1000" b="1" baseline="0">
                <a:solidFill>
                  <a:schemeClr val="accent2">
                    <a:lumMod val="75000"/>
                  </a:schemeClr>
                </a:solidFill>
                <a:latin typeface="Arial" panose="020B0604020202020204" pitchFamily="34" charset="0"/>
                <a:cs typeface="Arial" panose="020B0604020202020204" pitchFamily="34" charset="0"/>
              </a:rPr>
              <a:t>value </a:t>
            </a:r>
            <a:br>
              <a:rPr lang="en-US" sz="1000" b="1" baseline="0">
                <a:solidFill>
                  <a:schemeClr val="accent2">
                    <a:lumMod val="75000"/>
                  </a:schemeClr>
                </a:solidFill>
                <a:latin typeface="Arial" panose="020B0604020202020204" pitchFamily="34" charset="0"/>
                <a:cs typeface="Arial" panose="020B0604020202020204" pitchFamily="34" charset="0"/>
              </a:rPr>
            </a:br>
            <a:r>
              <a:rPr lang="en-US" sz="1000" b="1" baseline="0">
                <a:solidFill>
                  <a:schemeClr val="accent2">
                    <a:lumMod val="75000"/>
                  </a:schemeClr>
                </a:solidFill>
                <a:latin typeface="Arial" panose="020B0604020202020204" pitchFamily="34" charset="0"/>
                <a:cs typeface="Arial" panose="020B0604020202020204" pitchFamily="34" charset="0"/>
              </a:rPr>
              <a:t>($/MWh)</a:t>
            </a:r>
            <a:endParaRPr lang="en-US" sz="1000" b="1">
              <a:solidFill>
                <a:schemeClr val="accent2">
                  <a:lumMod val="75000"/>
                </a:schemeClr>
              </a:solidFill>
              <a:latin typeface="Arial" panose="020B0604020202020204" pitchFamily="34" charset="0"/>
              <a:cs typeface="Arial" panose="020B0604020202020204" pitchFamily="34" charset="0"/>
            </a:endParaRPr>
          </a:p>
        </cdr:txBody>
      </cdr:sp>
      <cdr:cxnSp macro="">
        <cdr:nvCxnSpPr>
          <cdr:cNvPr id="11" name="Straight Arrow Connector 10">
            <a:extLst xmlns:a="http://schemas.openxmlformats.org/drawingml/2006/main">
              <a:ext uri="{FF2B5EF4-FFF2-40B4-BE49-F238E27FC236}">
                <a16:creationId xmlns:a16="http://schemas.microsoft.com/office/drawing/2014/main" id="{B49594A2-B325-D74C-8D4E-50AA2D2F0F75}"/>
              </a:ext>
            </a:extLst>
          </cdr:cNvPr>
          <cdr:cNvCxnSpPr/>
        </cdr:nvCxnSpPr>
        <cdr:spPr>
          <a:xfrm xmlns:a="http://schemas.openxmlformats.org/drawingml/2006/main">
            <a:off x="675235" y="3070641"/>
            <a:ext cx="412038" cy="0"/>
          </a:xfrm>
          <a:prstGeom xmlns:a="http://schemas.openxmlformats.org/drawingml/2006/main" prst="straightConnector1">
            <a:avLst/>
          </a:prstGeom>
          <a:ln xmlns:a="http://schemas.openxmlformats.org/drawingml/2006/main">
            <a:solidFill>
              <a:schemeClr val="accent3">
                <a:lumMod val="50000"/>
              </a:schemeClr>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grpSp>
  </cdr:relSizeAnchor>
  <cdr:relSizeAnchor xmlns:cdr="http://schemas.openxmlformats.org/drawingml/2006/chartDrawing">
    <cdr:from>
      <cdr:x>0</cdr:x>
      <cdr:y>0</cdr:y>
    </cdr:from>
    <cdr:to>
      <cdr:x>0.625</cdr:x>
      <cdr:y>0.07957</cdr:y>
    </cdr:to>
    <cdr:sp macro="" textlink="">
      <cdr:nvSpPr>
        <cdr:cNvPr id="15" name="TextBox 14"/>
        <cdr:cNvSpPr txBox="1"/>
      </cdr:nvSpPr>
      <cdr:spPr>
        <a:xfrm xmlns:a="http://schemas.openxmlformats.org/drawingml/2006/main">
          <a:off x="0" y="0"/>
          <a:ext cx="3714750" cy="26193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b="1">
              <a:latin typeface="Arial" panose="020B0604020202020204" pitchFamily="34" charset="0"/>
              <a:cs typeface="Arial" panose="020B0604020202020204" pitchFamily="34" charset="0"/>
            </a:rPr>
            <a:t>Solar</a:t>
          </a:r>
          <a:r>
            <a:rPr lang="en-US" sz="1000" b="1" baseline="0">
              <a:latin typeface="Arial" panose="020B0604020202020204" pitchFamily="34" charset="0"/>
              <a:cs typeface="Arial" panose="020B0604020202020204" pitchFamily="34" charset="0"/>
            </a:rPr>
            <a:t> Value Relative to Flat Block Value (% difference)</a:t>
          </a:r>
          <a:endParaRPr lang="en-US" sz="1000" b="1">
            <a:latin typeface="Arial" panose="020B0604020202020204" pitchFamily="34" charset="0"/>
            <a:cs typeface="Arial" panose="020B0604020202020204" pitchFamily="34" charset="0"/>
          </a:endParaRPr>
        </a:p>
      </cdr:txBody>
    </cdr:sp>
  </cdr:relSizeAnchor>
</c:userShapes>
</file>

<file path=xl/drawings/drawing101.xml><?xml version="1.0" encoding="utf-8"?>
<xdr:wsDr xmlns:xdr="http://schemas.openxmlformats.org/drawingml/2006/spreadsheetDrawing" xmlns:a="http://schemas.openxmlformats.org/drawingml/2006/main">
  <xdr:twoCellAnchor>
    <xdr:from>
      <xdr:col>0</xdr:col>
      <xdr:colOff>0</xdr:colOff>
      <xdr:row>1</xdr:row>
      <xdr:rowOff>133033</xdr:rowOff>
    </xdr:from>
    <xdr:to>
      <xdr:col>11</xdr:col>
      <xdr:colOff>234315</xdr:colOff>
      <xdr:row>20</xdr:row>
      <xdr:rowOff>154940</xdr:rowOff>
    </xdr:to>
    <xdr:graphicFrame macro="">
      <xdr:nvGraphicFramePr>
        <xdr:cNvPr id="2" name="Chart 1">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2.xml><?xml version="1.0" encoding="utf-8"?>
<c:userShapes xmlns:c="http://schemas.openxmlformats.org/drawingml/2006/chart">
  <cdr:relSizeAnchor xmlns:cdr="http://schemas.openxmlformats.org/drawingml/2006/chartDrawing">
    <cdr:from>
      <cdr:x>0.24779</cdr:x>
      <cdr:y>0.27946</cdr:y>
    </cdr:from>
    <cdr:to>
      <cdr:x>0.97775</cdr:x>
      <cdr:y>0.38521</cdr:y>
    </cdr:to>
    <cdr:sp macro="" textlink="">
      <cdr:nvSpPr>
        <cdr:cNvPr id="2" name="TextBox 1"/>
        <cdr:cNvSpPr txBox="1"/>
      </cdr:nvSpPr>
      <cdr:spPr>
        <a:xfrm xmlns:a="http://schemas.openxmlformats.org/drawingml/2006/main">
          <a:off x="1495426" y="843280"/>
          <a:ext cx="4405312" cy="319087"/>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900" i="1">
              <a:latin typeface="Arial" panose="020B0604020202020204" pitchFamily="34" charset="0"/>
              <a:cs typeface="Arial" panose="020B0604020202020204" pitchFamily="34" charset="0"/>
            </a:rPr>
            <a:t>Hatched portion indicates the amount of capacity proposed as part</a:t>
          </a:r>
          <a:r>
            <a:rPr lang="en-US" sz="900" i="1" baseline="0">
              <a:latin typeface="Arial" panose="020B0604020202020204" pitchFamily="34" charset="0"/>
              <a:cs typeface="Arial" panose="020B0604020202020204" pitchFamily="34" charset="0"/>
            </a:rPr>
            <a:t> of a</a:t>
          </a:r>
          <a:r>
            <a:rPr lang="en-US" sz="900" i="1">
              <a:latin typeface="Arial" panose="020B0604020202020204" pitchFamily="34" charset="0"/>
              <a:cs typeface="Arial" panose="020B0604020202020204" pitchFamily="34" charset="0"/>
            </a:rPr>
            <a:t> hybrid plant</a:t>
          </a:r>
        </a:p>
      </cdr:txBody>
    </cdr:sp>
  </cdr:relSizeAnchor>
  <cdr:relSizeAnchor xmlns:cdr="http://schemas.openxmlformats.org/drawingml/2006/chartDrawing">
    <cdr:from>
      <cdr:x>0.18624</cdr:x>
      <cdr:y>0.38205</cdr:y>
    </cdr:from>
    <cdr:to>
      <cdr:x>0.25884</cdr:x>
      <cdr:y>0.48306</cdr:y>
    </cdr:to>
    <cdr:cxnSp macro="">
      <cdr:nvCxnSpPr>
        <cdr:cNvPr id="7" name="Straight Arrow Connector 6">
          <a:extLst xmlns:a="http://schemas.openxmlformats.org/drawingml/2006/main">
            <a:ext uri="{FF2B5EF4-FFF2-40B4-BE49-F238E27FC236}">
              <a16:creationId xmlns:a16="http://schemas.microsoft.com/office/drawing/2014/main" id="{14E732A0-32B2-4132-BBC9-71ED7F1F7D3B}"/>
            </a:ext>
          </a:extLst>
        </cdr:cNvPr>
        <cdr:cNvCxnSpPr/>
      </cdr:nvCxnSpPr>
      <cdr:spPr bwMode="auto">
        <a:xfrm xmlns:a="http://schemas.openxmlformats.org/drawingml/2006/main" flipH="1">
          <a:off x="1123950" y="1152842"/>
          <a:ext cx="438150" cy="304800"/>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dr:relSizeAnchor xmlns:cdr="http://schemas.openxmlformats.org/drawingml/2006/chartDrawing">
    <cdr:from>
      <cdr:x>0</cdr:x>
      <cdr:y>0</cdr:y>
    </cdr:from>
    <cdr:to>
      <cdr:x>0.43166</cdr:x>
      <cdr:y>0.07586</cdr:y>
    </cdr:to>
    <cdr:sp macro="" textlink="">
      <cdr:nvSpPr>
        <cdr:cNvPr id="5" name="TextBox 1"/>
        <cdr:cNvSpPr txBox="1"/>
      </cdr:nvSpPr>
      <cdr:spPr>
        <a:xfrm xmlns:a="http://schemas.openxmlformats.org/drawingml/2006/main">
          <a:off x="0" y="0"/>
          <a:ext cx="2605088" cy="228917"/>
        </a:xfrm>
        <a:prstGeom xmlns:a="http://schemas.openxmlformats.org/drawingml/2006/main" prst="rect">
          <a:avLst/>
        </a:prstGeom>
      </cdr:spPr>
      <cdr:txBody>
        <a:bodyPr xmlns:a="http://schemas.openxmlformats.org/drawingml/2006/main" wrap="square" lIns="18288" tIns="18288" rIns="18288" bIns="18288" rtlCol="0" anchor="t"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100" b="1" i="0">
              <a:latin typeface="Arial" panose="020B0604020202020204" pitchFamily="34" charset="0"/>
              <a:cs typeface="Arial" panose="020B0604020202020204" pitchFamily="34" charset="0"/>
            </a:rPr>
            <a:t>Capacity in Queues at Year-End (GW)</a:t>
          </a:r>
        </a:p>
      </cdr:txBody>
    </cdr:sp>
  </cdr:relSizeAnchor>
  <cdr:relSizeAnchor xmlns:cdr="http://schemas.openxmlformats.org/drawingml/2006/chartDrawing">
    <cdr:from>
      <cdr:x>0.18162</cdr:x>
      <cdr:y>0.21984</cdr:y>
    </cdr:from>
    <cdr:to>
      <cdr:x>0.25805</cdr:x>
      <cdr:y>0.2984</cdr:y>
    </cdr:to>
    <cdr:cxnSp macro="">
      <cdr:nvCxnSpPr>
        <cdr:cNvPr id="38" name="Straight Arrow Connector 37">
          <a:extLst xmlns:a="http://schemas.openxmlformats.org/drawingml/2006/main">
            <a:ext uri="{FF2B5EF4-FFF2-40B4-BE49-F238E27FC236}">
              <a16:creationId xmlns:a16="http://schemas.microsoft.com/office/drawing/2014/main" id="{63335333-7B17-4B72-AEFC-0148B529F044}"/>
            </a:ext>
          </a:extLst>
        </cdr:cNvPr>
        <cdr:cNvCxnSpPr/>
      </cdr:nvCxnSpPr>
      <cdr:spPr bwMode="auto">
        <a:xfrm xmlns:a="http://schemas.openxmlformats.org/drawingml/2006/main" flipH="1" flipV="1">
          <a:off x="1096085" y="663374"/>
          <a:ext cx="461253" cy="237055"/>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dr:relSizeAnchor xmlns:cdr="http://schemas.openxmlformats.org/drawingml/2006/chartDrawing">
    <cdr:from>
      <cdr:x>0.28251</cdr:x>
      <cdr:y>0.38205</cdr:y>
    </cdr:from>
    <cdr:to>
      <cdr:x>0.28725</cdr:x>
      <cdr:y>0.49884</cdr:y>
    </cdr:to>
    <cdr:cxnSp macro="">
      <cdr:nvCxnSpPr>
        <cdr:cNvPr id="6" name="Straight Arrow Connector 5">
          <a:extLst xmlns:a="http://schemas.openxmlformats.org/drawingml/2006/main">
            <a:ext uri="{FF2B5EF4-FFF2-40B4-BE49-F238E27FC236}">
              <a16:creationId xmlns:a16="http://schemas.microsoft.com/office/drawing/2014/main" id="{14E732A0-32B2-4132-BBC9-71ED7F1F7D3B}"/>
            </a:ext>
          </a:extLst>
        </cdr:cNvPr>
        <cdr:cNvCxnSpPr/>
      </cdr:nvCxnSpPr>
      <cdr:spPr bwMode="auto">
        <a:xfrm xmlns:a="http://schemas.openxmlformats.org/drawingml/2006/main">
          <a:off x="1704975" y="1152842"/>
          <a:ext cx="28577" cy="352425"/>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dr:relSizeAnchor xmlns:cdr="http://schemas.openxmlformats.org/drawingml/2006/chartDrawing">
    <cdr:from>
      <cdr:x>0.31013</cdr:x>
      <cdr:y>0.3931</cdr:y>
    </cdr:from>
    <cdr:to>
      <cdr:x>0.41746</cdr:x>
      <cdr:y>0.5383</cdr:y>
    </cdr:to>
    <cdr:cxnSp macro="">
      <cdr:nvCxnSpPr>
        <cdr:cNvPr id="8" name="Straight Arrow Connector 7">
          <a:extLst xmlns:a="http://schemas.openxmlformats.org/drawingml/2006/main">
            <a:ext uri="{FF2B5EF4-FFF2-40B4-BE49-F238E27FC236}">
              <a16:creationId xmlns:a16="http://schemas.microsoft.com/office/drawing/2014/main" id="{14E732A0-32B2-4132-BBC9-71ED7F1F7D3B}"/>
            </a:ext>
          </a:extLst>
        </cdr:cNvPr>
        <cdr:cNvCxnSpPr/>
      </cdr:nvCxnSpPr>
      <cdr:spPr bwMode="auto">
        <a:xfrm xmlns:a="http://schemas.openxmlformats.org/drawingml/2006/main">
          <a:off x="1871663" y="1186179"/>
          <a:ext cx="647700" cy="438150"/>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userShapes>
</file>

<file path=xl/drawings/drawing103.xml><?xml version="1.0" encoding="utf-8"?>
<xdr:wsDr xmlns:xdr="http://schemas.openxmlformats.org/drawingml/2006/spreadsheetDrawing" xmlns:a="http://schemas.openxmlformats.org/drawingml/2006/main">
  <xdr:twoCellAnchor>
    <xdr:from>
      <xdr:col>0</xdr:col>
      <xdr:colOff>0</xdr:colOff>
      <xdr:row>1</xdr:row>
      <xdr:rowOff>100013</xdr:rowOff>
    </xdr:from>
    <xdr:to>
      <xdr:col>11</xdr:col>
      <xdr:colOff>558165</xdr:colOff>
      <xdr:row>20</xdr:row>
      <xdr:rowOff>121920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4.xml><?xml version="1.0" encoding="utf-8"?>
<c:userShapes xmlns:c="http://schemas.openxmlformats.org/drawingml/2006/chart">
  <cdr:relSizeAnchor xmlns:cdr="http://schemas.openxmlformats.org/drawingml/2006/chartDrawing">
    <cdr:from>
      <cdr:x>0.50103</cdr:x>
      <cdr:y>0.22579</cdr:y>
    </cdr:from>
    <cdr:to>
      <cdr:x>0.86027</cdr:x>
      <cdr:y>0.40414</cdr:y>
    </cdr:to>
    <cdr:sp macro="" textlink="">
      <cdr:nvSpPr>
        <cdr:cNvPr id="2" name="TextBox 1"/>
        <cdr:cNvSpPr txBox="1"/>
      </cdr:nvSpPr>
      <cdr:spPr>
        <a:xfrm xmlns:a="http://schemas.openxmlformats.org/drawingml/2006/main">
          <a:off x="3248053" y="681326"/>
          <a:ext cx="2328835" cy="538175"/>
        </a:xfrm>
        <a:prstGeom xmlns:a="http://schemas.openxmlformats.org/drawingml/2006/main" prst="rect">
          <a:avLst/>
        </a:prstGeom>
      </cdr:spPr>
      <cdr:txBody>
        <a:bodyPr xmlns:a="http://schemas.openxmlformats.org/drawingml/2006/main" vertOverflow="clip" wrap="square" lIns="45720" rIns="45720" rtlCol="0" anchor="ctr" anchorCtr="1"/>
        <a:lstStyle xmlns:a="http://schemas.openxmlformats.org/drawingml/2006/main"/>
        <a:p xmlns:a="http://schemas.openxmlformats.org/drawingml/2006/main">
          <a:r>
            <a:rPr lang="en-US" sz="900" i="1">
              <a:latin typeface="Arial" panose="020B0604020202020204" pitchFamily="34" charset="0"/>
              <a:cs typeface="Arial" panose="020B0604020202020204" pitchFamily="34" charset="0"/>
            </a:rPr>
            <a:t>Hatched portion indicates the amount of capacity</a:t>
          </a:r>
          <a:r>
            <a:rPr lang="en-US" sz="900" i="1" baseline="0">
              <a:latin typeface="Arial" panose="020B0604020202020204" pitchFamily="34" charset="0"/>
              <a:cs typeface="Arial" panose="020B0604020202020204" pitchFamily="34" charset="0"/>
            </a:rPr>
            <a:t> proposed as part of a hybrid plant</a:t>
          </a:r>
          <a:endParaRPr lang="en-US" sz="900" i="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0.4687</cdr:x>
      <cdr:y>0.32839</cdr:y>
    </cdr:from>
    <cdr:to>
      <cdr:x>0.50691</cdr:x>
      <cdr:y>0.35522</cdr:y>
    </cdr:to>
    <cdr:cxnSp macro="">
      <cdr:nvCxnSpPr>
        <cdr:cNvPr id="7" name="Straight Arrow Connector 6">
          <a:extLst xmlns:a="http://schemas.openxmlformats.org/drawingml/2006/main">
            <a:ext uri="{FF2B5EF4-FFF2-40B4-BE49-F238E27FC236}">
              <a16:creationId xmlns:a16="http://schemas.microsoft.com/office/drawing/2014/main" id="{14E732A0-32B2-4132-BBC9-71ED7F1F7D3B}"/>
            </a:ext>
          </a:extLst>
        </cdr:cNvPr>
        <cdr:cNvCxnSpPr/>
      </cdr:nvCxnSpPr>
      <cdr:spPr bwMode="auto">
        <a:xfrm xmlns:a="http://schemas.openxmlformats.org/drawingml/2006/main" flipH="1">
          <a:off x="3038478" y="990916"/>
          <a:ext cx="247647" cy="80962"/>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dr:relSizeAnchor xmlns:cdr="http://schemas.openxmlformats.org/drawingml/2006/chartDrawing">
    <cdr:from>
      <cdr:x>0</cdr:x>
      <cdr:y>0</cdr:y>
    </cdr:from>
    <cdr:to>
      <cdr:x>0.42169</cdr:x>
      <cdr:y>0.05997</cdr:y>
    </cdr:to>
    <cdr:sp macro="" textlink="">
      <cdr:nvSpPr>
        <cdr:cNvPr id="5" name="TextBox 1"/>
        <cdr:cNvSpPr txBox="1"/>
      </cdr:nvSpPr>
      <cdr:spPr>
        <a:xfrm xmlns:a="http://schemas.openxmlformats.org/drawingml/2006/main">
          <a:off x="0" y="0"/>
          <a:ext cx="2733674" cy="180975"/>
        </a:xfrm>
        <a:prstGeom xmlns:a="http://schemas.openxmlformats.org/drawingml/2006/main" prst="rect">
          <a:avLst/>
        </a:prstGeom>
      </cdr:spPr>
      <cdr:txBody>
        <a:bodyPr xmlns:a="http://schemas.openxmlformats.org/drawingml/2006/main" wrap="square" lIns="18288" tIns="18288" rIns="18288" bIns="18288" rtlCol="0" anchor="t"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US" sz="1000" b="1" i="0">
              <a:latin typeface="Arial" panose="020B0604020202020204" pitchFamily="34" charset="0"/>
              <a:cs typeface="Arial" panose="020B0604020202020204" pitchFamily="34" charset="0"/>
            </a:rPr>
            <a:t>Solar Capacity in Queues at Year-End (GW)</a:t>
          </a:r>
        </a:p>
      </cdr:txBody>
    </cdr:sp>
  </cdr:relSizeAnchor>
  <cdr:relSizeAnchor xmlns:cdr="http://schemas.openxmlformats.org/drawingml/2006/chartDrawing">
    <cdr:from>
      <cdr:x>0.46797</cdr:x>
      <cdr:y>0.32681</cdr:y>
    </cdr:from>
    <cdr:to>
      <cdr:x>0.50837</cdr:x>
      <cdr:y>0.57618</cdr:y>
    </cdr:to>
    <cdr:cxnSp macro="">
      <cdr:nvCxnSpPr>
        <cdr:cNvPr id="38" name="Straight Arrow Connector 37">
          <a:extLst xmlns:a="http://schemas.openxmlformats.org/drawingml/2006/main">
            <a:ext uri="{FF2B5EF4-FFF2-40B4-BE49-F238E27FC236}">
              <a16:creationId xmlns:a16="http://schemas.microsoft.com/office/drawing/2014/main" id="{63335333-7B17-4B72-AEFC-0148B529F044}"/>
            </a:ext>
          </a:extLst>
        </cdr:cNvPr>
        <cdr:cNvCxnSpPr/>
      </cdr:nvCxnSpPr>
      <cdr:spPr bwMode="auto">
        <a:xfrm xmlns:a="http://schemas.openxmlformats.org/drawingml/2006/main" flipH="1">
          <a:off x="3033715" y="986153"/>
          <a:ext cx="261935" cy="752475"/>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chemeClr val="bg1">
              <a:lumMod val="50000"/>
            </a:schemeClr>
          </a:solidFill>
          <a:prstDash val="solid"/>
          <a:round/>
          <a:headEnd type="none" w="med" len="lg"/>
          <a:tailEnd type="stealth"/>
        </a:ln>
        <a:effectLst xmlns:a="http://schemas.openxmlformats.org/drawingml/2006/main"/>
      </cdr:spPr>
    </cdr:cxnSp>
  </cdr:relSizeAnchor>
</c:userShapes>
</file>

<file path=xl/drawings/drawing105.xml><?xml version="1.0" encoding="utf-8"?>
<xdr:wsDr xmlns:xdr="http://schemas.openxmlformats.org/drawingml/2006/spreadsheetDrawing" xmlns:a="http://schemas.openxmlformats.org/drawingml/2006/main">
  <xdr:twoCellAnchor>
    <xdr:from>
      <xdr:col>0</xdr:col>
      <xdr:colOff>38099</xdr:colOff>
      <xdr:row>1</xdr:row>
      <xdr:rowOff>25400</xdr:rowOff>
    </xdr:from>
    <xdr:to>
      <xdr:col>5</xdr:col>
      <xdr:colOff>511968</xdr:colOff>
      <xdr:row>20</xdr:row>
      <xdr:rowOff>0</xdr:rowOff>
    </xdr:to>
    <xdr:graphicFrame macro="">
      <xdr:nvGraphicFramePr>
        <xdr:cNvPr id="2" name="Chart 1">
          <a:extLst>
            <a:ext uri="{FF2B5EF4-FFF2-40B4-BE49-F238E27FC236}">
              <a16:creationId xmlns:a16="http://schemas.microsoft.com/office/drawing/2014/main" id="{00B6FDA1-8136-4FB0-9753-558EC0783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461963</xdr:colOff>
      <xdr:row>1</xdr:row>
      <xdr:rowOff>37306</xdr:rowOff>
    </xdr:from>
    <xdr:to>
      <xdr:col>11</xdr:col>
      <xdr:colOff>714375</xdr:colOff>
      <xdr:row>19</xdr:row>
      <xdr:rowOff>83343</xdr:rowOff>
    </xdr:to>
    <xdr:grpSp>
      <xdr:nvGrpSpPr>
        <xdr:cNvPr id="3" name="Group 2">
          <a:extLst>
            <a:ext uri="{FF2B5EF4-FFF2-40B4-BE49-F238E27FC236}">
              <a16:creationId xmlns:a16="http://schemas.microsoft.com/office/drawing/2014/main" id="{5DF7B528-87C2-4C9D-BA1F-5C0FD43096DA}"/>
            </a:ext>
          </a:extLst>
        </xdr:cNvPr>
        <xdr:cNvGrpSpPr/>
      </xdr:nvGrpSpPr>
      <xdr:grpSpPr>
        <a:xfrm>
          <a:off x="3914776" y="218281"/>
          <a:ext cx="5962649" cy="2884487"/>
          <a:chOff x="3600450" y="4210049"/>
          <a:chExt cx="6087946" cy="2814321"/>
        </a:xfrm>
        <a:solidFill>
          <a:sysClr val="window" lastClr="FFFFFF"/>
        </a:solidFill>
      </xdr:grpSpPr>
      <xdr:graphicFrame macro="">
        <xdr:nvGraphicFramePr>
          <xdr:cNvPr id="4" name="Chart 3">
            <a:extLst>
              <a:ext uri="{FF2B5EF4-FFF2-40B4-BE49-F238E27FC236}">
                <a16:creationId xmlns:a16="http://schemas.microsoft.com/office/drawing/2014/main" id="{5DBBDC3C-DA52-4F2B-92D9-D78C28046D5C}"/>
              </a:ext>
            </a:extLst>
          </xdr:cNvPr>
          <xdr:cNvGraphicFramePr>
            <a:graphicFrameLocks/>
          </xdr:cNvGraphicFramePr>
        </xdr:nvGraphicFramePr>
        <xdr:xfrm>
          <a:off x="3600450" y="4210050"/>
          <a:ext cx="3220720" cy="281432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Chart 4">
            <a:extLst>
              <a:ext uri="{FF2B5EF4-FFF2-40B4-BE49-F238E27FC236}">
                <a16:creationId xmlns:a16="http://schemas.microsoft.com/office/drawing/2014/main" id="{E89D1BB2-87A3-405C-B828-C274545FE2EB}"/>
              </a:ext>
            </a:extLst>
          </xdr:cNvPr>
          <xdr:cNvGraphicFramePr>
            <a:graphicFrameLocks/>
          </xdr:cNvGraphicFramePr>
        </xdr:nvGraphicFramePr>
        <xdr:xfrm>
          <a:off x="6467676" y="4210049"/>
          <a:ext cx="3220720" cy="281432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106.xml><?xml version="1.0" encoding="utf-8"?>
<c:userShapes xmlns:c="http://schemas.openxmlformats.org/drawingml/2006/chart">
  <cdr:relSizeAnchor xmlns:cdr="http://schemas.openxmlformats.org/drawingml/2006/chartDrawing">
    <cdr:from>
      <cdr:x>0</cdr:x>
      <cdr:y>0.01186</cdr:y>
    </cdr:from>
    <cdr:to>
      <cdr:x>0.64152</cdr:x>
      <cdr:y>0.08363</cdr:y>
    </cdr:to>
    <cdr:sp macro="" textlink="">
      <cdr:nvSpPr>
        <cdr:cNvPr id="2" name="TextBox 1"/>
        <cdr:cNvSpPr txBox="1"/>
      </cdr:nvSpPr>
      <cdr:spPr>
        <a:xfrm xmlns:a="http://schemas.openxmlformats.org/drawingml/2006/main">
          <a:off x="0" y="38100"/>
          <a:ext cx="2515989" cy="230604"/>
        </a:xfrm>
        <a:prstGeom xmlns:a="http://schemas.openxmlformats.org/drawingml/2006/main" prst="rect">
          <a:avLst/>
        </a:prstGeom>
      </cdr:spPr>
      <cdr:txBody>
        <a:bodyPr xmlns:a="http://schemas.openxmlformats.org/drawingml/2006/main" vertOverflow="clip" wrap="square" lIns="45720" rIns="45720" rtlCol="0" anchor="t" anchorCtr="1"/>
        <a:lstStyle xmlns:a="http://schemas.openxmlformats.org/drawingml/2006/main"/>
        <a:p xmlns:a="http://schemas.openxmlformats.org/drawingml/2006/main">
          <a:pPr algn="l"/>
          <a:r>
            <a:rPr lang="en-US" sz="1000" b="1">
              <a:solidFill>
                <a:sysClr val="windowText" lastClr="000000"/>
              </a:solidFill>
              <a:latin typeface="Arial" panose="020B0604020202020204" pitchFamily="34" charset="0"/>
              <a:cs typeface="Arial" panose="020B0604020202020204" pitchFamily="34" charset="0"/>
            </a:rPr>
            <a:t>Capacity in Queues at end</a:t>
          </a:r>
          <a:r>
            <a:rPr lang="en-US" sz="1000" b="1" baseline="0">
              <a:solidFill>
                <a:sysClr val="windowText" lastClr="000000"/>
              </a:solidFill>
              <a:latin typeface="Arial" panose="020B0604020202020204" pitchFamily="34" charset="0"/>
              <a:cs typeface="Arial" panose="020B0604020202020204" pitchFamily="34" charset="0"/>
            </a:rPr>
            <a:t> of 2020</a:t>
          </a:r>
          <a:r>
            <a:rPr lang="en-US" sz="1000" b="1">
              <a:solidFill>
                <a:sysClr val="windowText" lastClr="000000"/>
              </a:solidFill>
              <a:latin typeface="Arial" panose="020B0604020202020204" pitchFamily="34" charset="0"/>
              <a:cs typeface="Arial" panose="020B0604020202020204" pitchFamily="34" charset="0"/>
            </a:rPr>
            <a:t> (GW)</a:t>
          </a:r>
        </a:p>
      </cdr:txBody>
    </cdr:sp>
  </cdr:relSizeAnchor>
  <cdr:relSizeAnchor xmlns:cdr="http://schemas.openxmlformats.org/drawingml/2006/chartDrawing">
    <cdr:from>
      <cdr:x>0.13768</cdr:x>
      <cdr:y>0.66015</cdr:y>
    </cdr:from>
    <cdr:to>
      <cdr:x>0.24529</cdr:x>
      <cdr:y>0.72727</cdr:y>
    </cdr:to>
    <cdr:sp macro="" textlink="">
      <cdr:nvSpPr>
        <cdr:cNvPr id="3" name="TextBox 1"/>
        <cdr:cNvSpPr txBox="1"/>
      </cdr:nvSpPr>
      <cdr:spPr>
        <a:xfrm xmlns:a="http://schemas.openxmlformats.org/drawingml/2006/main">
          <a:off x="539970" y="2121128"/>
          <a:ext cx="422056" cy="215672"/>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bg1"/>
              </a:solidFill>
              <a:latin typeface="Arial" panose="020B0604020202020204" pitchFamily="34" charset="0"/>
              <a:cs typeface="Arial" panose="020B0604020202020204" pitchFamily="34" charset="0"/>
            </a:rPr>
            <a:t>34%</a:t>
          </a:r>
        </a:p>
      </cdr:txBody>
    </cdr:sp>
  </cdr:relSizeAnchor>
  <cdr:relSizeAnchor xmlns:cdr="http://schemas.openxmlformats.org/drawingml/2006/chartDrawing">
    <cdr:from>
      <cdr:x>0.65948</cdr:x>
      <cdr:y>0.84289</cdr:y>
    </cdr:from>
    <cdr:to>
      <cdr:x>0.77717</cdr:x>
      <cdr:y>0.90081</cdr:y>
    </cdr:to>
    <cdr:sp macro="" textlink="">
      <cdr:nvSpPr>
        <cdr:cNvPr id="4" name="TextBox 1"/>
        <cdr:cNvSpPr txBox="1"/>
      </cdr:nvSpPr>
      <cdr:spPr>
        <a:xfrm xmlns:a="http://schemas.openxmlformats.org/drawingml/2006/main">
          <a:off x="2586427" y="2708275"/>
          <a:ext cx="461574" cy="186118"/>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3">
                  <a:lumMod val="50000"/>
                </a:schemeClr>
              </a:solidFill>
              <a:latin typeface="Arial" panose="020B0604020202020204" pitchFamily="34" charset="0"/>
              <a:cs typeface="Arial" panose="020B0604020202020204" pitchFamily="34" charset="0"/>
            </a:rPr>
            <a:t>6%</a:t>
          </a:r>
        </a:p>
      </cdr:txBody>
    </cdr:sp>
  </cdr:relSizeAnchor>
  <cdr:relSizeAnchor xmlns:cdr="http://schemas.openxmlformats.org/drawingml/2006/chartDrawing">
    <cdr:from>
      <cdr:x>0.31768</cdr:x>
      <cdr:y>0.8251</cdr:y>
    </cdr:from>
    <cdr:to>
      <cdr:x>0.42016</cdr:x>
      <cdr:y>0.89071</cdr:y>
    </cdr:to>
    <cdr:sp macro="" textlink="">
      <cdr:nvSpPr>
        <cdr:cNvPr id="5" name="TextBox 1"/>
        <cdr:cNvSpPr txBox="1"/>
      </cdr:nvSpPr>
      <cdr:spPr>
        <a:xfrm xmlns:a="http://schemas.openxmlformats.org/drawingml/2006/main">
          <a:off x="1245915" y="2651125"/>
          <a:ext cx="401911" cy="210815"/>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3">
                  <a:lumMod val="50000"/>
                </a:schemeClr>
              </a:solidFill>
              <a:latin typeface="Arial" panose="020B0604020202020204" pitchFamily="34" charset="0"/>
              <a:cs typeface="Arial" panose="020B0604020202020204" pitchFamily="34" charset="0"/>
            </a:rPr>
            <a:t>6%</a:t>
          </a:r>
        </a:p>
      </cdr:txBody>
    </cdr:sp>
  </cdr:relSizeAnchor>
  <cdr:relSizeAnchor xmlns:cdr="http://schemas.openxmlformats.org/drawingml/2006/chartDrawing">
    <cdr:from>
      <cdr:x>0.48333</cdr:x>
      <cdr:y>0.72431</cdr:y>
    </cdr:from>
    <cdr:to>
      <cdr:x>0.59988</cdr:x>
      <cdr:y>0.78473</cdr:y>
    </cdr:to>
    <cdr:sp macro="" textlink="">
      <cdr:nvSpPr>
        <cdr:cNvPr id="6" name="TextBox 1">
          <a:extLst xmlns:a="http://schemas.openxmlformats.org/drawingml/2006/main">
            <a:ext uri="{FF2B5EF4-FFF2-40B4-BE49-F238E27FC236}">
              <a16:creationId xmlns:a16="http://schemas.microsoft.com/office/drawing/2014/main" id="{9B6E9A93-5735-468A-B9BD-F9F71AD5BB58}"/>
            </a:ext>
          </a:extLst>
        </cdr:cNvPr>
        <cdr:cNvSpPr txBox="1"/>
      </cdr:nvSpPr>
      <cdr:spPr>
        <a:xfrm xmlns:a="http://schemas.openxmlformats.org/drawingml/2006/main">
          <a:off x="1895581" y="2327275"/>
          <a:ext cx="457095" cy="194141"/>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bg1"/>
              </a:solidFill>
              <a:latin typeface="Arial" panose="020B0604020202020204" pitchFamily="34" charset="0"/>
              <a:cs typeface="Arial" panose="020B0604020202020204" pitchFamily="34" charset="0"/>
            </a:rPr>
            <a:t>55%</a:t>
          </a:r>
        </a:p>
      </cdr:txBody>
    </cdr:sp>
  </cdr:relSizeAnchor>
  <cdr:relSizeAnchor xmlns:cdr="http://schemas.openxmlformats.org/drawingml/2006/chartDrawing">
    <cdr:from>
      <cdr:x>0.82991</cdr:x>
      <cdr:y>0.81917</cdr:y>
    </cdr:from>
    <cdr:to>
      <cdr:x>0.94961</cdr:x>
      <cdr:y>0.88375</cdr:y>
    </cdr:to>
    <cdr:sp macro="" textlink="">
      <cdr:nvSpPr>
        <cdr:cNvPr id="8" name="TextBox 1">
          <a:extLst xmlns:a="http://schemas.openxmlformats.org/drawingml/2006/main">
            <a:ext uri="{FF2B5EF4-FFF2-40B4-BE49-F238E27FC236}">
              <a16:creationId xmlns:a16="http://schemas.microsoft.com/office/drawing/2014/main" id="{36FCA9AE-E582-4895-B927-96123A54E2B3}"/>
            </a:ext>
          </a:extLst>
        </cdr:cNvPr>
        <cdr:cNvSpPr txBox="1"/>
      </cdr:nvSpPr>
      <cdr:spPr>
        <a:xfrm xmlns:a="http://schemas.openxmlformats.org/drawingml/2006/main">
          <a:off x="3254840" y="2632075"/>
          <a:ext cx="469436" cy="207502"/>
        </a:xfrm>
        <a:prstGeom xmlns:a="http://schemas.openxmlformats.org/drawingml/2006/main" prst="rect">
          <a:avLst/>
        </a:prstGeom>
      </cdr:spPr>
      <cdr:txBody>
        <a:bodyPr xmlns:a="http://schemas.openxmlformats.org/drawingml/2006/main" wrap="square" lIns="45720" rIns="45720" rtlCol="0" anchor="ctr" anchorCtr="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solidFill>
                <a:schemeClr val="accent3">
                  <a:lumMod val="50000"/>
                </a:schemeClr>
              </a:solidFill>
              <a:latin typeface="Arial" panose="020B0604020202020204" pitchFamily="34" charset="0"/>
              <a:cs typeface="Arial" panose="020B0604020202020204" pitchFamily="34" charset="0"/>
            </a:rPr>
            <a:t>15%</a:t>
          </a:r>
        </a:p>
      </cdr:txBody>
    </cdr:sp>
  </cdr:relSizeAnchor>
</c:userShapes>
</file>

<file path=xl/drawings/drawing107.xml><?xml version="1.0" encoding="utf-8"?>
<xdr:wsDr xmlns:xdr="http://schemas.openxmlformats.org/drawingml/2006/spreadsheetDrawing" xmlns:a="http://schemas.openxmlformats.org/drawingml/2006/main">
  <xdr:twoCellAnchor>
    <xdr:from>
      <xdr:col>21</xdr:col>
      <xdr:colOff>8466</xdr:colOff>
      <xdr:row>1</xdr:row>
      <xdr:rowOff>55881</xdr:rowOff>
    </xdr:from>
    <xdr:to>
      <xdr:col>26</xdr:col>
      <xdr:colOff>313266</xdr:colOff>
      <xdr:row>19</xdr:row>
      <xdr:rowOff>127001</xdr:rowOff>
    </xdr:to>
    <xdr:graphicFrame macro="">
      <xdr:nvGraphicFramePr>
        <xdr:cNvPr id="2" name="Chart 1">
          <a:extLst>
            <a:ext uri="{FF2B5EF4-FFF2-40B4-BE49-F238E27FC236}">
              <a16:creationId xmlns:a16="http://schemas.microsoft.com/office/drawing/2014/main" id="{F462FE95-9EEB-493E-A9FE-EDD699AAE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17740</xdr:colOff>
      <xdr:row>1</xdr:row>
      <xdr:rowOff>10160</xdr:rowOff>
    </xdr:from>
    <xdr:to>
      <xdr:col>19</xdr:col>
      <xdr:colOff>495260</xdr:colOff>
      <xdr:row>19</xdr:row>
      <xdr:rowOff>81280</xdr:rowOff>
    </xdr:to>
    <xdr:graphicFrame macro="">
      <xdr:nvGraphicFramePr>
        <xdr:cNvPr id="3" name="Chart 2">
          <a:extLst>
            <a:ext uri="{FF2B5EF4-FFF2-40B4-BE49-F238E27FC236}">
              <a16:creationId xmlns:a16="http://schemas.microsoft.com/office/drawing/2014/main" id="{95B4BFBD-E8C0-49FE-B214-087C026C2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152399</xdr:rowOff>
    </xdr:from>
    <xdr:to>
      <xdr:col>8</xdr:col>
      <xdr:colOff>203643</xdr:colOff>
      <xdr:row>20</xdr:row>
      <xdr:rowOff>152400</xdr:rowOff>
    </xdr:to>
    <xdr:pic>
      <xdr:nvPicPr>
        <xdr:cNvPr id="4" name="Picture 3">
          <a:extLst>
            <a:ext uri="{FF2B5EF4-FFF2-40B4-BE49-F238E27FC236}">
              <a16:creationId xmlns:a16="http://schemas.microsoft.com/office/drawing/2014/main" id="{C90E7ACB-F3BF-46B9-A853-18306CB282AF}"/>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127" t="5153" b="5181"/>
        <a:stretch/>
      </xdr:blipFill>
      <xdr:spPr>
        <a:xfrm>
          <a:off x="0" y="335279"/>
          <a:ext cx="7724583" cy="30213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20Drive/WTMR/imports%20exports/2020/wind_related_import_figures_2020_wk_vers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y%20Drive/WTMR/imports%20exports/2020/WTMR_domestic_content_ryans_magic_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HTS codes &amp; changes"/>
      <sheetName val="component analysis 2018-2019"/>
      <sheetName val="import_totals_figure"/>
      <sheetName val="import_share_fig_delivered"/>
      <sheetName val="imports_by_continent"/>
      <sheetName val="imports_windrelated_real"/>
      <sheetName val="imports_windrelated_real_min"/>
      <sheetName val="imports_windrelated_real_max"/>
      <sheetName val="imports_by_country"/>
      <sheetName val="imports_exports_map"/>
      <sheetName val="imports_gensets_twrs_ctry"/>
      <sheetName val="imports_wndspecfc_by_ctry"/>
      <sheetName val="imports_units"/>
      <sheetName val="exports_alltowers_by_country"/>
      <sheetName val="exports_windgensets_by_count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HTS codes &amp; changes"/>
      <sheetName val="component analysis 2019-2020"/>
      <sheetName val="import_totals_figure"/>
      <sheetName val="import_share_fig_delivered"/>
      <sheetName val="imports_by_continent"/>
      <sheetName val="imports_windrelated_real"/>
      <sheetName val="imports_windrelated_real_min"/>
      <sheetName val="imports_windrelated_real_max"/>
      <sheetName val="exports_windgensets_by_country"/>
      <sheetName val="exports_alltowers_by_country"/>
      <sheetName val="imports_by_country"/>
      <sheetName val="imports_exports_map"/>
      <sheetName val="imports_gensets_twrs_ctry"/>
      <sheetName val="imports_wndspecfc_by_ctry"/>
      <sheetName val="imports_uni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249977111117893"/>
  </sheetPr>
  <dimension ref="A1:U63"/>
  <sheetViews>
    <sheetView zoomScale="80" zoomScaleNormal="80" workbookViewId="0"/>
  </sheetViews>
  <sheetFormatPr defaultColWidth="8.7109375" defaultRowHeight="12.75" x14ac:dyDescent="0.2"/>
  <cols>
    <col min="1" max="5" width="8.7109375" style="155"/>
    <col min="6" max="19" width="9.140625" style="155" customWidth="1"/>
    <col min="20" max="16384" width="8.7109375" style="155"/>
  </cols>
  <sheetData>
    <row r="1" spans="1:19" x14ac:dyDescent="0.2">
      <c r="A1" s="185"/>
      <c r="B1" s="186"/>
      <c r="C1" s="186"/>
      <c r="D1" s="186"/>
      <c r="E1" s="186"/>
      <c r="F1" s="186"/>
      <c r="G1" s="186"/>
      <c r="H1" s="186"/>
      <c r="I1" s="186"/>
      <c r="J1" s="186"/>
      <c r="K1" s="186"/>
      <c r="L1" s="186"/>
      <c r="M1" s="186"/>
      <c r="N1" s="186"/>
      <c r="O1" s="186"/>
      <c r="P1" s="186"/>
      <c r="Q1" s="186"/>
      <c r="R1" s="186"/>
      <c r="S1" s="187"/>
    </row>
    <row r="2" spans="1:19" x14ac:dyDescent="0.2">
      <c r="A2" s="188"/>
      <c r="B2" s="180"/>
      <c r="C2" s="180"/>
      <c r="D2" s="180"/>
      <c r="E2" s="180"/>
      <c r="F2" s="180"/>
      <c r="G2" s="180"/>
      <c r="H2" s="180"/>
      <c r="I2" s="180"/>
      <c r="J2" s="180"/>
      <c r="K2" s="180"/>
      <c r="L2" s="180"/>
      <c r="M2" s="180"/>
      <c r="N2" s="180"/>
      <c r="O2" s="180"/>
      <c r="P2" s="180"/>
      <c r="Q2" s="180"/>
      <c r="R2" s="180"/>
      <c r="S2" s="189"/>
    </row>
    <row r="3" spans="1:19" x14ac:dyDescent="0.2">
      <c r="A3" s="188"/>
      <c r="B3" s="180"/>
      <c r="C3" s="180"/>
      <c r="D3" s="180"/>
      <c r="E3" s="180"/>
      <c r="F3" s="180"/>
      <c r="G3" s="180"/>
      <c r="H3" s="180"/>
      <c r="I3" s="180"/>
      <c r="J3" s="180"/>
      <c r="K3" s="180"/>
      <c r="L3" s="180"/>
      <c r="M3" s="180"/>
      <c r="N3" s="180"/>
      <c r="O3" s="180"/>
      <c r="P3" s="180"/>
      <c r="Q3" s="180"/>
      <c r="R3" s="180"/>
      <c r="S3" s="189"/>
    </row>
    <row r="4" spans="1:19" x14ac:dyDescent="0.2">
      <c r="A4" s="188"/>
      <c r="B4" s="180"/>
      <c r="C4" s="180"/>
      <c r="D4" s="180"/>
      <c r="E4" s="180"/>
      <c r="F4" s="180"/>
      <c r="G4" s="180"/>
      <c r="H4" s="180"/>
      <c r="I4" s="180"/>
      <c r="J4" s="180"/>
      <c r="K4" s="180"/>
      <c r="L4" s="180"/>
      <c r="M4" s="180"/>
      <c r="N4" s="180"/>
      <c r="O4" s="180"/>
      <c r="P4" s="180"/>
      <c r="Q4" s="180"/>
      <c r="R4" s="180"/>
      <c r="S4" s="189"/>
    </row>
    <row r="5" spans="1:19" x14ac:dyDescent="0.2">
      <c r="A5" s="188"/>
      <c r="B5" s="180"/>
      <c r="C5" s="180"/>
      <c r="D5" s="180"/>
      <c r="E5" s="180"/>
      <c r="F5" s="180"/>
      <c r="G5" s="180"/>
      <c r="H5" s="180"/>
      <c r="I5" s="180"/>
      <c r="J5" s="180"/>
      <c r="K5" s="180"/>
      <c r="L5" s="180"/>
      <c r="M5" s="180"/>
      <c r="N5" s="180"/>
      <c r="O5" s="180"/>
      <c r="P5" s="180"/>
      <c r="Q5" s="180"/>
      <c r="R5" s="180"/>
      <c r="S5" s="189"/>
    </row>
    <row r="6" spans="1:19" x14ac:dyDescent="0.2">
      <c r="A6" s="188"/>
      <c r="B6" s="180"/>
      <c r="C6" s="180"/>
      <c r="D6" s="180"/>
      <c r="E6" s="180"/>
      <c r="F6" s="180"/>
      <c r="G6" s="180"/>
      <c r="H6" s="180"/>
      <c r="I6" s="180"/>
      <c r="J6" s="180"/>
      <c r="K6" s="180"/>
      <c r="L6" s="180"/>
      <c r="M6" s="180"/>
      <c r="N6" s="180"/>
      <c r="O6" s="180"/>
      <c r="P6" s="180"/>
      <c r="Q6" s="180"/>
      <c r="R6" s="180"/>
      <c r="S6" s="189"/>
    </row>
    <row r="7" spans="1:19" x14ac:dyDescent="0.2">
      <c r="A7" s="188"/>
      <c r="B7" s="180"/>
      <c r="C7" s="180"/>
      <c r="D7" s="180"/>
      <c r="E7" s="180"/>
      <c r="F7" s="180"/>
      <c r="G7" s="180"/>
      <c r="H7" s="180"/>
      <c r="I7" s="180"/>
      <c r="J7" s="180"/>
      <c r="K7" s="180"/>
      <c r="L7" s="180"/>
      <c r="M7" s="180"/>
      <c r="N7" s="180"/>
      <c r="O7" s="180"/>
      <c r="P7" s="180"/>
      <c r="Q7" s="180"/>
      <c r="R7" s="180"/>
      <c r="S7" s="189"/>
    </row>
    <row r="8" spans="1:19" x14ac:dyDescent="0.2">
      <c r="A8" s="188"/>
      <c r="B8" s="180"/>
      <c r="C8" s="180"/>
      <c r="D8" s="180"/>
      <c r="E8" s="180"/>
      <c r="F8" s="180"/>
      <c r="G8" s="180"/>
      <c r="H8" s="180"/>
      <c r="I8" s="180"/>
      <c r="J8" s="180"/>
      <c r="K8" s="180"/>
      <c r="L8" s="180"/>
      <c r="M8" s="180"/>
      <c r="N8" s="180"/>
      <c r="O8" s="180"/>
      <c r="P8" s="180"/>
      <c r="Q8" s="180"/>
      <c r="R8" s="180"/>
      <c r="S8" s="189"/>
    </row>
    <row r="9" spans="1:19" x14ac:dyDescent="0.2">
      <c r="A9" s="188"/>
      <c r="B9" s="180"/>
      <c r="C9" s="180"/>
      <c r="D9" s="180"/>
      <c r="E9" s="180"/>
      <c r="F9" s="180"/>
      <c r="G9" s="180"/>
      <c r="H9" s="180"/>
      <c r="I9" s="180"/>
      <c r="J9" s="180"/>
      <c r="K9" s="180"/>
      <c r="L9" s="180"/>
      <c r="M9" s="180"/>
      <c r="N9" s="180"/>
      <c r="O9" s="180"/>
      <c r="P9" s="180"/>
      <c r="Q9" s="180"/>
      <c r="R9" s="180"/>
      <c r="S9" s="189"/>
    </row>
    <row r="10" spans="1:19" x14ac:dyDescent="0.2">
      <c r="A10" s="188"/>
      <c r="B10" s="180"/>
      <c r="C10" s="180"/>
      <c r="D10" s="180"/>
      <c r="E10" s="180"/>
      <c r="F10" s="180"/>
      <c r="G10" s="180"/>
      <c r="H10" s="180"/>
      <c r="I10" s="180"/>
      <c r="J10" s="180"/>
      <c r="K10" s="180"/>
      <c r="L10" s="180"/>
      <c r="M10" s="180"/>
      <c r="N10" s="180"/>
      <c r="O10" s="180"/>
      <c r="P10" s="180"/>
      <c r="Q10" s="180"/>
      <c r="R10" s="180"/>
      <c r="S10" s="189"/>
    </row>
    <row r="11" spans="1:19" x14ac:dyDescent="0.2">
      <c r="A11" s="190"/>
      <c r="B11" s="181"/>
      <c r="C11" s="181"/>
      <c r="D11" s="181"/>
      <c r="E11" s="181"/>
      <c r="F11" s="181"/>
      <c r="G11" s="181"/>
      <c r="H11" s="181"/>
      <c r="I11" s="181"/>
      <c r="J11" s="181"/>
      <c r="K11" s="181"/>
      <c r="L11" s="181"/>
      <c r="M11" s="181"/>
      <c r="N11" s="181"/>
      <c r="O11" s="181"/>
      <c r="P11" s="181"/>
      <c r="Q11" s="181"/>
      <c r="R11" s="181"/>
      <c r="S11" s="191"/>
    </row>
    <row r="12" spans="1:19" ht="48" x14ac:dyDescent="0.65">
      <c r="A12" s="190"/>
      <c r="B12" s="181"/>
      <c r="C12" s="181"/>
      <c r="D12" s="181"/>
      <c r="E12" s="181"/>
      <c r="F12" s="182" t="s">
        <v>2012</v>
      </c>
      <c r="G12" s="181"/>
      <c r="H12" s="181"/>
      <c r="I12" s="181"/>
      <c r="J12" s="181"/>
      <c r="K12" s="181"/>
      <c r="L12" s="181"/>
      <c r="M12" s="181"/>
      <c r="N12" s="181"/>
      <c r="O12" s="181"/>
      <c r="P12" s="181"/>
      <c r="Q12" s="181"/>
      <c r="R12" s="181"/>
      <c r="S12" s="191"/>
    </row>
    <row r="13" spans="1:19" ht="48" x14ac:dyDescent="0.65">
      <c r="A13" s="190"/>
      <c r="B13" s="181"/>
      <c r="C13" s="181"/>
      <c r="D13" s="181"/>
      <c r="E13" s="181"/>
      <c r="F13" s="182"/>
      <c r="G13" s="181"/>
      <c r="H13" s="181"/>
      <c r="I13" s="181"/>
      <c r="J13" s="181"/>
      <c r="K13" s="181"/>
      <c r="L13" s="181"/>
      <c r="M13" s="181"/>
      <c r="N13" s="181"/>
      <c r="O13" s="181"/>
      <c r="P13" s="181"/>
      <c r="Q13" s="181"/>
      <c r="R13" s="181"/>
      <c r="S13" s="191"/>
    </row>
    <row r="14" spans="1:19" ht="27.75" x14ac:dyDescent="0.2">
      <c r="A14" s="190"/>
      <c r="B14" s="181"/>
      <c r="C14" s="181"/>
      <c r="D14" s="181"/>
      <c r="E14" s="181"/>
      <c r="F14" s="401" t="s">
        <v>2014</v>
      </c>
      <c r="G14" s="181"/>
      <c r="H14" s="181"/>
      <c r="I14" s="181"/>
      <c r="J14" s="181"/>
      <c r="K14" s="181"/>
      <c r="L14" s="181"/>
      <c r="M14" s="181"/>
      <c r="N14" s="181"/>
      <c r="O14" s="181"/>
      <c r="P14" s="181"/>
      <c r="Q14" s="181"/>
      <c r="R14" s="181"/>
      <c r="S14" s="191"/>
    </row>
    <row r="15" spans="1:19" ht="23.25" x14ac:dyDescent="0.2">
      <c r="A15" s="190"/>
      <c r="B15" s="181"/>
      <c r="C15" s="181"/>
      <c r="D15" s="181"/>
      <c r="E15" s="181"/>
      <c r="F15" s="195"/>
      <c r="G15" s="181"/>
      <c r="H15" s="181"/>
      <c r="I15" s="181"/>
      <c r="J15" s="181"/>
      <c r="K15" s="181"/>
      <c r="L15" s="181"/>
      <c r="M15" s="181"/>
      <c r="N15" s="181"/>
      <c r="O15" s="181"/>
      <c r="P15" s="181"/>
      <c r="Q15" s="181"/>
      <c r="R15" s="181"/>
      <c r="S15" s="191"/>
    </row>
    <row r="16" spans="1:19" ht="23.25" x14ac:dyDescent="0.2">
      <c r="A16" s="190"/>
      <c r="B16" s="181"/>
      <c r="C16" s="181"/>
      <c r="D16" s="181"/>
      <c r="E16" s="181"/>
      <c r="F16" s="401"/>
      <c r="G16" s="181"/>
      <c r="H16" s="181"/>
      <c r="I16" s="181"/>
      <c r="J16" s="181"/>
      <c r="K16" s="181"/>
      <c r="L16" s="181"/>
      <c r="M16" s="181"/>
      <c r="N16" s="181"/>
      <c r="O16" s="181"/>
      <c r="P16" s="181"/>
      <c r="Q16" s="181"/>
      <c r="R16" s="181"/>
      <c r="S16" s="191"/>
    </row>
    <row r="17" spans="1:19" ht="23.25" x14ac:dyDescent="0.2">
      <c r="A17" s="190"/>
      <c r="B17" s="181"/>
      <c r="C17" s="181"/>
      <c r="D17" s="181"/>
      <c r="E17" s="181"/>
      <c r="F17" s="183" t="s">
        <v>144</v>
      </c>
      <c r="G17" s="181"/>
      <c r="H17" s="181"/>
      <c r="I17" s="181"/>
      <c r="J17" s="181"/>
      <c r="K17" s="181"/>
      <c r="L17" s="181"/>
      <c r="M17" s="181"/>
      <c r="N17" s="181"/>
      <c r="O17" s="15"/>
      <c r="P17" s="181"/>
      <c r="Q17" s="181"/>
      <c r="R17" s="181"/>
      <c r="S17" s="191"/>
    </row>
    <row r="18" spans="1:19" ht="18" x14ac:dyDescent="0.2">
      <c r="A18" s="190"/>
      <c r="B18" s="181"/>
      <c r="C18" s="181"/>
      <c r="D18" s="181"/>
      <c r="E18" s="181"/>
      <c r="F18" s="184" t="s">
        <v>419</v>
      </c>
      <c r="G18" s="181"/>
      <c r="H18" s="181"/>
      <c r="I18" s="181"/>
      <c r="J18" s="181"/>
      <c r="K18" s="181"/>
      <c r="L18" s="181"/>
      <c r="M18" s="181"/>
      <c r="N18" s="181"/>
      <c r="O18" s="181"/>
      <c r="P18" s="181"/>
      <c r="Q18" s="181"/>
      <c r="R18" s="181"/>
      <c r="S18" s="191"/>
    </row>
    <row r="19" spans="1:19" ht="17.45" customHeight="1" x14ac:dyDescent="0.2">
      <c r="A19" s="190"/>
      <c r="B19" s="181"/>
      <c r="C19" s="181"/>
      <c r="D19" s="181"/>
      <c r="E19" s="181"/>
      <c r="F19" s="181"/>
      <c r="G19" s="181"/>
      <c r="H19" s="181"/>
      <c r="I19" s="181"/>
      <c r="J19" s="181"/>
      <c r="K19" s="181"/>
      <c r="L19" s="181"/>
      <c r="M19" s="181"/>
      <c r="N19" s="181"/>
      <c r="O19" s="181"/>
      <c r="P19" s="181"/>
      <c r="Q19" s="181"/>
      <c r="R19" s="181"/>
      <c r="S19" s="191"/>
    </row>
    <row r="20" spans="1:19" ht="23.25" x14ac:dyDescent="0.2">
      <c r="A20" s="190"/>
      <c r="B20" s="181"/>
      <c r="C20" s="181"/>
      <c r="D20" s="181"/>
      <c r="E20" s="181"/>
      <c r="F20" s="318" t="s">
        <v>1996</v>
      </c>
      <c r="G20" s="181"/>
      <c r="H20" s="181"/>
      <c r="I20" s="181"/>
      <c r="J20" s="181"/>
      <c r="K20" s="181"/>
      <c r="L20" s="181"/>
      <c r="M20" s="181"/>
      <c r="N20" s="181"/>
      <c r="O20" s="181"/>
      <c r="P20" s="181"/>
      <c r="Q20" s="181"/>
      <c r="R20" s="181"/>
      <c r="S20" s="191"/>
    </row>
    <row r="21" spans="1:19" x14ac:dyDescent="0.2">
      <c r="A21" s="190"/>
      <c r="B21" s="181"/>
      <c r="C21" s="181"/>
      <c r="D21" s="181"/>
      <c r="E21" s="181"/>
      <c r="G21" s="181"/>
      <c r="H21" s="181"/>
      <c r="I21" s="181"/>
      <c r="J21" s="181"/>
      <c r="K21" s="181"/>
      <c r="L21" s="181"/>
      <c r="M21" s="181"/>
      <c r="N21" s="181"/>
      <c r="O21" s="181"/>
      <c r="P21" s="181"/>
      <c r="Q21" s="181"/>
      <c r="R21" s="181"/>
      <c r="S21" s="191"/>
    </row>
    <row r="22" spans="1:19" x14ac:dyDescent="0.2">
      <c r="A22" s="190"/>
      <c r="B22" s="181"/>
      <c r="C22" s="181"/>
      <c r="D22" s="181"/>
      <c r="E22" s="181"/>
      <c r="G22" s="181"/>
      <c r="H22" s="181"/>
      <c r="I22" s="181"/>
      <c r="J22" s="181"/>
      <c r="K22" s="181"/>
      <c r="L22" s="181"/>
      <c r="M22" s="181"/>
      <c r="N22" s="181"/>
      <c r="O22" s="181"/>
      <c r="P22" s="181"/>
      <c r="Q22" s="181"/>
      <c r="R22" s="181"/>
      <c r="S22" s="191"/>
    </row>
    <row r="23" spans="1:19" ht="24" customHeight="1" x14ac:dyDescent="0.2">
      <c r="A23" s="190"/>
      <c r="B23" s="181"/>
      <c r="C23" s="181"/>
      <c r="D23" s="181"/>
      <c r="E23" s="181"/>
      <c r="G23" s="181"/>
      <c r="H23" s="181"/>
      <c r="I23" s="181"/>
      <c r="J23" s="181"/>
      <c r="K23" s="181"/>
      <c r="L23" s="181"/>
      <c r="M23" s="181"/>
      <c r="N23" s="181"/>
      <c r="O23" s="181"/>
      <c r="P23" s="181"/>
      <c r="Q23" s="181"/>
      <c r="R23" s="181"/>
      <c r="S23" s="191"/>
    </row>
    <row r="24" spans="1:19" ht="18" customHeight="1" x14ac:dyDescent="0.3">
      <c r="A24" s="190"/>
      <c r="B24" s="181"/>
      <c r="C24" s="181"/>
      <c r="D24" s="181"/>
      <c r="E24" s="181"/>
      <c r="F24" s="1069" t="s">
        <v>2007</v>
      </c>
      <c r="G24" s="181"/>
      <c r="H24" s="181"/>
      <c r="I24" s="181"/>
      <c r="J24" s="181"/>
      <c r="K24" s="181"/>
      <c r="L24" s="181"/>
      <c r="M24" s="181"/>
      <c r="N24" s="181"/>
      <c r="O24" s="181"/>
      <c r="P24" s="181"/>
      <c r="Q24" s="181"/>
      <c r="R24" s="181"/>
      <c r="S24" s="191"/>
    </row>
    <row r="25" spans="1:19" ht="15.6" customHeight="1" x14ac:dyDescent="0.2">
      <c r="A25" s="190"/>
      <c r="B25" s="181"/>
      <c r="C25" s="181"/>
      <c r="D25" s="181"/>
      <c r="E25" s="181"/>
      <c r="F25" s="181"/>
      <c r="G25" s="181"/>
      <c r="H25" s="181"/>
      <c r="I25" s="181"/>
      <c r="J25" s="181"/>
      <c r="K25" s="181"/>
      <c r="L25" s="181"/>
      <c r="M25" s="181"/>
      <c r="N25" s="181"/>
      <c r="O25" s="181"/>
      <c r="P25" s="181"/>
      <c r="Q25" s="181"/>
      <c r="R25" s="181"/>
      <c r="S25" s="191"/>
    </row>
    <row r="26" spans="1:19" ht="23.25" customHeight="1" x14ac:dyDescent="0.25">
      <c r="A26" s="190"/>
      <c r="B26" s="181"/>
      <c r="C26" s="181"/>
      <c r="D26" s="181"/>
      <c r="E26" s="181"/>
      <c r="F26" s="192" t="s">
        <v>483</v>
      </c>
      <c r="G26" s="192"/>
      <c r="H26" s="192"/>
      <c r="I26" s="192"/>
      <c r="J26" s="192"/>
      <c r="K26" s="192"/>
      <c r="L26" s="192"/>
      <c r="M26" s="192"/>
      <c r="N26" s="192"/>
      <c r="O26" s="192"/>
      <c r="P26" s="193"/>
      <c r="Q26" s="193"/>
      <c r="R26" s="181"/>
      <c r="S26" s="191"/>
    </row>
    <row r="27" spans="1:19" ht="15.6" customHeight="1" x14ac:dyDescent="0.25">
      <c r="A27" s="190"/>
      <c r="B27" s="181"/>
      <c r="C27" s="181"/>
      <c r="D27" s="181"/>
      <c r="E27" s="181"/>
      <c r="G27" s="192"/>
      <c r="H27" s="192"/>
      <c r="I27" s="192"/>
      <c r="J27" s="192"/>
      <c r="K27" s="192"/>
      <c r="L27" s="192"/>
      <c r="M27" s="192"/>
      <c r="N27" s="192"/>
      <c r="O27" s="192"/>
      <c r="P27" s="193"/>
      <c r="Q27" s="193"/>
      <c r="R27" s="181"/>
      <c r="S27" s="191"/>
    </row>
    <row r="28" spans="1:19" x14ac:dyDescent="0.2">
      <c r="A28" s="319" t="s">
        <v>2015</v>
      </c>
      <c r="B28" s="181"/>
      <c r="C28" s="181"/>
      <c r="D28" s="181"/>
      <c r="E28" s="181"/>
      <c r="F28" s="181"/>
      <c r="G28" s="181"/>
      <c r="H28" s="181"/>
      <c r="I28" s="181"/>
      <c r="J28" s="181"/>
      <c r="K28" s="181"/>
      <c r="L28" s="181"/>
      <c r="M28" s="181"/>
      <c r="N28" s="181"/>
      <c r="O28" s="181"/>
      <c r="P28" s="181"/>
      <c r="Q28" s="181"/>
      <c r="R28" s="181"/>
      <c r="S28" s="191"/>
    </row>
    <row r="29" spans="1:19" x14ac:dyDescent="0.2">
      <c r="A29" s="190"/>
      <c r="B29" s="181"/>
      <c r="C29" s="181"/>
      <c r="D29" s="181"/>
      <c r="E29" s="181"/>
      <c r="F29" s="181"/>
      <c r="G29" s="181"/>
      <c r="H29" s="181"/>
      <c r="I29" s="181"/>
      <c r="J29" s="181"/>
      <c r="K29" s="181"/>
      <c r="L29" s="181"/>
      <c r="M29" s="181"/>
      <c r="N29" s="181"/>
      <c r="O29" s="181"/>
      <c r="P29" s="181"/>
      <c r="Q29" s="181"/>
      <c r="R29" s="181"/>
      <c r="S29" s="191"/>
    </row>
    <row r="30" spans="1:19" s="194" customFormat="1" ht="16.899999999999999" customHeight="1" x14ac:dyDescent="0.2">
      <c r="A30" s="1100" t="s">
        <v>151</v>
      </c>
      <c r="B30" s="1101"/>
      <c r="C30" s="1101"/>
      <c r="D30" s="1101"/>
      <c r="E30" s="1101"/>
      <c r="F30" s="1101"/>
      <c r="G30" s="1101"/>
      <c r="H30" s="1101"/>
      <c r="I30" s="1101"/>
      <c r="J30" s="1101"/>
      <c r="K30" s="1101"/>
      <c r="L30" s="1101"/>
      <c r="M30" s="1101"/>
      <c r="N30" s="1101"/>
      <c r="O30" s="1101"/>
      <c r="P30" s="1101"/>
      <c r="Q30" s="1101"/>
      <c r="R30" s="1101"/>
      <c r="S30" s="1102"/>
    </row>
    <row r="31" spans="1:19" s="194" customFormat="1" ht="46.5" customHeight="1" x14ac:dyDescent="0.2">
      <c r="A31" s="1103" t="s">
        <v>482</v>
      </c>
      <c r="B31" s="1104"/>
      <c r="C31" s="1104"/>
      <c r="D31" s="1104"/>
      <c r="E31" s="1104"/>
      <c r="F31" s="1104"/>
      <c r="G31" s="1104"/>
      <c r="H31" s="1104"/>
      <c r="I31" s="1104"/>
      <c r="J31" s="1104"/>
      <c r="K31" s="1104"/>
      <c r="L31" s="1104"/>
      <c r="M31" s="1104"/>
      <c r="N31" s="1104"/>
      <c r="O31" s="1104"/>
      <c r="P31" s="1104"/>
      <c r="Q31" s="1104"/>
      <c r="R31" s="1104"/>
      <c r="S31" s="1105"/>
    </row>
    <row r="32" spans="1:19" x14ac:dyDescent="0.2">
      <c r="A32" s="319"/>
      <c r="B32" s="15"/>
      <c r="C32" s="15"/>
      <c r="D32" s="15"/>
      <c r="E32" s="15"/>
      <c r="F32" s="15"/>
      <c r="G32" s="15"/>
      <c r="H32" s="15"/>
      <c r="I32" s="15"/>
      <c r="J32" s="15"/>
      <c r="K32" s="15"/>
      <c r="L32" s="15"/>
      <c r="M32" s="15"/>
      <c r="N32" s="15"/>
      <c r="O32" s="15"/>
      <c r="P32" s="15"/>
      <c r="Q32" s="15"/>
      <c r="R32" s="15"/>
      <c r="S32" s="448"/>
    </row>
    <row r="33" spans="1:19" ht="15.75" x14ac:dyDescent="0.2">
      <c r="A33" s="449" t="s">
        <v>152</v>
      </c>
      <c r="B33" s="15"/>
      <c r="C33" s="15"/>
      <c r="D33" s="15"/>
      <c r="E33" s="15"/>
      <c r="F33" s="15"/>
      <c r="G33" s="15"/>
      <c r="H33" s="15"/>
      <c r="I33" s="15"/>
      <c r="J33" s="15"/>
      <c r="K33" s="15"/>
      <c r="L33" s="15"/>
      <c r="M33" s="15"/>
      <c r="N33" s="15"/>
      <c r="O33" s="15"/>
      <c r="P33" s="15"/>
      <c r="Q33" s="15"/>
      <c r="R33" s="15"/>
      <c r="S33" s="448"/>
    </row>
    <row r="34" spans="1:19" ht="14.25" x14ac:dyDescent="0.2">
      <c r="A34" s="450" t="s">
        <v>649</v>
      </c>
      <c r="B34" s="15"/>
      <c r="C34" s="15"/>
      <c r="D34" s="15"/>
      <c r="E34" s="15"/>
      <c r="F34" s="15"/>
      <c r="G34" s="15"/>
      <c r="H34" s="15"/>
      <c r="I34" s="15"/>
      <c r="J34" s="15"/>
      <c r="K34" s="15"/>
      <c r="L34" s="15"/>
      <c r="M34" s="15"/>
      <c r="N34" s="15"/>
      <c r="O34" s="15"/>
      <c r="P34" s="15"/>
      <c r="Q34" s="15"/>
      <c r="R34" s="15"/>
      <c r="S34" s="448"/>
    </row>
    <row r="35" spans="1:19" ht="14.25" x14ac:dyDescent="0.2">
      <c r="A35" s="451" t="s">
        <v>477</v>
      </c>
      <c r="B35" s="15"/>
      <c r="C35" s="15"/>
      <c r="D35" s="15"/>
      <c r="E35" s="15"/>
      <c r="F35" s="15"/>
      <c r="G35" s="15"/>
      <c r="H35" s="15"/>
      <c r="I35" s="15"/>
      <c r="J35" s="15"/>
      <c r="K35" s="15"/>
      <c r="L35" s="15"/>
      <c r="M35" s="15"/>
      <c r="N35" s="15"/>
      <c r="O35" s="15"/>
      <c r="P35" s="15"/>
      <c r="Q35" s="15"/>
      <c r="R35" s="15"/>
      <c r="S35" s="448"/>
    </row>
    <row r="36" spans="1:19" ht="14.25" x14ac:dyDescent="0.2">
      <c r="A36" s="451" t="s">
        <v>478</v>
      </c>
      <c r="B36" s="15"/>
      <c r="C36" s="15"/>
      <c r="D36" s="15"/>
      <c r="E36" s="15"/>
      <c r="F36" s="15"/>
      <c r="G36" s="15"/>
      <c r="H36" s="15"/>
      <c r="I36" s="15"/>
      <c r="J36" s="15"/>
      <c r="K36" s="15"/>
      <c r="L36" s="15"/>
      <c r="M36" s="15"/>
      <c r="N36" s="15"/>
      <c r="O36" s="15"/>
      <c r="P36" s="15"/>
      <c r="Q36" s="15"/>
      <c r="R36" s="15"/>
      <c r="S36" s="448"/>
    </row>
    <row r="37" spans="1:19" ht="14.25" x14ac:dyDescent="0.2">
      <c r="A37" s="451" t="s">
        <v>479</v>
      </c>
      <c r="B37" s="15"/>
      <c r="C37" s="15"/>
      <c r="D37" s="15"/>
      <c r="E37" s="15"/>
      <c r="F37" s="15"/>
      <c r="G37" s="15"/>
      <c r="H37" s="15"/>
      <c r="I37" s="15"/>
      <c r="J37" s="15"/>
      <c r="K37" s="15"/>
      <c r="L37" s="15"/>
      <c r="M37" s="15"/>
      <c r="N37" s="15"/>
      <c r="O37" s="15"/>
      <c r="P37" s="15"/>
      <c r="Q37" s="15"/>
      <c r="R37" s="15"/>
      <c r="S37" s="448"/>
    </row>
    <row r="38" spans="1:19" ht="14.25" x14ac:dyDescent="0.2">
      <c r="A38" s="451" t="s">
        <v>480</v>
      </c>
      <c r="B38" s="15"/>
      <c r="C38" s="15"/>
      <c r="D38" s="15"/>
      <c r="E38" s="15"/>
      <c r="F38" s="15"/>
      <c r="G38" s="15"/>
      <c r="H38" s="15"/>
      <c r="I38" s="15"/>
      <c r="J38" s="15"/>
      <c r="K38" s="15"/>
      <c r="L38" s="15"/>
      <c r="M38" s="15"/>
      <c r="N38" s="15"/>
      <c r="O38" s="15"/>
      <c r="P38" s="15"/>
      <c r="Q38" s="15"/>
      <c r="R38" s="15"/>
      <c r="S38" s="448"/>
    </row>
    <row r="39" spans="1:19" ht="14.25" x14ac:dyDescent="0.2">
      <c r="A39" s="451" t="s">
        <v>2008</v>
      </c>
      <c r="B39" s="15"/>
      <c r="C39" s="15"/>
      <c r="D39" s="15"/>
      <c r="E39" s="15"/>
      <c r="F39" s="15"/>
      <c r="G39" s="15"/>
      <c r="H39" s="15"/>
      <c r="I39" s="15"/>
      <c r="J39" s="15"/>
      <c r="K39" s="15"/>
      <c r="L39" s="15"/>
      <c r="M39" s="15"/>
      <c r="N39" s="15"/>
      <c r="O39" s="15"/>
      <c r="P39" s="15"/>
      <c r="Q39" s="15"/>
      <c r="R39" s="15"/>
      <c r="S39" s="448"/>
    </row>
    <row r="40" spans="1:19" ht="14.25" x14ac:dyDescent="0.2">
      <c r="A40" s="451" t="s">
        <v>481</v>
      </c>
      <c r="B40" s="15"/>
      <c r="C40" s="15"/>
      <c r="D40" s="15"/>
      <c r="E40" s="15"/>
      <c r="F40" s="15"/>
      <c r="G40" s="15"/>
      <c r="H40" s="15"/>
      <c r="I40" s="15"/>
      <c r="J40" s="15"/>
      <c r="K40" s="15"/>
      <c r="L40" s="15"/>
      <c r="M40" s="15"/>
      <c r="N40" s="15"/>
      <c r="O40" s="15"/>
      <c r="P40" s="15"/>
      <c r="Q40" s="15"/>
      <c r="R40" s="15"/>
      <c r="S40" s="448"/>
    </row>
    <row r="41" spans="1:19" ht="14.25" x14ac:dyDescent="0.2">
      <c r="A41" s="450"/>
      <c r="B41" s="15"/>
      <c r="C41" s="15"/>
      <c r="D41" s="15"/>
      <c r="E41" s="15"/>
      <c r="F41" s="15"/>
      <c r="G41" s="15"/>
      <c r="H41" s="15"/>
      <c r="I41" s="15"/>
      <c r="J41" s="15"/>
      <c r="K41" s="15"/>
      <c r="L41" s="15"/>
      <c r="M41" s="15"/>
      <c r="N41" s="15"/>
      <c r="O41" s="15"/>
      <c r="P41" s="15"/>
      <c r="Q41" s="15"/>
      <c r="R41" s="15"/>
      <c r="S41" s="448"/>
    </row>
    <row r="42" spans="1:19" ht="15.75" x14ac:dyDescent="0.25">
      <c r="A42" s="452" t="s">
        <v>149</v>
      </c>
      <c r="B42" s="15"/>
      <c r="C42" s="15"/>
      <c r="D42" s="15"/>
      <c r="E42" s="15"/>
      <c r="F42" s="15"/>
      <c r="G42" s="15"/>
      <c r="H42" s="15"/>
      <c r="I42" s="15"/>
      <c r="J42" s="15"/>
      <c r="K42" s="15"/>
      <c r="L42" s="15"/>
      <c r="M42" s="15"/>
      <c r="N42" s="15"/>
      <c r="O42" s="15"/>
      <c r="P42" s="15"/>
      <c r="Q42" s="15"/>
      <c r="R42" s="15"/>
      <c r="S42" s="448"/>
    </row>
    <row r="43" spans="1:19" ht="38.450000000000003" customHeight="1" x14ac:dyDescent="0.2">
      <c r="A43" s="1097" t="s">
        <v>418</v>
      </c>
      <c r="B43" s="1098"/>
      <c r="C43" s="1098"/>
      <c r="D43" s="1098"/>
      <c r="E43" s="1098"/>
      <c r="F43" s="1098"/>
      <c r="G43" s="1098"/>
      <c r="H43" s="1098"/>
      <c r="I43" s="1098"/>
      <c r="J43" s="1098"/>
      <c r="K43" s="1098"/>
      <c r="L43" s="1098"/>
      <c r="M43" s="1098"/>
      <c r="N43" s="1098"/>
      <c r="O43" s="1098"/>
      <c r="P43" s="1098"/>
      <c r="Q43" s="1098"/>
      <c r="R43" s="1098"/>
      <c r="S43" s="1099"/>
    </row>
    <row r="44" spans="1:19" x14ac:dyDescent="0.2">
      <c r="A44" s="453"/>
      <c r="B44" s="15"/>
      <c r="C44" s="15"/>
      <c r="D44" s="15"/>
      <c r="E44" s="15"/>
      <c r="F44" s="15"/>
      <c r="G44" s="15"/>
      <c r="H44" s="15"/>
      <c r="I44" s="15"/>
      <c r="J44" s="15"/>
      <c r="K44" s="15"/>
      <c r="L44" s="15"/>
      <c r="M44" s="15"/>
      <c r="N44" s="15"/>
      <c r="O44" s="15"/>
      <c r="P44" s="15"/>
      <c r="Q44" s="15"/>
      <c r="R44" s="15"/>
      <c r="S44" s="448"/>
    </row>
    <row r="45" spans="1:19" ht="15.75" x14ac:dyDescent="0.25">
      <c r="A45" s="452" t="s">
        <v>145</v>
      </c>
      <c r="B45" s="15"/>
      <c r="C45" s="15"/>
      <c r="D45" s="15"/>
      <c r="E45" s="15"/>
      <c r="F45" s="15"/>
      <c r="G45" s="15"/>
      <c r="H45" s="15"/>
      <c r="I45" s="15"/>
      <c r="J45" s="15"/>
      <c r="K45" s="15"/>
      <c r="L45" s="15"/>
      <c r="M45" s="15"/>
      <c r="N45" s="15"/>
      <c r="O45" s="15"/>
      <c r="P45" s="15"/>
      <c r="Q45" s="15"/>
      <c r="R45" s="15"/>
      <c r="S45" s="448"/>
    </row>
    <row r="46" spans="1:19" ht="84" customHeight="1" x14ac:dyDescent="0.2">
      <c r="A46" s="1094" t="s">
        <v>146</v>
      </c>
      <c r="B46" s="1095"/>
      <c r="C46" s="1095"/>
      <c r="D46" s="1095"/>
      <c r="E46" s="1095"/>
      <c r="F46" s="1095"/>
      <c r="G46" s="1095"/>
      <c r="H46" s="1095"/>
      <c r="I46" s="1095"/>
      <c r="J46" s="1095"/>
      <c r="K46" s="1095"/>
      <c r="L46" s="1095"/>
      <c r="M46" s="1095"/>
      <c r="N46" s="1095"/>
      <c r="O46" s="1095"/>
      <c r="P46" s="1095"/>
      <c r="Q46" s="1095"/>
      <c r="R46" s="1095"/>
      <c r="S46" s="1096"/>
    </row>
    <row r="47" spans="1:19" x14ac:dyDescent="0.2">
      <c r="A47" s="453"/>
      <c r="B47" s="15"/>
      <c r="C47" s="15"/>
      <c r="D47" s="15"/>
      <c r="E47" s="15"/>
      <c r="F47" s="15"/>
      <c r="G47" s="15"/>
      <c r="H47" s="15"/>
      <c r="I47" s="15"/>
      <c r="J47" s="15"/>
      <c r="K47" s="15"/>
      <c r="L47" s="15"/>
      <c r="M47" s="15"/>
      <c r="N47" s="15"/>
      <c r="O47" s="15"/>
      <c r="P47" s="15"/>
      <c r="Q47" s="15"/>
      <c r="R47" s="15"/>
      <c r="S47" s="448"/>
    </row>
    <row r="48" spans="1:19" ht="14.25" x14ac:dyDescent="0.2">
      <c r="A48" s="451" t="s">
        <v>147</v>
      </c>
      <c r="B48" s="15"/>
      <c r="C48" s="15"/>
      <c r="D48" s="15"/>
      <c r="E48" s="15"/>
      <c r="F48" s="15"/>
      <c r="G48" s="15"/>
      <c r="H48" s="15"/>
      <c r="I48" s="15"/>
      <c r="J48" s="15"/>
      <c r="K48" s="15"/>
      <c r="L48" s="15"/>
      <c r="M48" s="15"/>
      <c r="N48" s="15"/>
      <c r="O48" s="15"/>
      <c r="P48" s="15"/>
      <c r="Q48" s="15"/>
      <c r="R48" s="15"/>
      <c r="S48" s="448"/>
    </row>
    <row r="49" spans="1:21" x14ac:dyDescent="0.2">
      <c r="A49" s="453"/>
      <c r="B49" s="15"/>
      <c r="C49" s="15"/>
      <c r="D49" s="15"/>
      <c r="E49" s="15"/>
      <c r="F49" s="15"/>
      <c r="G49" s="15"/>
      <c r="H49" s="15"/>
      <c r="I49" s="15"/>
      <c r="J49" s="15"/>
      <c r="K49" s="15"/>
      <c r="L49" s="15"/>
      <c r="M49" s="15"/>
      <c r="N49" s="15"/>
      <c r="O49" s="15"/>
      <c r="P49" s="15"/>
      <c r="Q49" s="15"/>
      <c r="R49" s="15"/>
      <c r="S49" s="448"/>
    </row>
    <row r="50" spans="1:21" ht="15.75" x14ac:dyDescent="0.25">
      <c r="A50" s="452" t="s">
        <v>148</v>
      </c>
      <c r="B50" s="15"/>
      <c r="C50" s="15"/>
      <c r="D50" s="15"/>
      <c r="E50" s="15"/>
      <c r="F50" s="15"/>
      <c r="G50" s="15"/>
      <c r="H50" s="15"/>
      <c r="I50" s="15"/>
      <c r="J50" s="15"/>
      <c r="K50" s="15"/>
      <c r="L50" s="15"/>
      <c r="M50" s="15"/>
      <c r="N50" s="15"/>
      <c r="O50" s="15"/>
      <c r="P50" s="15"/>
      <c r="Q50" s="15"/>
      <c r="R50" s="15"/>
      <c r="S50" s="448"/>
    </row>
    <row r="51" spans="1:21" ht="43.15" customHeight="1" x14ac:dyDescent="0.2">
      <c r="A51" s="1094" t="s">
        <v>150</v>
      </c>
      <c r="B51" s="1095"/>
      <c r="C51" s="1095"/>
      <c r="D51" s="1095"/>
      <c r="E51" s="1095"/>
      <c r="F51" s="1095"/>
      <c r="G51" s="1095"/>
      <c r="H51" s="1095"/>
      <c r="I51" s="1095"/>
      <c r="J51" s="1095"/>
      <c r="K51" s="1095"/>
      <c r="L51" s="1095"/>
      <c r="M51" s="1095"/>
      <c r="N51" s="1095"/>
      <c r="O51" s="1095"/>
      <c r="P51" s="1095"/>
      <c r="Q51" s="1095"/>
      <c r="R51" s="1095"/>
      <c r="S51" s="1096"/>
    </row>
    <row r="52" spans="1:21" ht="13.5" thickBot="1" x14ac:dyDescent="0.25">
      <c r="A52" s="454"/>
      <c r="B52" s="455"/>
      <c r="C52" s="455"/>
      <c r="D52" s="455"/>
      <c r="E52" s="455"/>
      <c r="F52" s="455"/>
      <c r="G52" s="455"/>
      <c r="H52" s="455"/>
      <c r="I52" s="455"/>
      <c r="J52" s="455"/>
      <c r="K52" s="455"/>
      <c r="L52" s="455"/>
      <c r="M52" s="455"/>
      <c r="N52" s="455"/>
      <c r="O52" s="455"/>
      <c r="P52" s="455"/>
      <c r="Q52" s="455"/>
      <c r="R52" s="455"/>
      <c r="S52" s="456"/>
    </row>
    <row r="55" spans="1:21" x14ac:dyDescent="0.2">
      <c r="U55" s="181"/>
    </row>
    <row r="56" spans="1:21" x14ac:dyDescent="0.2">
      <c r="U56" s="181"/>
    </row>
    <row r="57" spans="1:21" x14ac:dyDescent="0.2">
      <c r="U57" s="181"/>
    </row>
    <row r="58" spans="1:21" x14ac:dyDescent="0.2">
      <c r="U58" s="181"/>
    </row>
    <row r="59" spans="1:21" x14ac:dyDescent="0.2">
      <c r="U59" s="181"/>
    </row>
    <row r="60" spans="1:21" x14ac:dyDescent="0.2">
      <c r="U60" s="181"/>
    </row>
    <row r="61" spans="1:21" x14ac:dyDescent="0.2">
      <c r="U61" s="181"/>
    </row>
    <row r="62" spans="1:21" x14ac:dyDescent="0.2">
      <c r="U62" s="181"/>
    </row>
    <row r="63" spans="1:21" x14ac:dyDescent="0.2">
      <c r="U63" s="181"/>
    </row>
  </sheetData>
  <mergeCells count="5">
    <mergeCell ref="A46:S46"/>
    <mergeCell ref="A51:S51"/>
    <mergeCell ref="A43:S43"/>
    <mergeCell ref="A30:S30"/>
    <mergeCell ref="A31:S3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OC"/>
  <dimension ref="B2:C47"/>
  <sheetViews>
    <sheetView showGridLines="0" zoomScale="80" zoomScaleNormal="80" workbookViewId="0"/>
  </sheetViews>
  <sheetFormatPr defaultRowHeight="12.75" x14ac:dyDescent="0.2"/>
  <cols>
    <col min="1" max="1" width="4.140625" customWidth="1"/>
    <col min="2" max="2" width="5.42578125" customWidth="1"/>
    <col min="3" max="3" width="30.140625" customWidth="1"/>
    <col min="4" max="4" width="15.7109375" customWidth="1"/>
  </cols>
  <sheetData>
    <row r="2" spans="2:3" ht="15.75" x14ac:dyDescent="0.25">
      <c r="B2" s="146" t="s">
        <v>116</v>
      </c>
    </row>
    <row r="3" spans="2:3" ht="7.5" customHeight="1" x14ac:dyDescent="0.2"/>
    <row r="4" spans="2:3" x14ac:dyDescent="0.2">
      <c r="B4" s="148" t="s">
        <v>117</v>
      </c>
      <c r="C4" s="145" t="s">
        <v>118</v>
      </c>
    </row>
    <row r="5" spans="2:3" x14ac:dyDescent="0.2">
      <c r="B5">
        <v>1</v>
      </c>
      <c r="C5" s="147" t="s">
        <v>140</v>
      </c>
    </row>
    <row r="6" spans="2:3" x14ac:dyDescent="0.2">
      <c r="B6">
        <v>2</v>
      </c>
      <c r="C6" s="147" t="s">
        <v>119</v>
      </c>
    </row>
    <row r="7" spans="2:3" x14ac:dyDescent="0.2">
      <c r="B7">
        <v>3</v>
      </c>
      <c r="C7" s="147" t="s">
        <v>584</v>
      </c>
    </row>
    <row r="8" spans="2:3" x14ac:dyDescent="0.2">
      <c r="B8">
        <v>4</v>
      </c>
      <c r="C8" s="147" t="s">
        <v>120</v>
      </c>
    </row>
    <row r="9" spans="2:3" x14ac:dyDescent="0.2">
      <c r="B9">
        <v>5</v>
      </c>
      <c r="C9" s="147" t="s">
        <v>639</v>
      </c>
    </row>
    <row r="10" spans="2:3" x14ac:dyDescent="0.2">
      <c r="B10">
        <v>6</v>
      </c>
      <c r="C10" s="147" t="s">
        <v>586</v>
      </c>
    </row>
    <row r="11" spans="2:3" x14ac:dyDescent="0.2">
      <c r="B11">
        <v>7</v>
      </c>
      <c r="C11" s="147" t="s">
        <v>585</v>
      </c>
    </row>
    <row r="12" spans="2:3" x14ac:dyDescent="0.2">
      <c r="B12">
        <v>8</v>
      </c>
      <c r="C12" s="147" t="s">
        <v>587</v>
      </c>
    </row>
    <row r="13" spans="2:3" x14ac:dyDescent="0.2">
      <c r="B13">
        <v>9</v>
      </c>
      <c r="C13" s="147" t="s">
        <v>588</v>
      </c>
    </row>
    <row r="14" spans="2:3" x14ac:dyDescent="0.2">
      <c r="B14">
        <v>10</v>
      </c>
      <c r="C14" s="147" t="s">
        <v>1997</v>
      </c>
    </row>
    <row r="15" spans="2:3" x14ac:dyDescent="0.2">
      <c r="B15">
        <v>11</v>
      </c>
      <c r="C15" s="147" t="s">
        <v>1998</v>
      </c>
    </row>
    <row r="16" spans="2:3" x14ac:dyDescent="0.2">
      <c r="B16">
        <v>12</v>
      </c>
      <c r="C16" s="147" t="s">
        <v>1999</v>
      </c>
    </row>
    <row r="17" spans="2:3" x14ac:dyDescent="0.2">
      <c r="B17">
        <v>13</v>
      </c>
      <c r="C17" s="147" t="s">
        <v>2000</v>
      </c>
    </row>
    <row r="18" spans="2:3" x14ac:dyDescent="0.2">
      <c r="B18">
        <v>14</v>
      </c>
      <c r="C18" s="147" t="s">
        <v>2001</v>
      </c>
    </row>
    <row r="19" spans="2:3" x14ac:dyDescent="0.2">
      <c r="B19">
        <v>15</v>
      </c>
      <c r="C19" s="147" t="s">
        <v>2002</v>
      </c>
    </row>
    <row r="20" spans="2:3" x14ac:dyDescent="0.2">
      <c r="B20">
        <v>16</v>
      </c>
      <c r="C20" s="147" t="s">
        <v>2006</v>
      </c>
    </row>
    <row r="21" spans="2:3" x14ac:dyDescent="0.2">
      <c r="B21">
        <v>17</v>
      </c>
      <c r="C21" s="147" t="s">
        <v>2003</v>
      </c>
    </row>
    <row r="22" spans="2:3" x14ac:dyDescent="0.2">
      <c r="B22">
        <v>18</v>
      </c>
      <c r="C22" s="147" t="s">
        <v>161</v>
      </c>
    </row>
    <row r="23" spans="2:3" x14ac:dyDescent="0.2">
      <c r="B23">
        <v>19</v>
      </c>
      <c r="C23" s="147" t="s">
        <v>190</v>
      </c>
    </row>
    <row r="24" spans="2:3" x14ac:dyDescent="0.2">
      <c r="B24">
        <v>20</v>
      </c>
      <c r="C24" s="147" t="s">
        <v>191</v>
      </c>
    </row>
    <row r="25" spans="2:3" x14ac:dyDescent="0.2">
      <c r="B25">
        <v>21</v>
      </c>
      <c r="C25" s="147" t="s">
        <v>192</v>
      </c>
    </row>
    <row r="26" spans="2:3" x14ac:dyDescent="0.2">
      <c r="B26">
        <v>22</v>
      </c>
      <c r="C26" s="147" t="s">
        <v>123</v>
      </c>
    </row>
    <row r="27" spans="2:3" x14ac:dyDescent="0.2">
      <c r="B27">
        <v>23</v>
      </c>
      <c r="C27" s="147" t="s">
        <v>445</v>
      </c>
    </row>
    <row r="28" spans="2:3" x14ac:dyDescent="0.2">
      <c r="B28">
        <v>24</v>
      </c>
      <c r="C28" s="147" t="s">
        <v>2004</v>
      </c>
    </row>
    <row r="29" spans="2:3" x14ac:dyDescent="0.2">
      <c r="B29">
        <v>25</v>
      </c>
      <c r="C29" s="147" t="s">
        <v>456</v>
      </c>
    </row>
    <row r="30" spans="2:3" x14ac:dyDescent="0.2">
      <c r="B30">
        <v>26</v>
      </c>
      <c r="C30" s="147" t="s">
        <v>397</v>
      </c>
    </row>
    <row r="31" spans="2:3" x14ac:dyDescent="0.2">
      <c r="B31">
        <v>27</v>
      </c>
      <c r="C31" s="147" t="s">
        <v>476</v>
      </c>
    </row>
    <row r="32" spans="2:3" x14ac:dyDescent="0.2">
      <c r="B32">
        <v>28</v>
      </c>
      <c r="C32" s="147" t="s">
        <v>398</v>
      </c>
    </row>
    <row r="33" spans="2:3" x14ac:dyDescent="0.2">
      <c r="B33">
        <v>29</v>
      </c>
      <c r="C33" s="147" t="s">
        <v>634</v>
      </c>
    </row>
    <row r="34" spans="2:3" x14ac:dyDescent="0.2">
      <c r="B34">
        <v>30</v>
      </c>
      <c r="C34" s="147" t="s">
        <v>466</v>
      </c>
    </row>
    <row r="35" spans="2:3" x14ac:dyDescent="0.2">
      <c r="B35">
        <v>31</v>
      </c>
      <c r="C35" s="147" t="s">
        <v>635</v>
      </c>
    </row>
    <row r="36" spans="2:3" x14ac:dyDescent="0.2">
      <c r="B36">
        <v>32</v>
      </c>
      <c r="C36" s="147" t="s">
        <v>636</v>
      </c>
    </row>
    <row r="37" spans="2:3" x14ac:dyDescent="0.2">
      <c r="B37">
        <v>33</v>
      </c>
      <c r="C37" s="147" t="s">
        <v>637</v>
      </c>
    </row>
    <row r="38" spans="2:3" x14ac:dyDescent="0.2">
      <c r="B38">
        <v>34</v>
      </c>
      <c r="C38" s="147" t="s">
        <v>589</v>
      </c>
    </row>
    <row r="39" spans="2:3" x14ac:dyDescent="0.2">
      <c r="B39">
        <v>35</v>
      </c>
      <c r="C39" s="147" t="s">
        <v>590</v>
      </c>
    </row>
    <row r="40" spans="2:3" x14ac:dyDescent="0.2">
      <c r="B40">
        <v>36</v>
      </c>
      <c r="C40" s="147" t="s">
        <v>633</v>
      </c>
    </row>
    <row r="41" spans="2:3" x14ac:dyDescent="0.2">
      <c r="B41">
        <v>37</v>
      </c>
      <c r="C41" s="147" t="s">
        <v>638</v>
      </c>
    </row>
    <row r="42" spans="2:3" x14ac:dyDescent="0.2">
      <c r="B42">
        <v>38</v>
      </c>
      <c r="C42" s="147" t="s">
        <v>648</v>
      </c>
    </row>
    <row r="43" spans="2:3" x14ac:dyDescent="0.2">
      <c r="B43">
        <v>39</v>
      </c>
      <c r="C43" s="147" t="s">
        <v>121</v>
      </c>
    </row>
    <row r="44" spans="2:3" x14ac:dyDescent="0.2">
      <c r="B44">
        <v>40</v>
      </c>
      <c r="C44" s="147" t="s">
        <v>428</v>
      </c>
    </row>
    <row r="45" spans="2:3" x14ac:dyDescent="0.2">
      <c r="B45">
        <v>41</v>
      </c>
      <c r="C45" s="147" t="s">
        <v>640</v>
      </c>
    </row>
    <row r="46" spans="2:3" x14ac:dyDescent="0.2">
      <c r="B46">
        <v>42</v>
      </c>
      <c r="C46" s="147" t="s">
        <v>122</v>
      </c>
    </row>
    <row r="47" spans="2:3" x14ac:dyDescent="0.2">
      <c r="B47">
        <v>43</v>
      </c>
      <c r="C47" s="147" t="s">
        <v>2005</v>
      </c>
    </row>
  </sheetData>
  <autoFilter ref="B4:C47"/>
  <hyperlinks>
    <hyperlink ref="C5" location="'Introduction'!A1" display="Introduction"/>
    <hyperlink ref="C6" location="'Regional Definitions'!A1" display="Regional Definitions"/>
    <hyperlink ref="C7" location="'PV Capacity by Sector'!A1" display="PV Capacity by Sector"/>
    <hyperlink ref="C8" location="'Capacity Additions by Gen Type'!A1" display="Capacity Additions by Gen Type"/>
    <hyperlink ref="C9" location="'State Solar Market Penetration'!A1" display="State Solar Market Penetration"/>
    <hyperlink ref="C10" location="'PV Capacity by Region'!A1" display="PV Capacity by Region"/>
    <hyperlink ref="C11" location="'PV Capacity by Technology'!A1" display="PV Capacity by Technology"/>
    <hyperlink ref="C12" location="'PV Irradiance'!A1" display="PV Irradiance"/>
    <hyperlink ref="C13" location="'PV ILR'!A1" display="PV ILR"/>
    <hyperlink ref="C14" location="'CapEx Trend (PV-only)'!A1" display="CapEx Trend (PV-only)"/>
    <hyperlink ref="C15" location="'CapEx by Size (PV-only)'!A1" display="CapEx by Size (PV-only)"/>
    <hyperlink ref="C16" location="'CapEx Trend by Mount Type (PV)'!A1" display="CapEx Trend by Mount Type (PV)"/>
    <hyperlink ref="C17" location="'CapEx Trend by Region (PV only)'!A1" display="CapEx Trend by Region (PV only)"/>
    <hyperlink ref="C18" location="'CapEx Trend by State (PV only)'!A1" display="CapEx Trend by State (PV only)"/>
    <hyperlink ref="C19" location="'Storage CapEx'!A1" display="Storage CapEx"/>
    <hyperlink ref="C20" location="'CSP CapEx'!A1" display="CSP CapEx"/>
    <hyperlink ref="C21" location="'O&amp;M Cost Time Trend'!A1" display="O&amp;M Cost Time Trend"/>
    <hyperlink ref="C22" location="'CF by GHI, Mount, ILR'!A1" display="CF by GHI, Mount, ILR"/>
    <hyperlink ref="C23" location="'CF by Region'!A1" display="CF by Region"/>
    <hyperlink ref="C24" location="'CF by Project Vintage'!A1" display="CF by Project Vintage"/>
    <hyperlink ref="C25" location="'CF by Project Age'!A1" display="CF by Project Age"/>
    <hyperlink ref="C26" location="'Inter-Annual Variability'!A1" display="Inter-Annual Variability"/>
    <hyperlink ref="C27" location="'CF for CSP Plants'!A1" display="CF for CSP Plants"/>
    <hyperlink ref="C28" location="'PPA Price by Project (PV only)'!A1" display="PPA Price by Project (PV only)"/>
    <hyperlink ref="C29" location="'PPA Price for CSP Plants'!A1" display="PPA Price for CSP Plants"/>
    <hyperlink ref="C30" location="'Annual Average PPA Price'!A1" display="Annual Average PPA Price"/>
    <hyperlink ref="C31" location="'LevelTen Solar PPA Prices'!A1" display="LevelTen Solar PPA Prices"/>
    <hyperlink ref="C32" location="'PV+Battery Hybrid Project Specs'!A1" display="PV+Battery Hybrid Project Specs"/>
    <hyperlink ref="C33" location="'PV+Battery Hybrid PPA Price'!A1" display="PV+Battery Hybrid PPA Price"/>
    <hyperlink ref="C34" location="'LCOE of Utility-Scale PV'!A1" display="LCOE of Utility-Scale PV"/>
    <hyperlink ref="C35" location="'LCOE vs. PPA Price'!A1" display="LCOE vs. PPA Price"/>
    <hyperlink ref="C36" location="'PV &amp; Wind PPAs vs. Gas'!A1" display="PV &amp; Wind PPAs vs. Gas"/>
    <hyperlink ref="C37" location="'Recent PV PPAs vs. Gas Forecast'!A1" display="Recent PV PPAs vs. Gas Forecast"/>
    <hyperlink ref="C38" location="'PV Curtailment'!A1" display="PV Curtailment"/>
    <hyperlink ref="C39" location="'Energy and Capacity Value'!A1" display="Energy and Capacity Value"/>
    <hyperlink ref="C40" location="'Solar Value vs. PPA Prices'!A1" display="Solar Value vs. PPA Prices"/>
    <hyperlink ref="C41" location="'Value Factor vs. Penetration'!A1" display="Value Factor vs. Penetration"/>
    <hyperlink ref="C42" location="'Value Difference vs. Flat Block'!A1" display="Value Difference vs. Flat Block"/>
    <hyperlink ref="C43" location="'All Capacity in Queues'!A1" display="All Capacity in Queues"/>
    <hyperlink ref="C44" location="'Solar GW in Queues by Region'!A1" display="Solar GW in Queues by Region"/>
    <hyperlink ref="C45" location="'All Hybrid Capacity in Queues'!A1" display="All Hybrid Capacity in Queues"/>
    <hyperlink ref="C46" location="'Gen+Storage Hybrids in Queues'!A1" display="Gen+Storage Hybrids in Queues"/>
    <hyperlink ref="C47" location="'Individual_Project_Data'!A1" display="Individual_Project_Data"/>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41"/>
  <sheetViews>
    <sheetView zoomScale="80" zoomScaleNormal="80" workbookViewId="0"/>
  </sheetViews>
  <sheetFormatPr defaultColWidth="8.7109375" defaultRowHeight="12.75" x14ac:dyDescent="0.2"/>
  <sheetData>
    <row r="1" spans="1:13" ht="15" x14ac:dyDescent="0.25">
      <c r="A1" s="14" t="s">
        <v>420</v>
      </c>
      <c r="M1" s="18"/>
    </row>
    <row r="17" spans="1:15" ht="15" x14ac:dyDescent="0.25">
      <c r="O17" s="178"/>
    </row>
    <row r="32" spans="1:15" x14ac:dyDescent="0.2">
      <c r="A32" s="28" t="s">
        <v>421</v>
      </c>
    </row>
    <row r="41" spans="1:1" x14ac:dyDescent="0.2">
      <c r="A41" s="2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J51"/>
  <sheetViews>
    <sheetView zoomScale="80" zoomScaleNormal="80" workbookViewId="0">
      <selection activeCell="X23" sqref="X23"/>
    </sheetView>
  </sheetViews>
  <sheetFormatPr defaultColWidth="9.140625" defaultRowHeight="12.75" x14ac:dyDescent="0.2"/>
  <cols>
    <col min="1" max="1" width="10.28515625" style="762" customWidth="1"/>
    <col min="2" max="2" width="9.140625" style="762"/>
    <col min="3" max="3" width="11.7109375" style="762" customWidth="1"/>
    <col min="4" max="4" width="9.140625" style="762"/>
    <col min="5" max="5" width="10.28515625" style="762" customWidth="1"/>
    <col min="6" max="6" width="9.140625" style="762"/>
    <col min="7" max="7" width="10.5703125" style="762" customWidth="1"/>
    <col min="8" max="8" width="9.140625" style="762"/>
    <col min="9" max="9" width="10.85546875" style="762" customWidth="1"/>
    <col min="10" max="16384" width="9.140625" style="762"/>
  </cols>
  <sheetData>
    <row r="1" spans="1:1" x14ac:dyDescent="0.2">
      <c r="A1" s="380" t="s">
        <v>610</v>
      </c>
    </row>
    <row r="23" spans="1:9" x14ac:dyDescent="0.2">
      <c r="A23" s="763" t="s">
        <v>485</v>
      </c>
    </row>
    <row r="24" spans="1:9" x14ac:dyDescent="0.2">
      <c r="A24" s="763" t="s">
        <v>486</v>
      </c>
    </row>
    <row r="25" spans="1:9" ht="13.5" thickBot="1" x14ac:dyDescent="0.25">
      <c r="A25" s="764"/>
      <c r="B25" s="764"/>
      <c r="C25" s="764"/>
    </row>
    <row r="26" spans="1:9" x14ac:dyDescent="0.2">
      <c r="A26" s="1106" t="s">
        <v>484</v>
      </c>
      <c r="B26" s="1108" t="s">
        <v>537</v>
      </c>
      <c r="C26" s="1109"/>
      <c r="D26" s="1108" t="s">
        <v>538</v>
      </c>
      <c r="E26" s="1109"/>
      <c r="F26" s="1108" t="s">
        <v>539</v>
      </c>
      <c r="G26" s="1109"/>
      <c r="H26" s="1108" t="s">
        <v>540</v>
      </c>
      <c r="I26" s="1109"/>
    </row>
    <row r="27" spans="1:9" ht="42" thickBot="1" x14ac:dyDescent="0.25">
      <c r="A27" s="1107"/>
      <c r="B27" s="765" t="s">
        <v>541</v>
      </c>
      <c r="C27" s="766" t="s">
        <v>542</v>
      </c>
      <c r="D27" s="765" t="s">
        <v>541</v>
      </c>
      <c r="E27" s="766" t="s">
        <v>542</v>
      </c>
      <c r="F27" s="765" t="s">
        <v>541</v>
      </c>
      <c r="G27" s="766" t="s">
        <v>542</v>
      </c>
      <c r="H27" s="765" t="s">
        <v>543</v>
      </c>
      <c r="I27" s="766" t="s">
        <v>544</v>
      </c>
    </row>
    <row r="28" spans="1:9" x14ac:dyDescent="0.2">
      <c r="A28" s="767">
        <v>2007</v>
      </c>
      <c r="B28" s="768">
        <v>58</v>
      </c>
      <c r="C28" s="769">
        <v>191.1279752791018</v>
      </c>
      <c r="D28" s="770">
        <v>93</v>
      </c>
      <c r="E28" s="771">
        <v>263.74</v>
      </c>
      <c r="F28" s="768">
        <v>9</v>
      </c>
      <c r="G28" s="769">
        <v>13.66</v>
      </c>
      <c r="H28" s="770">
        <v>68.5</v>
      </c>
      <c r="I28" s="771">
        <v>425.1</v>
      </c>
    </row>
    <row r="29" spans="1:9" x14ac:dyDescent="0.2">
      <c r="A29" s="772">
        <v>2008</v>
      </c>
      <c r="B29" s="773">
        <v>77</v>
      </c>
      <c r="C29" s="774">
        <f>B29+C28</f>
        <v>268.1279752791018</v>
      </c>
      <c r="D29" s="775">
        <v>190</v>
      </c>
      <c r="E29" s="776">
        <f>E28+D29</f>
        <v>453.74</v>
      </c>
      <c r="F29" s="773">
        <v>21.5</v>
      </c>
      <c r="G29" s="774">
        <f>G28+F29</f>
        <v>35.159999999999997</v>
      </c>
      <c r="H29" s="775">
        <v>0</v>
      </c>
      <c r="I29" s="776">
        <f>I28+H29</f>
        <v>425.1</v>
      </c>
    </row>
    <row r="30" spans="1:9" x14ac:dyDescent="0.2">
      <c r="A30" s="772">
        <v>2009</v>
      </c>
      <c r="B30" s="773">
        <v>157</v>
      </c>
      <c r="C30" s="774">
        <f t="shared" ref="C30:C51" si="0">B30+C29</f>
        <v>425.1279752791018</v>
      </c>
      <c r="D30" s="775">
        <v>208</v>
      </c>
      <c r="E30" s="776">
        <f t="shared" ref="E30:E51" si="1">E29+D30</f>
        <v>661.74</v>
      </c>
      <c r="F30" s="773">
        <v>69.5</v>
      </c>
      <c r="G30" s="774">
        <f t="shared" ref="G30:G51" si="2">G29+F30</f>
        <v>104.66</v>
      </c>
      <c r="H30" s="775">
        <v>0</v>
      </c>
      <c r="I30" s="776">
        <f t="shared" ref="I30:I40" si="3">I29+H30</f>
        <v>425.1</v>
      </c>
    </row>
    <row r="31" spans="1:9" x14ac:dyDescent="0.2">
      <c r="A31" s="772">
        <v>2010</v>
      </c>
      <c r="B31" s="773">
        <v>245.53688562500002</v>
      </c>
      <c r="C31" s="774">
        <f t="shared" si="0"/>
        <v>670.66486090410183</v>
      </c>
      <c r="D31" s="775">
        <v>336.80107500000008</v>
      </c>
      <c r="E31" s="776">
        <f t="shared" si="1"/>
        <v>998.54107500000009</v>
      </c>
      <c r="F31" s="773">
        <v>266.5</v>
      </c>
      <c r="G31" s="774">
        <f t="shared" si="2"/>
        <v>371.15999999999997</v>
      </c>
      <c r="H31" s="775">
        <v>75</v>
      </c>
      <c r="I31" s="776">
        <f t="shared" si="3"/>
        <v>500.1</v>
      </c>
    </row>
    <row r="32" spans="1:9" x14ac:dyDescent="0.2">
      <c r="A32" s="772">
        <v>2011</v>
      </c>
      <c r="B32" s="773">
        <v>305.17506160499994</v>
      </c>
      <c r="C32" s="774">
        <f t="shared" si="0"/>
        <v>975.83992250910183</v>
      </c>
      <c r="D32" s="775">
        <v>849.96753279699988</v>
      </c>
      <c r="E32" s="776">
        <f t="shared" si="1"/>
        <v>1848.508607797</v>
      </c>
      <c r="F32" s="773">
        <v>785.59460999999988</v>
      </c>
      <c r="G32" s="774">
        <f t="shared" si="2"/>
        <v>1156.75461</v>
      </c>
      <c r="H32" s="775">
        <v>0</v>
      </c>
      <c r="I32" s="776">
        <f t="shared" si="3"/>
        <v>500.1</v>
      </c>
    </row>
    <row r="33" spans="1:9" x14ac:dyDescent="0.2">
      <c r="A33" s="772">
        <v>2012</v>
      </c>
      <c r="B33" s="773">
        <v>495.52947265229875</v>
      </c>
      <c r="C33" s="774">
        <f t="shared" si="0"/>
        <v>1471.3693951614005</v>
      </c>
      <c r="D33" s="775">
        <v>1075.1495344149428</v>
      </c>
      <c r="E33" s="776">
        <f t="shared" si="1"/>
        <v>2923.6581422119425</v>
      </c>
      <c r="F33" s="773">
        <v>1803.1759999999997</v>
      </c>
      <c r="G33" s="774">
        <f t="shared" si="2"/>
        <v>2959.9306099999994</v>
      </c>
      <c r="H33" s="775">
        <v>0</v>
      </c>
      <c r="I33" s="776">
        <f t="shared" si="3"/>
        <v>500.1</v>
      </c>
    </row>
    <row r="34" spans="1:9" x14ac:dyDescent="0.2">
      <c r="A34" s="772">
        <v>2013</v>
      </c>
      <c r="B34" s="773">
        <v>798.95041698643684</v>
      </c>
      <c r="C34" s="774">
        <f t="shared" si="0"/>
        <v>2270.3198121478372</v>
      </c>
      <c r="D34" s="775">
        <v>1109.3416131057468</v>
      </c>
      <c r="E34" s="776">
        <f t="shared" si="1"/>
        <v>4032.9997553176891</v>
      </c>
      <c r="F34" s="773">
        <v>2857.5100000000007</v>
      </c>
      <c r="G34" s="774">
        <f t="shared" si="2"/>
        <v>5817.4406099999997</v>
      </c>
      <c r="H34" s="775">
        <v>250</v>
      </c>
      <c r="I34" s="776">
        <f t="shared" si="3"/>
        <v>750.1</v>
      </c>
    </row>
    <row r="35" spans="1:9" x14ac:dyDescent="0.2">
      <c r="A35" s="772">
        <v>2014</v>
      </c>
      <c r="B35" s="773">
        <v>1267.7345639544415</v>
      </c>
      <c r="C35" s="774">
        <f t="shared" si="0"/>
        <v>3538.0543761022786</v>
      </c>
      <c r="D35" s="775">
        <v>1055.1740047974631</v>
      </c>
      <c r="E35" s="776">
        <f t="shared" si="1"/>
        <v>5088.1737601151526</v>
      </c>
      <c r="F35" s="773">
        <v>3921.9410000000003</v>
      </c>
      <c r="G35" s="774">
        <f t="shared" si="2"/>
        <v>9739.3816100000004</v>
      </c>
      <c r="H35" s="775">
        <v>877</v>
      </c>
      <c r="I35" s="776">
        <f t="shared" si="3"/>
        <v>1627.1</v>
      </c>
    </row>
    <row r="36" spans="1:9" x14ac:dyDescent="0.2">
      <c r="A36" s="772">
        <v>2015</v>
      </c>
      <c r="B36" s="773">
        <v>2171.3991644181156</v>
      </c>
      <c r="C36" s="774">
        <f t="shared" si="0"/>
        <v>5709.4535405203942</v>
      </c>
      <c r="D36" s="775">
        <v>1069.6787157635285</v>
      </c>
      <c r="E36" s="776">
        <f t="shared" si="1"/>
        <v>6157.8524758786807</v>
      </c>
      <c r="F36" s="773">
        <v>4267.9800000000014</v>
      </c>
      <c r="G36" s="774">
        <f t="shared" si="2"/>
        <v>14007.361610000002</v>
      </c>
      <c r="H36" s="775">
        <v>110</v>
      </c>
      <c r="I36" s="776">
        <f t="shared" si="3"/>
        <v>1737.1</v>
      </c>
    </row>
    <row r="37" spans="1:9" x14ac:dyDescent="0.2">
      <c r="A37" s="772">
        <v>2016</v>
      </c>
      <c r="B37" s="773">
        <v>2638.2321834436216</v>
      </c>
      <c r="C37" s="774">
        <f t="shared" si="0"/>
        <v>8347.6857239640158</v>
      </c>
      <c r="D37" s="775">
        <v>1714.863400203636</v>
      </c>
      <c r="E37" s="776">
        <f t="shared" si="1"/>
        <v>7872.7158760823168</v>
      </c>
      <c r="F37" s="773">
        <v>10750.848425702876</v>
      </c>
      <c r="G37" s="774">
        <f t="shared" si="2"/>
        <v>24758.210035702876</v>
      </c>
      <c r="H37" s="775">
        <v>0</v>
      </c>
      <c r="I37" s="776">
        <f t="shared" si="3"/>
        <v>1737.1</v>
      </c>
    </row>
    <row r="38" spans="1:9" x14ac:dyDescent="0.2">
      <c r="A38" s="772">
        <v>2017</v>
      </c>
      <c r="B38" s="773">
        <v>2238.9123639334966</v>
      </c>
      <c r="C38" s="774">
        <f t="shared" si="0"/>
        <v>10586.598087897513</v>
      </c>
      <c r="D38" s="775">
        <v>2365.5898844740491</v>
      </c>
      <c r="E38" s="776">
        <f t="shared" si="1"/>
        <v>10238.305760556366</v>
      </c>
      <c r="F38" s="773">
        <v>6475.5621763345271</v>
      </c>
      <c r="G38" s="774">
        <f t="shared" si="2"/>
        <v>31233.772212037402</v>
      </c>
      <c r="H38" s="775">
        <v>0</v>
      </c>
      <c r="I38" s="776">
        <f t="shared" si="3"/>
        <v>1737.1</v>
      </c>
    </row>
    <row r="39" spans="1:9" x14ac:dyDescent="0.2">
      <c r="A39" s="772">
        <v>2018</v>
      </c>
      <c r="B39" s="773">
        <v>2435.6044842381939</v>
      </c>
      <c r="C39" s="774">
        <f t="shared" si="0"/>
        <v>13022.202572135708</v>
      </c>
      <c r="D39" s="775">
        <v>2200.3770905177184</v>
      </c>
      <c r="E39" s="776">
        <f t="shared" si="1"/>
        <v>12438.682851074085</v>
      </c>
      <c r="F39" s="773">
        <v>6118.7750969831295</v>
      </c>
      <c r="G39" s="774">
        <f t="shared" si="2"/>
        <v>37352.547309020534</v>
      </c>
      <c r="H39" s="775">
        <v>0</v>
      </c>
      <c r="I39" s="776">
        <f t="shared" si="3"/>
        <v>1737.1</v>
      </c>
    </row>
    <row r="40" spans="1:9" x14ac:dyDescent="0.2">
      <c r="A40" s="772">
        <v>2019</v>
      </c>
      <c r="B40" s="773">
        <v>2865.380862379252</v>
      </c>
      <c r="C40" s="774">
        <f t="shared" si="0"/>
        <v>15887.58343451496</v>
      </c>
      <c r="D40" s="775">
        <v>2156.5036980032874</v>
      </c>
      <c r="E40" s="776">
        <f t="shared" si="1"/>
        <v>14595.186549077373</v>
      </c>
      <c r="F40" s="773">
        <v>8462.2720382445132</v>
      </c>
      <c r="G40" s="774">
        <f t="shared" si="2"/>
        <v>45814.819347265046</v>
      </c>
      <c r="H40" s="775">
        <v>0</v>
      </c>
      <c r="I40" s="776">
        <f t="shared" si="3"/>
        <v>1737.1</v>
      </c>
    </row>
    <row r="41" spans="1:9" x14ac:dyDescent="0.2">
      <c r="A41" s="777">
        <v>2020</v>
      </c>
      <c r="B41" s="778">
        <v>3194.1976078390171</v>
      </c>
      <c r="C41" s="779">
        <f t="shared" si="0"/>
        <v>19081.781042353978</v>
      </c>
      <c r="D41" s="780">
        <v>2073.9341559425288</v>
      </c>
      <c r="E41" s="781">
        <f t="shared" si="1"/>
        <v>16669.120705019901</v>
      </c>
      <c r="F41" s="778">
        <v>13952.981686776355</v>
      </c>
      <c r="G41" s="779">
        <f t="shared" si="2"/>
        <v>59767.801034041404</v>
      </c>
      <c r="H41" s="775">
        <v>0</v>
      </c>
      <c r="I41" s="781">
        <f t="shared" ref="I41:I51" si="4">I40</f>
        <v>1737.1</v>
      </c>
    </row>
    <row r="42" spans="1:9" x14ac:dyDescent="0.2">
      <c r="A42" s="782" t="s">
        <v>591</v>
      </c>
      <c r="B42" s="783">
        <v>3781.6751471751968</v>
      </c>
      <c r="C42" s="784">
        <f t="shared" si="0"/>
        <v>22863.456189529174</v>
      </c>
      <c r="D42" s="785">
        <v>2594.3439036006052</v>
      </c>
      <c r="E42" s="786">
        <f t="shared" si="1"/>
        <v>19263.464608620507</v>
      </c>
      <c r="F42" s="783">
        <v>17451.208718732145</v>
      </c>
      <c r="G42" s="784">
        <f t="shared" si="2"/>
        <v>77219.009752773549</v>
      </c>
      <c r="H42" s="785" t="e">
        <v>#N/A</v>
      </c>
      <c r="I42" s="786">
        <f t="shared" si="4"/>
        <v>1737.1</v>
      </c>
    </row>
    <row r="43" spans="1:9" x14ac:dyDescent="0.2">
      <c r="A43" s="782" t="s">
        <v>592</v>
      </c>
      <c r="B43" s="783">
        <v>4294.5003218731126</v>
      </c>
      <c r="C43" s="784">
        <f t="shared" si="0"/>
        <v>27157.956511402284</v>
      </c>
      <c r="D43" s="785">
        <v>2676.8965492031721</v>
      </c>
      <c r="E43" s="786">
        <f t="shared" si="1"/>
        <v>21940.361157823678</v>
      </c>
      <c r="F43" s="783">
        <v>18518.79139767111</v>
      </c>
      <c r="G43" s="784">
        <f t="shared" si="2"/>
        <v>95737.801150444662</v>
      </c>
      <c r="H43" s="785" t="e">
        <v>#N/A</v>
      </c>
      <c r="I43" s="786">
        <f t="shared" si="4"/>
        <v>1737.1</v>
      </c>
    </row>
    <row r="44" spans="1:9" x14ac:dyDescent="0.2">
      <c r="A44" s="782" t="s">
        <v>593</v>
      </c>
      <c r="B44" s="783">
        <v>4705.6174186906646</v>
      </c>
      <c r="C44" s="784">
        <f t="shared" si="0"/>
        <v>31863.573930092949</v>
      </c>
      <c r="D44" s="785">
        <v>2732.7066759183876</v>
      </c>
      <c r="E44" s="786">
        <f t="shared" si="1"/>
        <v>24673.067833742065</v>
      </c>
      <c r="F44" s="783">
        <v>19305.116523827073</v>
      </c>
      <c r="G44" s="784">
        <f t="shared" si="2"/>
        <v>115042.91767427174</v>
      </c>
      <c r="H44" s="785" t="e">
        <v>#N/A</v>
      </c>
      <c r="I44" s="786">
        <f t="shared" si="4"/>
        <v>1737.1</v>
      </c>
    </row>
    <row r="45" spans="1:9" x14ac:dyDescent="0.2">
      <c r="A45" s="782" t="s">
        <v>594</v>
      </c>
      <c r="B45" s="783">
        <v>4203.5293998434672</v>
      </c>
      <c r="C45" s="784">
        <f t="shared" si="0"/>
        <v>36067.103329936414</v>
      </c>
      <c r="D45" s="785">
        <v>2690.1154101689358</v>
      </c>
      <c r="E45" s="786">
        <f t="shared" si="1"/>
        <v>27363.183243911</v>
      </c>
      <c r="F45" s="783">
        <v>17210.502884961759</v>
      </c>
      <c r="G45" s="784">
        <f t="shared" si="2"/>
        <v>132253.42055923349</v>
      </c>
      <c r="H45" s="785" t="e">
        <v>#N/A</v>
      </c>
      <c r="I45" s="786">
        <f t="shared" si="4"/>
        <v>1737.1</v>
      </c>
    </row>
    <row r="46" spans="1:9" x14ac:dyDescent="0.2">
      <c r="A46" s="782" t="s">
        <v>595</v>
      </c>
      <c r="B46" s="783">
        <v>4571.624366163267</v>
      </c>
      <c r="C46" s="784">
        <f t="shared" si="0"/>
        <v>40638.727696099682</v>
      </c>
      <c r="D46" s="785">
        <v>2665.3312869091528</v>
      </c>
      <c r="E46" s="786">
        <f t="shared" si="1"/>
        <v>30028.514530820154</v>
      </c>
      <c r="F46" s="783">
        <v>17464.776978376482</v>
      </c>
      <c r="G46" s="784">
        <f t="shared" si="2"/>
        <v>149718.19753760996</v>
      </c>
      <c r="H46" s="785" t="e">
        <v>#N/A</v>
      </c>
      <c r="I46" s="786">
        <f t="shared" si="4"/>
        <v>1737.1</v>
      </c>
    </row>
    <row r="47" spans="1:9" x14ac:dyDescent="0.2">
      <c r="A47" s="782" t="s">
        <v>883</v>
      </c>
      <c r="B47" s="783">
        <v>4972.1857433183059</v>
      </c>
      <c r="C47" s="784">
        <f t="shared" si="0"/>
        <v>45610.913439417986</v>
      </c>
      <c r="D47" s="785">
        <v>2844.7503238897466</v>
      </c>
      <c r="E47" s="786">
        <f t="shared" si="1"/>
        <v>32873.264854709902</v>
      </c>
      <c r="F47" s="783">
        <v>19019.607835547471</v>
      </c>
      <c r="G47" s="784">
        <f t="shared" si="2"/>
        <v>168737.80537315743</v>
      </c>
      <c r="H47" s="785" t="e">
        <v>#N/A</v>
      </c>
      <c r="I47" s="786">
        <f t="shared" si="4"/>
        <v>1737.1</v>
      </c>
    </row>
    <row r="48" spans="1:9" x14ac:dyDescent="0.2">
      <c r="A48" s="782" t="s">
        <v>884</v>
      </c>
      <c r="B48" s="783">
        <v>5404.0302122985358</v>
      </c>
      <c r="C48" s="784">
        <f t="shared" si="0"/>
        <v>51014.943651716523</v>
      </c>
      <c r="D48" s="785">
        <v>3083.4431177047582</v>
      </c>
      <c r="E48" s="786">
        <f t="shared" si="1"/>
        <v>35956.707972414661</v>
      </c>
      <c r="F48" s="783">
        <v>23086.262153899432</v>
      </c>
      <c r="G48" s="784">
        <f t="shared" si="2"/>
        <v>191824.06752705688</v>
      </c>
      <c r="H48" s="785" t="e">
        <v>#N/A</v>
      </c>
      <c r="I48" s="786">
        <f t="shared" si="4"/>
        <v>1737.1</v>
      </c>
    </row>
    <row r="49" spans="1:10" x14ac:dyDescent="0.2">
      <c r="A49" s="782" t="s">
        <v>885</v>
      </c>
      <c r="B49" s="783">
        <v>6051.3509747426515</v>
      </c>
      <c r="C49" s="784">
        <f t="shared" si="0"/>
        <v>57066.294626459174</v>
      </c>
      <c r="D49" s="785">
        <v>3700.8212649144612</v>
      </c>
      <c r="E49" s="786">
        <f t="shared" si="1"/>
        <v>39657.529237329123</v>
      </c>
      <c r="F49" s="783">
        <v>29907.355622554762</v>
      </c>
      <c r="G49" s="784">
        <f t="shared" si="2"/>
        <v>221731.42314961163</v>
      </c>
      <c r="H49" s="785" t="e">
        <v>#N/A</v>
      </c>
      <c r="I49" s="786">
        <f t="shared" si="4"/>
        <v>1737.1</v>
      </c>
    </row>
    <row r="50" spans="1:10" x14ac:dyDescent="0.2">
      <c r="A50" s="782" t="s">
        <v>886</v>
      </c>
      <c r="B50" s="783">
        <v>6769.3346135345846</v>
      </c>
      <c r="C50" s="784">
        <f t="shared" si="0"/>
        <v>63835.629239993759</v>
      </c>
      <c r="D50" s="785">
        <v>4042.0740191181712</v>
      </c>
      <c r="E50" s="786">
        <f t="shared" si="1"/>
        <v>43699.603256447292</v>
      </c>
      <c r="F50" s="783">
        <v>35890.96344900375</v>
      </c>
      <c r="G50" s="784">
        <f t="shared" si="2"/>
        <v>257622.38659861538</v>
      </c>
      <c r="H50" s="785" t="e">
        <v>#N/A</v>
      </c>
      <c r="I50" s="786">
        <f t="shared" si="4"/>
        <v>1737.1</v>
      </c>
    </row>
    <row r="51" spans="1:10" x14ac:dyDescent="0.2">
      <c r="A51" s="782" t="s">
        <v>887</v>
      </c>
      <c r="B51" s="783">
        <v>7597.3000905856316</v>
      </c>
      <c r="C51" s="784">
        <f t="shared" si="0"/>
        <v>71432.929330579384</v>
      </c>
      <c r="D51" s="785">
        <v>4642.9415819070318</v>
      </c>
      <c r="E51" s="786">
        <f t="shared" si="1"/>
        <v>48342.544838354326</v>
      </c>
      <c r="F51" s="783">
        <v>41807.474470875808</v>
      </c>
      <c r="G51" s="784">
        <f t="shared" si="2"/>
        <v>299429.86106949119</v>
      </c>
      <c r="H51" s="785" t="e">
        <v>#N/A</v>
      </c>
      <c r="I51" s="786">
        <f t="shared" si="4"/>
        <v>1737.1</v>
      </c>
      <c r="J51" s="787"/>
    </row>
  </sheetData>
  <mergeCells count="5">
    <mergeCell ref="A26:A27"/>
    <mergeCell ref="B26:C26"/>
    <mergeCell ref="D26:E26"/>
    <mergeCell ref="F26:G26"/>
    <mergeCell ref="H26:I2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sheetPr>
  <dimension ref="A1:AA40"/>
  <sheetViews>
    <sheetView zoomScale="80" zoomScaleNormal="80" zoomScalePageLayoutView="75" workbookViewId="0"/>
  </sheetViews>
  <sheetFormatPr defaultColWidth="8.7109375" defaultRowHeight="12.75" x14ac:dyDescent="0.2"/>
  <cols>
    <col min="1" max="1" width="26.7109375" customWidth="1"/>
    <col min="2" max="24" width="6" customWidth="1"/>
  </cols>
  <sheetData>
    <row r="1" spans="1:24" ht="15" x14ac:dyDescent="0.25">
      <c r="A1" s="3" t="s">
        <v>469</v>
      </c>
      <c r="B1" s="3"/>
      <c r="C1" s="3"/>
      <c r="D1" s="1"/>
      <c r="E1" s="1"/>
      <c r="F1" s="1"/>
      <c r="G1" s="1"/>
      <c r="H1" s="1"/>
      <c r="I1" s="1"/>
      <c r="J1" s="1"/>
      <c r="K1" s="1"/>
      <c r="L1" s="1"/>
      <c r="M1" s="1"/>
      <c r="N1" s="1"/>
      <c r="O1" s="1"/>
      <c r="P1" s="1"/>
      <c r="Q1" s="1"/>
      <c r="R1" s="1"/>
      <c r="S1" s="1"/>
      <c r="T1" s="1"/>
      <c r="U1" s="1"/>
      <c r="V1" s="1"/>
      <c r="W1" s="1"/>
      <c r="X1" s="1"/>
    </row>
    <row r="2" spans="1:24" ht="15" x14ac:dyDescent="0.25">
      <c r="B2" s="3"/>
      <c r="C2" s="3"/>
      <c r="D2" s="1"/>
      <c r="E2" s="1"/>
      <c r="F2" s="1"/>
      <c r="G2" s="1"/>
      <c r="H2" s="1"/>
      <c r="I2" s="1"/>
      <c r="J2" s="1"/>
      <c r="K2" s="1"/>
      <c r="L2" s="1"/>
      <c r="M2" s="1"/>
      <c r="N2" s="1"/>
      <c r="O2" s="1"/>
      <c r="P2" s="1"/>
      <c r="Q2" s="1"/>
      <c r="R2" s="1"/>
      <c r="S2" s="1"/>
      <c r="T2" s="1"/>
      <c r="U2" s="1"/>
      <c r="V2" s="1"/>
      <c r="W2" s="1"/>
      <c r="X2" s="1"/>
    </row>
    <row r="3" spans="1:24" ht="15" x14ac:dyDescent="0.25">
      <c r="A3" s="3"/>
      <c r="B3" s="3"/>
      <c r="C3" s="3"/>
      <c r="D3" s="1"/>
      <c r="E3" s="1"/>
      <c r="F3" s="1"/>
      <c r="G3" s="1"/>
      <c r="H3" s="1"/>
      <c r="I3" s="1"/>
      <c r="J3" s="1"/>
      <c r="K3" s="1"/>
      <c r="L3" s="1"/>
      <c r="M3" s="1"/>
      <c r="N3" s="1"/>
      <c r="O3" s="1"/>
      <c r="P3" s="1"/>
      <c r="Q3" s="1"/>
      <c r="R3" s="1"/>
      <c r="S3" s="1"/>
      <c r="T3" s="1"/>
      <c r="U3" s="1"/>
      <c r="V3" s="1"/>
      <c r="W3" s="1"/>
      <c r="X3" s="1"/>
    </row>
    <row r="4" spans="1:24" ht="15" x14ac:dyDescent="0.25">
      <c r="A4" s="3"/>
      <c r="B4" s="3"/>
      <c r="C4" s="3"/>
      <c r="D4" s="1"/>
      <c r="E4" s="1"/>
      <c r="F4" s="1"/>
      <c r="G4" s="1"/>
      <c r="H4" s="1"/>
      <c r="I4" s="1"/>
      <c r="J4" s="1"/>
      <c r="K4" s="1"/>
      <c r="L4" s="1"/>
      <c r="M4" s="1"/>
      <c r="N4" s="1"/>
      <c r="O4" s="1"/>
      <c r="P4" s="1"/>
      <c r="Q4" s="1"/>
      <c r="R4" s="1"/>
      <c r="S4" s="1"/>
      <c r="T4" s="1"/>
      <c r="U4" s="1"/>
      <c r="V4" s="1"/>
      <c r="W4" s="1"/>
      <c r="X4" s="1"/>
    </row>
    <row r="5" spans="1:24" ht="15" x14ac:dyDescent="0.25">
      <c r="A5" s="3"/>
      <c r="B5" s="3"/>
      <c r="C5" s="3"/>
      <c r="D5" s="1"/>
      <c r="E5" s="1"/>
      <c r="F5" s="1"/>
      <c r="G5" s="1"/>
      <c r="H5" s="1"/>
      <c r="I5" s="1"/>
      <c r="J5" s="1"/>
      <c r="K5" s="1"/>
      <c r="L5" s="1"/>
      <c r="M5" s="1"/>
      <c r="N5" s="1"/>
      <c r="O5" s="1"/>
      <c r="P5" s="1"/>
      <c r="Q5" s="1"/>
      <c r="R5" s="1"/>
      <c r="S5" s="1"/>
      <c r="T5" s="1"/>
      <c r="U5" s="1"/>
      <c r="V5" s="1"/>
      <c r="W5" s="1"/>
      <c r="X5" s="1"/>
    </row>
    <row r="6" spans="1:24" ht="15" x14ac:dyDescent="0.25">
      <c r="A6" s="3"/>
      <c r="B6" s="3"/>
      <c r="C6" s="3"/>
      <c r="D6" s="1"/>
      <c r="E6" s="1"/>
      <c r="F6" s="1"/>
      <c r="G6" s="1"/>
      <c r="H6" s="1"/>
      <c r="I6" s="1"/>
      <c r="J6" s="1"/>
      <c r="K6" s="1"/>
      <c r="L6" s="1"/>
      <c r="M6" s="1"/>
      <c r="N6" s="1"/>
      <c r="O6" s="1"/>
      <c r="P6" s="1"/>
      <c r="Q6" s="1"/>
      <c r="R6" s="1"/>
      <c r="S6" s="1"/>
      <c r="T6" s="1"/>
      <c r="U6" s="1"/>
      <c r="V6" s="1"/>
      <c r="W6" s="1"/>
      <c r="X6" s="1"/>
    </row>
    <row r="7" spans="1:24" ht="15" x14ac:dyDescent="0.25">
      <c r="A7" s="3"/>
      <c r="B7" s="3"/>
      <c r="C7" s="3"/>
      <c r="D7" s="1"/>
      <c r="E7" s="1"/>
      <c r="F7" s="1"/>
      <c r="G7" s="1"/>
      <c r="H7" s="1"/>
      <c r="I7" s="1"/>
      <c r="J7" s="1"/>
      <c r="K7" s="1"/>
      <c r="L7" s="1"/>
      <c r="M7" s="1"/>
      <c r="N7" s="1"/>
      <c r="O7" s="1"/>
      <c r="P7" s="1"/>
      <c r="Q7" s="1"/>
      <c r="R7" s="1"/>
      <c r="S7" s="1"/>
      <c r="T7" s="1"/>
      <c r="U7" s="1"/>
      <c r="V7" s="1"/>
      <c r="W7" s="1"/>
      <c r="X7" s="1"/>
    </row>
    <row r="8" spans="1:24" ht="15" x14ac:dyDescent="0.25">
      <c r="A8" s="3"/>
      <c r="B8" s="3"/>
      <c r="C8" s="3"/>
      <c r="D8" s="1"/>
      <c r="E8" s="1"/>
      <c r="F8" s="1"/>
      <c r="G8" s="1"/>
      <c r="H8" s="1"/>
      <c r="I8" s="1"/>
      <c r="J8" s="1"/>
      <c r="K8" s="1"/>
      <c r="L8" s="1"/>
      <c r="M8" s="1"/>
      <c r="N8" s="1"/>
      <c r="O8" s="1"/>
      <c r="P8" s="1"/>
      <c r="Q8" s="1"/>
      <c r="R8" s="1"/>
      <c r="S8" s="1"/>
      <c r="T8" s="1"/>
      <c r="U8" s="1"/>
      <c r="V8" s="1"/>
      <c r="W8" s="1"/>
      <c r="X8" s="1"/>
    </row>
    <row r="9" spans="1:24" ht="15" x14ac:dyDescent="0.25">
      <c r="A9" s="3"/>
      <c r="B9" s="3"/>
      <c r="C9" s="3"/>
      <c r="D9" s="1"/>
      <c r="E9" s="1"/>
      <c r="F9" s="1"/>
      <c r="G9" s="1"/>
      <c r="H9" s="1"/>
      <c r="I9" s="1"/>
      <c r="J9" s="1"/>
      <c r="K9" s="1"/>
      <c r="L9" s="1"/>
      <c r="M9" s="1"/>
      <c r="N9" s="1"/>
      <c r="O9" s="1"/>
      <c r="P9" s="1"/>
      <c r="Q9" s="1"/>
      <c r="R9" s="1"/>
      <c r="S9" s="1"/>
      <c r="T9" s="1"/>
      <c r="U9" s="1"/>
      <c r="V9" s="1"/>
      <c r="W9" s="1"/>
      <c r="X9" s="1"/>
    </row>
    <row r="10" spans="1:24" ht="15" x14ac:dyDescent="0.25">
      <c r="A10" s="3"/>
      <c r="B10" s="3"/>
      <c r="C10" s="3"/>
      <c r="D10" s="1"/>
      <c r="E10" s="1"/>
      <c r="F10" s="1"/>
      <c r="G10" s="1"/>
      <c r="H10" s="1"/>
      <c r="I10" s="1"/>
      <c r="J10" s="1"/>
      <c r="K10" s="1"/>
      <c r="L10" s="1"/>
      <c r="M10" s="1"/>
      <c r="N10" s="1"/>
      <c r="O10" s="1"/>
      <c r="P10" s="1"/>
      <c r="Q10" s="1"/>
      <c r="R10" s="1"/>
      <c r="S10" s="1"/>
      <c r="T10" s="1"/>
      <c r="U10" s="1"/>
      <c r="V10" s="1"/>
      <c r="W10" s="1"/>
      <c r="X10" s="1"/>
    </row>
    <row r="11" spans="1:24" ht="15" x14ac:dyDescent="0.25">
      <c r="A11" s="3"/>
      <c r="B11" s="3"/>
      <c r="C11" s="3"/>
      <c r="D11" s="1"/>
      <c r="E11" s="1"/>
      <c r="F11" s="1"/>
      <c r="G11" s="1"/>
      <c r="H11" s="1"/>
      <c r="I11" s="1"/>
      <c r="J11" s="1"/>
      <c r="K11" s="1"/>
      <c r="L11" s="1"/>
      <c r="M11" s="1"/>
      <c r="N11" s="1"/>
      <c r="O11" s="1"/>
      <c r="P11" s="1"/>
      <c r="Q11" s="1"/>
      <c r="R11" s="1"/>
      <c r="S11" s="1"/>
      <c r="T11" s="1"/>
      <c r="U11" s="1"/>
      <c r="V11" s="1"/>
      <c r="W11" s="1"/>
      <c r="X11" s="1"/>
    </row>
    <row r="12" spans="1:24" ht="15" x14ac:dyDescent="0.25">
      <c r="A12" s="3"/>
      <c r="B12" s="3"/>
      <c r="C12" s="3"/>
      <c r="D12" s="1"/>
      <c r="E12" s="1"/>
      <c r="F12" s="1"/>
      <c r="G12" s="1"/>
      <c r="H12" s="1"/>
      <c r="I12" s="1"/>
      <c r="J12" s="1"/>
      <c r="K12" s="1"/>
      <c r="L12" s="1"/>
      <c r="M12" s="1"/>
      <c r="N12" s="1"/>
      <c r="O12" s="1"/>
      <c r="P12" s="1"/>
      <c r="Q12" s="1"/>
      <c r="R12" s="1"/>
      <c r="S12" s="1"/>
      <c r="T12" s="1"/>
      <c r="U12" s="1"/>
      <c r="V12" s="1"/>
      <c r="W12" s="1"/>
      <c r="X12" s="1"/>
    </row>
    <row r="13" spans="1:24" ht="15" x14ac:dyDescent="0.25">
      <c r="A13" s="3"/>
      <c r="B13" s="3"/>
      <c r="C13" s="3"/>
      <c r="D13" s="1"/>
      <c r="E13" s="1"/>
      <c r="F13" s="1"/>
      <c r="G13" s="1"/>
      <c r="H13" s="1"/>
      <c r="I13" s="1"/>
      <c r="J13" s="1"/>
      <c r="K13" s="1"/>
      <c r="L13" s="1"/>
      <c r="M13" s="1"/>
      <c r="N13" s="1"/>
      <c r="O13" s="1"/>
      <c r="P13" s="1"/>
      <c r="Q13" s="1"/>
      <c r="R13" s="1"/>
      <c r="S13" s="1"/>
      <c r="T13" s="1"/>
      <c r="U13" s="1"/>
      <c r="V13" s="1"/>
      <c r="W13" s="1"/>
      <c r="X13" s="1"/>
    </row>
    <row r="14" spans="1:24" ht="15" x14ac:dyDescent="0.25">
      <c r="A14" s="3"/>
      <c r="B14" s="3"/>
      <c r="C14" s="3"/>
      <c r="D14" s="1"/>
      <c r="E14" s="1"/>
      <c r="F14" s="1"/>
      <c r="G14" s="1"/>
      <c r="H14" s="1"/>
      <c r="I14" s="1"/>
      <c r="J14" s="1"/>
      <c r="K14" s="1"/>
      <c r="L14" s="1"/>
      <c r="M14" s="1"/>
      <c r="N14" s="1"/>
      <c r="O14" s="1"/>
      <c r="P14" s="1"/>
      <c r="Q14" s="1"/>
      <c r="R14" s="1"/>
      <c r="S14" s="1"/>
      <c r="T14" s="1"/>
      <c r="U14" s="1"/>
      <c r="V14" s="1"/>
      <c r="W14" s="1"/>
      <c r="X14" s="1"/>
    </row>
    <row r="15" spans="1:24" ht="15" x14ac:dyDescent="0.25">
      <c r="A15" s="3"/>
      <c r="B15" s="3"/>
      <c r="C15" s="3"/>
      <c r="D15" s="1"/>
      <c r="E15" s="1"/>
      <c r="F15" s="1"/>
      <c r="G15" s="1"/>
      <c r="H15" s="1"/>
      <c r="I15" s="1"/>
      <c r="J15" s="1"/>
      <c r="K15" s="1"/>
      <c r="L15" s="1"/>
      <c r="M15" s="1"/>
      <c r="N15" s="1"/>
      <c r="O15" s="1"/>
      <c r="P15" s="1"/>
      <c r="Q15" s="1"/>
      <c r="R15" s="1"/>
      <c r="S15" s="1"/>
      <c r="T15" s="1"/>
      <c r="U15" s="1"/>
      <c r="V15" s="1"/>
      <c r="W15" s="1"/>
      <c r="X15" s="1"/>
    </row>
    <row r="16" spans="1:24" ht="15" x14ac:dyDescent="0.25">
      <c r="A16" s="3"/>
      <c r="B16" s="3"/>
      <c r="C16" s="3"/>
      <c r="D16" s="1"/>
      <c r="E16" s="1"/>
      <c r="F16" s="1"/>
      <c r="G16" s="1"/>
      <c r="H16" s="1"/>
      <c r="I16" s="1"/>
      <c r="J16" s="1"/>
      <c r="K16" s="1"/>
      <c r="L16" s="1"/>
      <c r="M16" s="1"/>
      <c r="N16" s="1"/>
      <c r="O16" s="1"/>
      <c r="P16" s="1"/>
      <c r="Q16" s="1"/>
      <c r="R16" s="1"/>
      <c r="S16" s="1"/>
      <c r="T16" s="1"/>
      <c r="U16" s="1"/>
      <c r="V16" s="1"/>
      <c r="W16" s="1"/>
      <c r="X16" s="1"/>
    </row>
    <row r="17" spans="1:27" ht="15" x14ac:dyDescent="0.25">
      <c r="A17" s="3"/>
      <c r="B17" s="3"/>
      <c r="C17" s="3"/>
      <c r="D17" s="1"/>
      <c r="E17" s="1"/>
      <c r="F17" s="1"/>
      <c r="G17" s="1"/>
      <c r="H17" s="1"/>
      <c r="I17" s="1"/>
      <c r="J17" s="1"/>
      <c r="K17" s="1"/>
      <c r="L17" s="1"/>
      <c r="M17" s="1"/>
      <c r="N17" s="1"/>
      <c r="O17" s="1"/>
      <c r="P17" s="1"/>
      <c r="Q17" s="1"/>
      <c r="R17" s="1"/>
      <c r="S17" s="1"/>
      <c r="T17" s="1"/>
      <c r="U17" s="1"/>
      <c r="V17" s="1"/>
      <c r="W17" s="1"/>
      <c r="X17" s="1"/>
    </row>
    <row r="18" spans="1:27" ht="15" x14ac:dyDescent="0.25">
      <c r="A18" s="3"/>
      <c r="B18" s="3"/>
      <c r="C18" s="3"/>
      <c r="D18" s="1"/>
      <c r="E18" s="1"/>
      <c r="F18" s="1"/>
      <c r="G18" s="1"/>
      <c r="H18" s="1"/>
      <c r="I18" s="1"/>
      <c r="J18" s="1"/>
      <c r="K18" s="1"/>
      <c r="L18" s="1"/>
      <c r="M18" s="1"/>
      <c r="N18" s="1"/>
      <c r="O18" s="1"/>
      <c r="P18" s="1"/>
      <c r="Q18" s="1"/>
      <c r="R18" s="1"/>
      <c r="S18" s="1"/>
      <c r="T18" s="1"/>
      <c r="U18" s="1"/>
      <c r="V18" s="1"/>
      <c r="W18" s="1"/>
      <c r="X18" s="1"/>
    </row>
    <row r="19" spans="1:27" ht="15" x14ac:dyDescent="0.25">
      <c r="A19" s="3"/>
      <c r="B19" s="3"/>
      <c r="C19" s="3"/>
      <c r="D19" s="1"/>
      <c r="E19" s="1"/>
      <c r="F19" s="1"/>
      <c r="G19" s="1"/>
      <c r="H19" s="1"/>
      <c r="I19" s="1"/>
      <c r="J19" s="1"/>
      <c r="K19" s="1"/>
      <c r="L19" s="1"/>
      <c r="M19" s="1"/>
      <c r="N19" s="1"/>
      <c r="O19" s="1"/>
      <c r="P19" s="1"/>
      <c r="Q19" s="1"/>
      <c r="R19" s="1"/>
      <c r="S19" s="1"/>
      <c r="T19" s="1"/>
      <c r="U19" s="1"/>
      <c r="V19" s="1"/>
      <c r="W19" s="1"/>
      <c r="X19" s="1"/>
    </row>
    <row r="20" spans="1:27" ht="15" x14ac:dyDescent="0.25">
      <c r="A20" s="3"/>
      <c r="B20" s="3"/>
      <c r="C20" s="3"/>
      <c r="D20" s="1"/>
      <c r="E20" s="1"/>
      <c r="F20" s="1"/>
      <c r="G20" s="1"/>
      <c r="H20" s="1"/>
      <c r="I20" s="1"/>
      <c r="J20" s="1"/>
      <c r="K20" s="1"/>
      <c r="L20" s="1"/>
      <c r="M20" s="1"/>
      <c r="N20" s="1"/>
      <c r="O20" s="1"/>
      <c r="P20" s="1"/>
      <c r="Q20" s="1"/>
      <c r="R20" s="1"/>
      <c r="S20" s="1"/>
      <c r="T20" s="1"/>
      <c r="U20" s="1"/>
      <c r="V20" s="1"/>
      <c r="W20" s="1"/>
      <c r="X20" s="1"/>
    </row>
    <row r="21" spans="1:27" ht="15" x14ac:dyDescent="0.25">
      <c r="A21" s="20" t="s">
        <v>50</v>
      </c>
      <c r="B21" s="3"/>
      <c r="C21" s="3"/>
      <c r="D21" s="1"/>
      <c r="E21" s="1"/>
      <c r="F21" s="1"/>
      <c r="G21" s="1"/>
      <c r="H21" s="1"/>
      <c r="I21" s="1"/>
      <c r="J21" s="1"/>
      <c r="K21" s="1"/>
      <c r="L21" s="1"/>
      <c r="M21" s="1"/>
      <c r="N21" s="1"/>
      <c r="O21" s="1"/>
      <c r="P21" s="1"/>
      <c r="Q21" s="1"/>
      <c r="R21" s="1"/>
      <c r="S21" s="1"/>
      <c r="T21" s="1"/>
      <c r="U21" s="1"/>
      <c r="V21" s="1"/>
      <c r="W21" s="1"/>
      <c r="X21" s="1"/>
    </row>
    <row r="22" spans="1:27" x14ac:dyDescent="0.2">
      <c r="A22" s="16"/>
      <c r="B22" s="16"/>
      <c r="C22" s="16"/>
      <c r="D22" s="1"/>
      <c r="E22" s="1"/>
      <c r="F22" s="1"/>
      <c r="G22" s="1"/>
      <c r="H22" s="1"/>
      <c r="I22" s="1"/>
      <c r="J22" s="1"/>
      <c r="K22" s="1"/>
      <c r="L22" s="1"/>
      <c r="M22" s="1"/>
      <c r="N22" s="1"/>
      <c r="O22" s="1"/>
      <c r="P22" s="1"/>
      <c r="Q22" s="1"/>
      <c r="R22" s="1"/>
      <c r="S22" s="1"/>
      <c r="T22" s="1"/>
      <c r="U22" s="1"/>
      <c r="V22" s="1"/>
      <c r="W22" s="1"/>
      <c r="X22" s="1"/>
    </row>
    <row r="23" spans="1:27" x14ac:dyDescent="0.2">
      <c r="A23" s="17"/>
      <c r="B23" s="1110" t="s">
        <v>406</v>
      </c>
      <c r="C23" s="1111"/>
      <c r="D23" s="1111"/>
      <c r="E23" s="1111"/>
      <c r="F23" s="1111"/>
      <c r="G23" s="1111"/>
      <c r="H23" s="1111"/>
      <c r="I23" s="1111"/>
      <c r="J23" s="1111"/>
      <c r="K23" s="1111"/>
      <c r="L23" s="1111"/>
      <c r="M23" s="1111"/>
      <c r="N23" s="1111"/>
      <c r="O23" s="1111"/>
      <c r="P23" s="1111"/>
      <c r="Q23" s="1111"/>
      <c r="R23" s="1111"/>
      <c r="S23" s="1111"/>
      <c r="T23" s="1111"/>
      <c r="U23" s="1111"/>
      <c r="V23" s="1111"/>
      <c r="W23" s="1111"/>
      <c r="X23" s="1112"/>
    </row>
    <row r="24" spans="1:27" x14ac:dyDescent="0.2">
      <c r="A24" s="37" t="s">
        <v>24</v>
      </c>
      <c r="B24" s="42">
        <v>1998</v>
      </c>
      <c r="C24" s="43">
        <v>1999</v>
      </c>
      <c r="D24" s="43">
        <v>2000</v>
      </c>
      <c r="E24" s="43">
        <v>2001</v>
      </c>
      <c r="F24" s="43">
        <v>2002</v>
      </c>
      <c r="G24" s="43">
        <v>2003</v>
      </c>
      <c r="H24" s="43">
        <v>2004</v>
      </c>
      <c r="I24" s="43">
        <v>2005</v>
      </c>
      <c r="J24" s="43">
        <v>2006</v>
      </c>
      <c r="K24" s="43">
        <v>2007</v>
      </c>
      <c r="L24" s="43">
        <v>2008</v>
      </c>
      <c r="M24" s="43">
        <v>2009</v>
      </c>
      <c r="N24" s="43">
        <v>2010</v>
      </c>
      <c r="O24" s="43">
        <v>2011</v>
      </c>
      <c r="P24" s="43">
        <v>2012</v>
      </c>
      <c r="Q24" s="43">
        <v>2013</v>
      </c>
      <c r="R24" s="43">
        <v>2014</v>
      </c>
      <c r="S24" s="43">
        <v>2015</v>
      </c>
      <c r="T24" s="43">
        <v>2016</v>
      </c>
      <c r="U24" s="43">
        <v>2017</v>
      </c>
      <c r="V24" s="43">
        <v>2018</v>
      </c>
      <c r="W24" s="525">
        <v>2019</v>
      </c>
      <c r="X24" s="44">
        <v>2020</v>
      </c>
    </row>
    <row r="25" spans="1:27" x14ac:dyDescent="0.2">
      <c r="A25" s="32" t="s">
        <v>9</v>
      </c>
      <c r="B25" s="38">
        <v>0.14232</v>
      </c>
      <c r="C25" s="31">
        <v>0.88527</v>
      </c>
      <c r="D25" s="31">
        <v>7.0854999999999987E-2</v>
      </c>
      <c r="E25" s="31">
        <v>1.6904560000000002</v>
      </c>
      <c r="F25" s="31">
        <v>0.41060800000000008</v>
      </c>
      <c r="G25" s="31">
        <v>1.6648559999999999</v>
      </c>
      <c r="H25" s="31">
        <v>0.39639800000000003</v>
      </c>
      <c r="I25" s="31">
        <v>2.3744150000000004</v>
      </c>
      <c r="J25" s="31">
        <v>2.4534499999999997</v>
      </c>
      <c r="K25" s="31">
        <v>5.2524999999999995</v>
      </c>
      <c r="L25" s="31">
        <v>8.3624349999999978</v>
      </c>
      <c r="M25" s="31">
        <v>10.005193000000007</v>
      </c>
      <c r="N25" s="31">
        <v>5.2199900000000099</v>
      </c>
      <c r="O25" s="31">
        <v>6.8195500000000004</v>
      </c>
      <c r="P25" s="31">
        <v>13.008069999999998</v>
      </c>
      <c r="Q25" s="31">
        <v>1.0865100000000001</v>
      </c>
      <c r="R25" s="31">
        <v>4.8538380000000005</v>
      </c>
      <c r="S25" s="31">
        <v>8.5976500000000016</v>
      </c>
      <c r="T25" s="31">
        <v>8.2026219999999999</v>
      </c>
      <c r="U25" s="31">
        <v>7.016519999999999</v>
      </c>
      <c r="V25" s="31">
        <v>7.5880850000000004</v>
      </c>
      <c r="W25" s="527">
        <v>9.1366499999999995</v>
      </c>
      <c r="X25" s="528">
        <v>16.835809999999999</v>
      </c>
      <c r="Z25" s="457"/>
      <c r="AA25" s="457"/>
    </row>
    <row r="26" spans="1:27" x14ac:dyDescent="0.2">
      <c r="A26" s="32" t="s">
        <v>399</v>
      </c>
      <c r="B26" s="38">
        <v>0</v>
      </c>
      <c r="C26" s="31">
        <v>0</v>
      </c>
      <c r="D26" s="31">
        <v>0</v>
      </c>
      <c r="E26" s="31">
        <v>0</v>
      </c>
      <c r="F26" s="31">
        <v>0</v>
      </c>
      <c r="G26" s="31">
        <v>0</v>
      </c>
      <c r="H26" s="31">
        <v>0</v>
      </c>
      <c r="I26" s="31">
        <v>0</v>
      </c>
      <c r="J26" s="31">
        <v>0</v>
      </c>
      <c r="K26" s="31">
        <v>7.1728864862385847E-2</v>
      </c>
      <c r="L26" s="31">
        <v>1.3740204199797065E-2</v>
      </c>
      <c r="M26" s="31">
        <v>6.1808240224264351E-2</v>
      </c>
      <c r="N26" s="31">
        <v>0.29891331334240112</v>
      </c>
      <c r="O26" s="31">
        <v>0.65808636504359597</v>
      </c>
      <c r="P26" s="31">
        <v>1.4239927160482875</v>
      </c>
      <c r="Q26" s="31">
        <v>2.5990149539979921</v>
      </c>
      <c r="R26" s="31">
        <v>3.8032093898724484</v>
      </c>
      <c r="S26" s="31">
        <v>3.3652271343043427</v>
      </c>
      <c r="T26" s="31">
        <v>8.1863436137813377</v>
      </c>
      <c r="U26" s="31">
        <v>4.875798792297676</v>
      </c>
      <c r="V26" s="31">
        <v>4.5002895009611175</v>
      </c>
      <c r="W26" s="31">
        <v>6.1717803510353049</v>
      </c>
      <c r="X26" s="33">
        <v>10.743795898817794</v>
      </c>
      <c r="Z26" s="457"/>
      <c r="AA26" s="457"/>
    </row>
    <row r="27" spans="1:27" x14ac:dyDescent="0.2">
      <c r="A27" s="32" t="s">
        <v>400</v>
      </c>
      <c r="B27" s="38">
        <v>1.6116919195678272E-3</v>
      </c>
      <c r="C27" s="31">
        <v>2.457953912124851E-3</v>
      </c>
      <c r="D27" s="31">
        <v>3.3922735426890741E-3</v>
      </c>
      <c r="E27" s="31">
        <v>9.8742622800720263E-3</v>
      </c>
      <c r="F27" s="31">
        <v>1.9772099407599039E-2</v>
      </c>
      <c r="G27" s="31">
        <v>3.9493616035534196E-2</v>
      </c>
      <c r="H27" s="31">
        <v>5.0215484870708281E-2</v>
      </c>
      <c r="I27" s="31">
        <v>6.8876473826191123E-2</v>
      </c>
      <c r="J27" s="31">
        <v>9.2035301386066401E-2</v>
      </c>
      <c r="K27" s="31">
        <v>0.13137000000000001</v>
      </c>
      <c r="L27" s="31">
        <v>0.24534</v>
      </c>
      <c r="M27" s="31">
        <v>0.32799</v>
      </c>
      <c r="N27" s="31">
        <v>0.50895000000000001</v>
      </c>
      <c r="O27" s="31">
        <v>0.98745000000000005</v>
      </c>
      <c r="P27" s="31">
        <v>1.36242</v>
      </c>
      <c r="Q27" s="31">
        <v>1.65648</v>
      </c>
      <c r="R27" s="31">
        <v>2.02014</v>
      </c>
      <c r="S27" s="31">
        <v>2.8118400000000001</v>
      </c>
      <c r="T27" s="31">
        <v>3.7801499999999999</v>
      </c>
      <c r="U27" s="31">
        <v>3.90978</v>
      </c>
      <c r="V27" s="31">
        <v>4.0341899999999997</v>
      </c>
      <c r="W27" s="31">
        <v>4.2377700000000003</v>
      </c>
      <c r="X27" s="33">
        <v>4.5411490683968729</v>
      </c>
      <c r="Z27" s="457"/>
      <c r="AA27" s="457"/>
    </row>
    <row r="28" spans="1:27" x14ac:dyDescent="0.2">
      <c r="A28" s="32" t="s">
        <v>401</v>
      </c>
      <c r="B28" s="38">
        <v>0.34938700000000006</v>
      </c>
      <c r="C28" s="31">
        <v>0.40942000000000012</v>
      </c>
      <c r="D28" s="31">
        <v>0.17577000000000001</v>
      </c>
      <c r="E28" s="31">
        <v>0.62293999999999783</v>
      </c>
      <c r="F28" s="31">
        <v>0.42131500000000011</v>
      </c>
      <c r="G28" s="31">
        <v>0.33204000000000056</v>
      </c>
      <c r="H28" s="31">
        <v>0.20831499999999997</v>
      </c>
      <c r="I28" s="31">
        <v>0.11469999999999995</v>
      </c>
      <c r="J28" s="31">
        <v>0.41683999999999999</v>
      </c>
      <c r="K28" s="31">
        <v>0.54469500000000093</v>
      </c>
      <c r="L28" s="31">
        <v>0.46920800000000107</v>
      </c>
      <c r="M28" s="31">
        <v>0.6913599999999992</v>
      </c>
      <c r="N28" s="31">
        <v>0.41908600000000101</v>
      </c>
      <c r="O28" s="31">
        <v>0.79734800000000028</v>
      </c>
      <c r="P28" s="31">
        <v>1.1535980000000001</v>
      </c>
      <c r="Q28" s="31">
        <v>1.456546999999998</v>
      </c>
      <c r="R28" s="31">
        <v>0.68157500000000037</v>
      </c>
      <c r="S28" s="31">
        <v>0.49753700000000034</v>
      </c>
      <c r="T28" s="31">
        <v>0.51510300000000009</v>
      </c>
      <c r="U28" s="31">
        <v>0.526833</v>
      </c>
      <c r="V28" s="31">
        <v>0.37800000000000006</v>
      </c>
      <c r="W28" s="31">
        <v>0.30357300000000015</v>
      </c>
      <c r="X28" s="33">
        <v>0.26380999999999999</v>
      </c>
    </row>
    <row r="29" spans="1:27" x14ac:dyDescent="0.2">
      <c r="A29" s="32" t="s">
        <v>26</v>
      </c>
      <c r="B29" s="38">
        <v>3.0108999999999999</v>
      </c>
      <c r="C29" s="31">
        <v>10.600925</v>
      </c>
      <c r="D29" s="31">
        <v>29.220832999999992</v>
      </c>
      <c r="E29" s="31">
        <v>49.329300000000025</v>
      </c>
      <c r="F29" s="31">
        <v>71.36114500000005</v>
      </c>
      <c r="G29" s="31">
        <v>55.044325999999998</v>
      </c>
      <c r="H29" s="31">
        <v>27.254529999999999</v>
      </c>
      <c r="I29" s="31">
        <v>19.436689999999992</v>
      </c>
      <c r="J29" s="31">
        <v>10.771980000000001</v>
      </c>
      <c r="K29" s="31">
        <v>8.4049359999999993</v>
      </c>
      <c r="L29" s="31">
        <v>10.500351999999999</v>
      </c>
      <c r="M29" s="31">
        <v>12.027325000000001</v>
      </c>
      <c r="N29" s="31">
        <v>7.3622120000000022</v>
      </c>
      <c r="O29" s="31">
        <v>12.014277</v>
      </c>
      <c r="P29" s="31">
        <v>9.7503380000000011</v>
      </c>
      <c r="Q29" s="31">
        <v>7.8663979999999984</v>
      </c>
      <c r="R29" s="31">
        <v>8.9910099999999993</v>
      </c>
      <c r="S29" s="31">
        <v>6.5601000000000003</v>
      </c>
      <c r="T29" s="31">
        <v>9.2746999999999993</v>
      </c>
      <c r="U29" s="31">
        <v>12.376920000000002</v>
      </c>
      <c r="V29" s="31">
        <v>21.702491999999999</v>
      </c>
      <c r="W29" s="31">
        <v>8.8008070000000007</v>
      </c>
      <c r="X29" s="33">
        <v>7.8407</v>
      </c>
      <c r="Z29" s="457"/>
    </row>
    <row r="30" spans="1:27" x14ac:dyDescent="0.2">
      <c r="A30" s="32" t="s">
        <v>27</v>
      </c>
      <c r="B30" s="38">
        <v>7.0499999999999993E-2</v>
      </c>
      <c r="C30" s="31">
        <v>0.37119999999999997</v>
      </c>
      <c r="D30" s="31">
        <v>0.18049999999999999</v>
      </c>
      <c r="E30" s="31">
        <v>0</v>
      </c>
      <c r="F30" s="31">
        <v>0.5242</v>
      </c>
      <c r="G30" s="31">
        <v>0.09</v>
      </c>
      <c r="H30" s="31">
        <v>0.74199999999999999</v>
      </c>
      <c r="I30" s="31">
        <v>0.37269999999999998</v>
      </c>
      <c r="J30" s="31">
        <v>0.60470000000000002</v>
      </c>
      <c r="K30" s="31">
        <v>1.513504</v>
      </c>
      <c r="L30" s="31">
        <v>1.591</v>
      </c>
      <c r="M30" s="31">
        <v>3.5987000000000005</v>
      </c>
      <c r="N30" s="31">
        <v>6.0142980000000001</v>
      </c>
      <c r="O30" s="31">
        <v>1.7349989999999997</v>
      </c>
      <c r="P30" s="31">
        <v>4.76</v>
      </c>
      <c r="Q30" s="31">
        <v>1.8125</v>
      </c>
      <c r="R30" s="31">
        <v>0.1062</v>
      </c>
      <c r="S30" s="31">
        <v>5.4999999999999997E-3</v>
      </c>
      <c r="T30" s="31">
        <v>0</v>
      </c>
      <c r="U30" s="31">
        <v>0</v>
      </c>
      <c r="V30" s="31">
        <v>0</v>
      </c>
      <c r="W30" s="31">
        <v>1.7000000000000001E-2</v>
      </c>
      <c r="X30" s="33">
        <v>0</v>
      </c>
    </row>
    <row r="31" spans="1:27" x14ac:dyDescent="0.2">
      <c r="A31" s="32" t="s">
        <v>402</v>
      </c>
      <c r="B31" s="38">
        <v>0.22756000000000018</v>
      </c>
      <c r="C31" s="31">
        <v>0.30192300000000022</v>
      </c>
      <c r="D31" s="31">
        <v>1.3343019999999977</v>
      </c>
      <c r="E31" s="31">
        <v>0.81769999999999865</v>
      </c>
      <c r="F31" s="31">
        <v>1.1812500000000001</v>
      </c>
      <c r="G31" s="31">
        <v>0.40589999999999993</v>
      </c>
      <c r="H31" s="31">
        <v>0.52399999999999991</v>
      </c>
      <c r="I31" s="31">
        <v>0.25727000000000017</v>
      </c>
      <c r="J31" s="31">
        <v>0.34469800000000017</v>
      </c>
      <c r="K31" s="31">
        <v>0.370585</v>
      </c>
      <c r="L31" s="31">
        <v>0.14400100000000005</v>
      </c>
      <c r="M31" s="31">
        <v>0.25168499999999994</v>
      </c>
      <c r="N31" s="31">
        <v>1.188299999999999</v>
      </c>
      <c r="O31" s="31">
        <v>0.84597499999999981</v>
      </c>
      <c r="P31" s="31">
        <v>0.30598000000000009</v>
      </c>
      <c r="Q31" s="31">
        <v>0.13888999999999996</v>
      </c>
      <c r="R31" s="31">
        <v>0.18594799999999997</v>
      </c>
      <c r="S31" s="31">
        <v>0.18810000000000004</v>
      </c>
      <c r="T31" s="31">
        <v>1.4282999999999999</v>
      </c>
      <c r="U31" s="31">
        <v>0.11054999999999994</v>
      </c>
      <c r="V31" s="31">
        <v>8.0199999999999994E-2</v>
      </c>
      <c r="W31" s="31">
        <v>9.0299999999999978E-2</v>
      </c>
      <c r="X31" s="33">
        <v>3.0000000000000002E-2</v>
      </c>
    </row>
    <row r="32" spans="1:27" x14ac:dyDescent="0.2">
      <c r="A32" s="198" t="s">
        <v>28</v>
      </c>
      <c r="B32" s="41">
        <f>SUM(B25:B31)</f>
        <v>3.8022786919195677</v>
      </c>
      <c r="C32" s="305">
        <f t="shared" ref="C32:X32" si="0">SUM(C25:C31)</f>
        <v>12.571195953912126</v>
      </c>
      <c r="D32" s="305">
        <f t="shared" si="0"/>
        <v>30.985652273542676</v>
      </c>
      <c r="E32" s="305">
        <f t="shared" si="0"/>
        <v>52.470270262280096</v>
      </c>
      <c r="F32" s="305">
        <f t="shared" si="0"/>
        <v>73.918290099407642</v>
      </c>
      <c r="G32" s="305">
        <f t="shared" si="0"/>
        <v>57.576615616035539</v>
      </c>
      <c r="H32" s="305">
        <f t="shared" si="0"/>
        <v>29.17545848487071</v>
      </c>
      <c r="I32" s="305">
        <f t="shared" si="0"/>
        <v>22.624651473826184</v>
      </c>
      <c r="J32" s="305">
        <f t="shared" si="0"/>
        <v>14.683703301386068</v>
      </c>
      <c r="K32" s="305">
        <f t="shared" si="0"/>
        <v>16.289318864862384</v>
      </c>
      <c r="L32" s="305">
        <f t="shared" si="0"/>
        <v>21.326076204199797</v>
      </c>
      <c r="M32" s="305">
        <f t="shared" si="0"/>
        <v>26.964061240224272</v>
      </c>
      <c r="N32" s="305">
        <f t="shared" si="0"/>
        <v>21.011749313342413</v>
      </c>
      <c r="O32" s="305">
        <f t="shared" si="0"/>
        <v>23.857685365043594</v>
      </c>
      <c r="P32" s="305">
        <f t="shared" si="0"/>
        <v>31.764398716048287</v>
      </c>
      <c r="Q32" s="305">
        <f t="shared" si="0"/>
        <v>16.61633995399799</v>
      </c>
      <c r="R32" s="305">
        <f t="shared" si="0"/>
        <v>20.64192038987245</v>
      </c>
      <c r="S32" s="305">
        <f t="shared" si="0"/>
        <v>22.025954134304346</v>
      </c>
      <c r="T32" s="305">
        <f t="shared" si="0"/>
        <v>31.387218613781336</v>
      </c>
      <c r="U32" s="305">
        <f t="shared" si="0"/>
        <v>28.816401792297679</v>
      </c>
      <c r="V32" s="305">
        <f t="shared" si="0"/>
        <v>38.283256500961116</v>
      </c>
      <c r="W32" s="305">
        <f>SUM(W25:W31)</f>
        <v>28.757880351035308</v>
      </c>
      <c r="X32" s="39">
        <f t="shared" si="0"/>
        <v>40.255264967214664</v>
      </c>
      <c r="Z32" s="457"/>
      <c r="AA32" s="457"/>
    </row>
    <row r="33" spans="1:27" x14ac:dyDescent="0.2">
      <c r="A33" s="56" t="s">
        <v>403</v>
      </c>
      <c r="B33" s="300">
        <f>B26/B32</f>
        <v>0</v>
      </c>
      <c r="C33" s="300">
        <f t="shared" ref="C33:X33" si="1">C26/C32</f>
        <v>0</v>
      </c>
      <c r="D33" s="300">
        <f t="shared" si="1"/>
        <v>0</v>
      </c>
      <c r="E33" s="300">
        <f t="shared" si="1"/>
        <v>0</v>
      </c>
      <c r="F33" s="300">
        <f t="shared" si="1"/>
        <v>0</v>
      </c>
      <c r="G33" s="300">
        <f t="shared" si="1"/>
        <v>0</v>
      </c>
      <c r="H33" s="300">
        <f t="shared" si="1"/>
        <v>0</v>
      </c>
      <c r="I33" s="300">
        <f t="shared" si="1"/>
        <v>0</v>
      </c>
      <c r="J33" s="300">
        <f t="shared" si="1"/>
        <v>0</v>
      </c>
      <c r="K33" s="300">
        <f t="shared" si="1"/>
        <v>4.4034293549935878E-3</v>
      </c>
      <c r="L33" s="300">
        <f t="shared" si="1"/>
        <v>6.4429124552650588E-4</v>
      </c>
      <c r="M33" s="300">
        <f t="shared" si="1"/>
        <v>2.2922452101562674E-3</v>
      </c>
      <c r="N33" s="300">
        <f t="shared" si="1"/>
        <v>1.422600797700322E-2</v>
      </c>
      <c r="O33" s="300">
        <f t="shared" si="1"/>
        <v>2.7583831162759299E-2</v>
      </c>
      <c r="P33" s="300">
        <f t="shared" si="1"/>
        <v>4.4829833826788144E-2</v>
      </c>
      <c r="Q33" s="300">
        <f t="shared" si="1"/>
        <v>0.15641320297931516</v>
      </c>
      <c r="R33" s="300">
        <f t="shared" si="1"/>
        <v>0.18424687810240845</v>
      </c>
      <c r="S33" s="300">
        <f t="shared" si="1"/>
        <v>0.15278462461987816</v>
      </c>
      <c r="T33" s="300">
        <f t="shared" si="1"/>
        <v>0.2608177460549792</v>
      </c>
      <c r="U33" s="300">
        <f t="shared" si="1"/>
        <v>0.16920220739013037</v>
      </c>
      <c r="V33" s="300">
        <f t="shared" si="1"/>
        <v>0.11755242140511574</v>
      </c>
      <c r="W33" s="300">
        <f>W26/W32</f>
        <v>0.21461179599118527</v>
      </c>
      <c r="X33" s="301">
        <f t="shared" si="1"/>
        <v>0.26689169497624543</v>
      </c>
      <c r="Z33" s="302"/>
      <c r="AA33" s="302"/>
    </row>
    <row r="34" spans="1:27" x14ac:dyDescent="0.2">
      <c r="A34" s="303" t="s">
        <v>404</v>
      </c>
      <c r="B34" s="302">
        <f>B27/B32</f>
        <v>4.2387527326519296E-4</v>
      </c>
      <c r="C34" s="302">
        <f t="shared" ref="C34:X34" si="2">C27/C32</f>
        <v>1.9552267907811444E-4</v>
      </c>
      <c r="D34" s="302">
        <f t="shared" si="2"/>
        <v>1.0947884887953743E-4</v>
      </c>
      <c r="E34" s="302">
        <f t="shared" si="2"/>
        <v>1.8818775338328016E-4</v>
      </c>
      <c r="F34" s="302">
        <f t="shared" si="2"/>
        <v>2.6748588720070361E-4</v>
      </c>
      <c r="G34" s="302">
        <f t="shared" si="2"/>
        <v>6.85931529892405E-4</v>
      </c>
      <c r="H34" s="302">
        <f t="shared" si="2"/>
        <v>1.7211549527747143E-3</v>
      </c>
      <c r="I34" s="302">
        <f t="shared" si="2"/>
        <v>3.0443109325185565E-3</v>
      </c>
      <c r="J34" s="302">
        <f t="shared" si="2"/>
        <v>6.267853517401072E-3</v>
      </c>
      <c r="K34" s="302">
        <f t="shared" si="2"/>
        <v>8.064793935821199E-3</v>
      </c>
      <c r="L34" s="302">
        <f t="shared" si="2"/>
        <v>1.1504225983759947E-2</v>
      </c>
      <c r="M34" s="302">
        <f t="shared" si="2"/>
        <v>1.2163968813077505E-2</v>
      </c>
      <c r="N34" s="302">
        <f t="shared" si="2"/>
        <v>2.4222162201260316E-2</v>
      </c>
      <c r="O34" s="302">
        <f t="shared" si="2"/>
        <v>4.1389178576678565E-2</v>
      </c>
      <c r="P34" s="302">
        <f t="shared" si="2"/>
        <v>4.2891414762139549E-2</v>
      </c>
      <c r="Q34" s="302">
        <f t="shared" si="2"/>
        <v>9.96898236666999E-2</v>
      </c>
      <c r="R34" s="302">
        <f t="shared" si="2"/>
        <v>9.786589434726925E-2</v>
      </c>
      <c r="S34" s="302">
        <f t="shared" si="2"/>
        <v>0.12766030396933847</v>
      </c>
      <c r="T34" s="302">
        <f t="shared" si="2"/>
        <v>0.12043596619740722</v>
      </c>
      <c r="U34" s="302">
        <f t="shared" si="2"/>
        <v>0.13567897991500949</v>
      </c>
      <c r="V34" s="302">
        <f t="shared" si="2"/>
        <v>0.1053773991222173</v>
      </c>
      <c r="W34" s="302">
        <f>W27/W32</f>
        <v>0.14736030431559385</v>
      </c>
      <c r="X34" s="19">
        <f t="shared" si="2"/>
        <v>0.11280882319605517</v>
      </c>
      <c r="Z34" s="302"/>
      <c r="AA34" s="302"/>
    </row>
    <row r="35" spans="1:27" x14ac:dyDescent="0.2">
      <c r="A35" s="304" t="s">
        <v>405</v>
      </c>
      <c r="B35" s="35">
        <f>SUM(B26:B27)/B32</f>
        <v>4.2387527326519296E-4</v>
      </c>
      <c r="C35" s="35">
        <f t="shared" ref="C35:X35" si="3">SUM(C26:C27)/C32</f>
        <v>1.9552267907811444E-4</v>
      </c>
      <c r="D35" s="35">
        <f t="shared" si="3"/>
        <v>1.0947884887953743E-4</v>
      </c>
      <c r="E35" s="35">
        <f t="shared" si="3"/>
        <v>1.8818775338328016E-4</v>
      </c>
      <c r="F35" s="35">
        <f t="shared" si="3"/>
        <v>2.6748588720070361E-4</v>
      </c>
      <c r="G35" s="35">
        <f t="shared" si="3"/>
        <v>6.85931529892405E-4</v>
      </c>
      <c r="H35" s="35">
        <f t="shared" si="3"/>
        <v>1.7211549527747143E-3</v>
      </c>
      <c r="I35" s="35">
        <f t="shared" si="3"/>
        <v>3.0443109325185565E-3</v>
      </c>
      <c r="J35" s="35">
        <f t="shared" si="3"/>
        <v>6.267853517401072E-3</v>
      </c>
      <c r="K35" s="35">
        <f t="shared" si="3"/>
        <v>1.2468223290814788E-2</v>
      </c>
      <c r="L35" s="35">
        <f t="shared" si="3"/>
        <v>1.2148517229286452E-2</v>
      </c>
      <c r="M35" s="35">
        <f t="shared" si="3"/>
        <v>1.4456214023233773E-2</v>
      </c>
      <c r="N35" s="35">
        <f t="shared" si="3"/>
        <v>3.844817017826354E-2</v>
      </c>
      <c r="O35" s="35">
        <f t="shared" si="3"/>
        <v>6.8973009739437874E-2</v>
      </c>
      <c r="P35" s="35">
        <f t="shared" si="3"/>
        <v>8.77212485889277E-2</v>
      </c>
      <c r="Q35" s="35">
        <f t="shared" si="3"/>
        <v>0.25610302664601509</v>
      </c>
      <c r="R35" s="35">
        <f t="shared" si="3"/>
        <v>0.2821127724496777</v>
      </c>
      <c r="S35" s="35">
        <f t="shared" si="3"/>
        <v>0.2804449285892166</v>
      </c>
      <c r="T35" s="35">
        <f t="shared" si="3"/>
        <v>0.38125371225238647</v>
      </c>
      <c r="U35" s="35">
        <f t="shared" si="3"/>
        <v>0.3048811873051398</v>
      </c>
      <c r="V35" s="35">
        <f t="shared" si="3"/>
        <v>0.22292982052733304</v>
      </c>
      <c r="W35" s="35">
        <f>SUM(W26:W27)/W32</f>
        <v>0.36197210030677912</v>
      </c>
      <c r="X35" s="36">
        <f t="shared" si="3"/>
        <v>0.37970051817230061</v>
      </c>
      <c r="Z35" s="302"/>
      <c r="AA35" s="302"/>
    </row>
    <row r="36" spans="1:27" x14ac:dyDescent="0.2">
      <c r="X36" s="457"/>
      <c r="Y36" s="150"/>
      <c r="Z36" s="302"/>
      <c r="AA36" s="302"/>
    </row>
    <row r="37" spans="1:27" x14ac:dyDescent="0.2">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row>
    <row r="38" spans="1:27" x14ac:dyDescent="0.2">
      <c r="X38" s="150"/>
      <c r="Y38" s="150"/>
    </row>
    <row r="39" spans="1:27" x14ac:dyDescent="0.2">
      <c r="B39" s="457"/>
      <c r="C39" s="457"/>
      <c r="D39" s="457"/>
      <c r="E39" s="457"/>
      <c r="F39" s="457"/>
      <c r="G39" s="457"/>
      <c r="H39" s="457"/>
      <c r="I39" s="457"/>
      <c r="J39" s="457"/>
      <c r="K39" s="457"/>
      <c r="L39" s="457"/>
      <c r="M39" s="457"/>
      <c r="N39" s="457"/>
      <c r="O39" s="457"/>
      <c r="P39" s="457"/>
      <c r="Q39" s="457"/>
      <c r="R39" s="457"/>
      <c r="S39" s="457"/>
      <c r="T39" s="457"/>
      <c r="U39" s="457"/>
      <c r="V39" s="457"/>
      <c r="W39" s="457"/>
      <c r="X39" s="457"/>
      <c r="Y39" s="150"/>
    </row>
    <row r="40" spans="1:27" x14ac:dyDescent="0.2">
      <c r="B40" s="457"/>
      <c r="C40" s="457"/>
      <c r="D40" s="457"/>
      <c r="E40" s="457"/>
      <c r="F40" s="457"/>
      <c r="G40" s="457"/>
      <c r="H40" s="457"/>
      <c r="I40" s="457"/>
      <c r="J40" s="457"/>
      <c r="K40" s="457"/>
      <c r="L40" s="457"/>
      <c r="M40" s="457"/>
      <c r="N40" s="457"/>
      <c r="O40" s="457"/>
      <c r="P40" s="457"/>
      <c r="Q40" s="457"/>
      <c r="R40" s="457"/>
      <c r="S40" s="457"/>
      <c r="T40" s="457"/>
      <c r="U40" s="457"/>
      <c r="V40" s="457"/>
      <c r="W40" s="457"/>
      <c r="X40" s="457"/>
    </row>
  </sheetData>
  <mergeCells count="1">
    <mergeCell ref="B23:X23"/>
  </mergeCells>
  <pageMargins left="0.7" right="0.7" top="0.75" bottom="0.75" header="0.3" footer="0.3"/>
  <pageSetup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E31"/>
  <sheetViews>
    <sheetView zoomScale="80" zoomScaleNormal="80" workbookViewId="0"/>
  </sheetViews>
  <sheetFormatPr defaultColWidth="8.7109375" defaultRowHeight="12.75" x14ac:dyDescent="0.2"/>
  <cols>
    <col min="1" max="1" width="13.7109375" style="262" customWidth="1"/>
    <col min="2" max="5" width="11.5703125" style="262" customWidth="1"/>
    <col min="6" max="16384" width="8.7109375" style="262"/>
  </cols>
  <sheetData>
    <row r="1" spans="1:5" ht="15" x14ac:dyDescent="0.25">
      <c r="A1" s="1070" t="s">
        <v>677</v>
      </c>
    </row>
    <row r="2" spans="1:5" ht="13.5" thickBot="1" x14ac:dyDescent="0.25">
      <c r="A2" s="93"/>
      <c r="B2" s="93"/>
      <c r="C2" s="93"/>
      <c r="D2" s="93"/>
      <c r="E2" s="93"/>
    </row>
    <row r="3" spans="1:5" ht="14.1" customHeight="1" thickTop="1" x14ac:dyDescent="0.2">
      <c r="A3" s="1113" t="s">
        <v>22</v>
      </c>
      <c r="B3" s="1118" t="s">
        <v>414</v>
      </c>
      <c r="C3" s="1119"/>
      <c r="D3" s="1118" t="s">
        <v>415</v>
      </c>
      <c r="E3" s="1119"/>
    </row>
    <row r="4" spans="1:5" ht="14.1" customHeight="1" thickBot="1" x14ac:dyDescent="0.25">
      <c r="A4" s="1114"/>
      <c r="B4" s="1120"/>
      <c r="C4" s="1121"/>
      <c r="D4" s="1120"/>
      <c r="E4" s="1121"/>
    </row>
    <row r="5" spans="1:5" ht="14.1" customHeight="1" thickTop="1" x14ac:dyDescent="0.2">
      <c r="A5" s="1114"/>
      <c r="B5" s="1116" t="s">
        <v>407</v>
      </c>
      <c r="C5" s="1116" t="s">
        <v>416</v>
      </c>
      <c r="D5" s="1116" t="s">
        <v>407</v>
      </c>
      <c r="E5" s="1116" t="s">
        <v>416</v>
      </c>
    </row>
    <row r="6" spans="1:5" ht="14.1" customHeight="1" thickBot="1" x14ac:dyDescent="0.25">
      <c r="A6" s="1115"/>
      <c r="B6" s="1117"/>
      <c r="C6" s="1117"/>
      <c r="D6" s="1117"/>
      <c r="E6" s="1117"/>
    </row>
    <row r="7" spans="1:5" ht="14.1" customHeight="1" thickTop="1" thickBot="1" x14ac:dyDescent="0.25">
      <c r="A7" s="308" t="s">
        <v>58</v>
      </c>
      <c r="B7" s="306">
        <v>0.22689123284563911</v>
      </c>
      <c r="C7" s="306">
        <v>0.14420059733091375</v>
      </c>
      <c r="D7" s="306">
        <v>0.19379056475830669</v>
      </c>
      <c r="E7" s="306">
        <v>0.12316348606671187</v>
      </c>
    </row>
    <row r="8" spans="1:5" ht="14.1" customHeight="1" thickTop="1" thickBot="1" x14ac:dyDescent="0.25">
      <c r="A8" s="308" t="s">
        <v>64</v>
      </c>
      <c r="B8" s="306">
        <v>0.18873852102464958</v>
      </c>
      <c r="C8" s="306">
        <v>7.5640405993233448E-2</v>
      </c>
      <c r="D8" s="306">
        <v>7.8960671317359218E-2</v>
      </c>
      <c r="E8" s="306">
        <v>3.1644929734101705E-2</v>
      </c>
    </row>
    <row r="9" spans="1:5" ht="14.1" customHeight="1" thickTop="1" thickBot="1" x14ac:dyDescent="0.25">
      <c r="A9" s="308" t="s">
        <v>65</v>
      </c>
      <c r="B9" s="306">
        <v>0.16530650977415071</v>
      </c>
      <c r="C9" s="306">
        <v>5.0104384133611693E-2</v>
      </c>
      <c r="D9" s="306">
        <v>0.19993113738092505</v>
      </c>
      <c r="E9" s="306">
        <v>6.0599104785952027E-2</v>
      </c>
    </row>
    <row r="10" spans="1:5" ht="14.1" customHeight="1" thickTop="1" thickBot="1" x14ac:dyDescent="0.25">
      <c r="A10" s="308" t="s">
        <v>408</v>
      </c>
      <c r="B10" s="306">
        <v>0.14841843268975183</v>
      </c>
      <c r="C10" s="306">
        <v>0.12722615566778628</v>
      </c>
      <c r="D10" s="306">
        <v>0.16129625252763991</v>
      </c>
      <c r="E10" s="306">
        <v>0.13826518553533443</v>
      </c>
    </row>
    <row r="11" spans="1:5" ht="14.1" customHeight="1" thickTop="1" thickBot="1" x14ac:dyDescent="0.25">
      <c r="A11" s="308" t="s">
        <v>61</v>
      </c>
      <c r="B11" s="306">
        <v>0.14325068870523416</v>
      </c>
      <c r="C11" s="306">
        <v>7.43801652892562E-2</v>
      </c>
      <c r="D11" s="306">
        <v>6.8744098205854573E-2</v>
      </c>
      <c r="E11" s="306">
        <v>3.5694050991501414E-2</v>
      </c>
    </row>
    <row r="12" spans="1:5" ht="14.1" customHeight="1" thickTop="1" thickBot="1" x14ac:dyDescent="0.25">
      <c r="A12" s="308" t="s">
        <v>410</v>
      </c>
      <c r="B12" s="306">
        <v>8.0812641083521444E-2</v>
      </c>
      <c r="C12" s="306">
        <v>6.6286017793121765E-2</v>
      </c>
      <c r="D12" s="306">
        <v>9.7899173181481836E-2</v>
      </c>
      <c r="E12" s="306">
        <v>8.0301129234629856E-2</v>
      </c>
    </row>
    <row r="13" spans="1:5" ht="14.1" customHeight="1" thickTop="1" thickBot="1" x14ac:dyDescent="0.25">
      <c r="A13" s="308" t="s">
        <v>409</v>
      </c>
      <c r="B13" s="306">
        <v>7.926932200829831E-2</v>
      </c>
      <c r="C13" s="306">
        <v>5.3290449832523346E-2</v>
      </c>
      <c r="D13" s="306">
        <v>0.10944419229401013</v>
      </c>
      <c r="E13" s="306">
        <v>7.3576133756946063E-2</v>
      </c>
    </row>
    <row r="14" spans="1:5" ht="14.1" customHeight="1" thickTop="1" thickBot="1" x14ac:dyDescent="0.25">
      <c r="A14" s="308" t="s">
        <v>411</v>
      </c>
      <c r="B14" s="306">
        <v>7.4754852670275831E-2</v>
      </c>
      <c r="C14" s="306">
        <v>7.1858936716192187E-2</v>
      </c>
      <c r="D14" s="306">
        <v>7.1318388678695041E-2</v>
      </c>
      <c r="E14" s="306">
        <v>6.8555597338511007E-2</v>
      </c>
    </row>
    <row r="15" spans="1:5" ht="14.1" customHeight="1" thickTop="1" thickBot="1" x14ac:dyDescent="0.25">
      <c r="A15" s="308" t="s">
        <v>412</v>
      </c>
      <c r="B15" s="306">
        <v>6.432008498937633E-2</v>
      </c>
      <c r="C15" s="306">
        <v>2.4856267966504187E-2</v>
      </c>
      <c r="D15" s="306">
        <v>5.7690151897315176E-2</v>
      </c>
      <c r="E15" s="306">
        <v>2.2294153915139284E-2</v>
      </c>
    </row>
    <row r="16" spans="1:5" ht="14.1" customHeight="1" thickTop="1" thickBot="1" x14ac:dyDescent="0.25">
      <c r="A16" s="308" t="s">
        <v>678</v>
      </c>
      <c r="B16" s="306">
        <v>6.0726310726310725E-2</v>
      </c>
      <c r="C16" s="306">
        <v>2.4771524771524771E-2</v>
      </c>
      <c r="D16" s="306">
        <v>6.9007925662749381E-2</v>
      </c>
      <c r="E16" s="306">
        <v>2.8149767696091829E-2</v>
      </c>
    </row>
    <row r="17" spans="1:5" ht="14.1" customHeight="1" thickTop="1" thickBot="1" x14ac:dyDescent="0.25">
      <c r="A17" s="308" t="s">
        <v>59</v>
      </c>
      <c r="B17" s="306">
        <v>5.9476879693839378E-2</v>
      </c>
      <c r="C17" s="306">
        <v>4.8887865795758642E-2</v>
      </c>
      <c r="D17" s="306">
        <v>8.2092219706898603E-2</v>
      </c>
      <c r="E17" s="306">
        <v>6.7476865642003253E-2</v>
      </c>
    </row>
    <row r="18" spans="1:5" ht="14.1" customHeight="1" thickTop="1" thickBot="1" x14ac:dyDescent="0.25">
      <c r="A18" s="308" t="s">
        <v>679</v>
      </c>
      <c r="B18" s="306">
        <v>4.3671773845489856E-2</v>
      </c>
      <c r="C18" s="306">
        <v>1.6292619766940009E-2</v>
      </c>
      <c r="D18" s="306">
        <v>2.8140371612813516E-2</v>
      </c>
      <c r="E18" s="306">
        <v>1.0498322701753776E-2</v>
      </c>
    </row>
    <row r="19" spans="1:5" ht="14.1" customHeight="1" thickTop="1" thickBot="1" x14ac:dyDescent="0.25">
      <c r="A19" s="308" t="s">
        <v>680</v>
      </c>
      <c r="B19" s="306">
        <v>4.0433476004006923E-2</v>
      </c>
      <c r="C19" s="306">
        <v>2.7574902103633548E-2</v>
      </c>
      <c r="D19" s="306">
        <v>3.9379157427937919E-2</v>
      </c>
      <c r="E19" s="306">
        <v>2.6855875831485587E-2</v>
      </c>
    </row>
    <row r="20" spans="1:5" ht="14.1" customHeight="1" thickTop="1" thickBot="1" x14ac:dyDescent="0.25">
      <c r="A20" s="308" t="s">
        <v>681</v>
      </c>
      <c r="B20" s="306">
        <v>3.615863141524106E-2</v>
      </c>
      <c r="C20" s="306">
        <v>1.1664074650077761E-2</v>
      </c>
      <c r="D20" s="306">
        <v>1.7072051399724644E-2</v>
      </c>
      <c r="E20" s="306">
        <v>5.507113354749885E-3</v>
      </c>
    </row>
    <row r="21" spans="1:5" ht="14.1" customHeight="1" thickTop="1" thickBot="1" x14ac:dyDescent="0.25">
      <c r="A21" s="308" t="s">
        <v>682</v>
      </c>
      <c r="B21" s="306">
        <v>3.5365527389472275E-2</v>
      </c>
      <c r="C21" s="306">
        <v>3.2614875259179985E-2</v>
      </c>
      <c r="D21" s="306">
        <v>3.1746984786964971E-2</v>
      </c>
      <c r="E21" s="306">
        <v>2.927777485908992E-2</v>
      </c>
    </row>
    <row r="22" spans="1:5" ht="14.1" customHeight="1" thickTop="1" thickBot="1" x14ac:dyDescent="0.25">
      <c r="A22" s="308" t="s">
        <v>683</v>
      </c>
      <c r="B22" s="306">
        <v>3.3570178148491399E-2</v>
      </c>
      <c r="C22" s="306">
        <v>2.9039233858510968E-2</v>
      </c>
      <c r="D22" s="306">
        <v>2.6889924526745577E-2</v>
      </c>
      <c r="E22" s="306">
        <v>2.326060955994556E-2</v>
      </c>
    </row>
    <row r="23" spans="1:5" ht="14.1" customHeight="1" thickTop="1" thickBot="1" x14ac:dyDescent="0.25">
      <c r="A23" s="308" t="s">
        <v>684</v>
      </c>
      <c r="B23" s="306">
        <v>3.3308634134293073E-2</v>
      </c>
      <c r="C23" s="306">
        <v>3.1015137080554672E-2</v>
      </c>
      <c r="D23" s="306">
        <v>3.0233153984114785E-2</v>
      </c>
      <c r="E23" s="306">
        <v>2.8151421983089932E-2</v>
      </c>
    </row>
    <row r="24" spans="1:5" ht="14.1" customHeight="1" thickTop="1" thickBot="1" x14ac:dyDescent="0.25">
      <c r="A24" s="308" t="s">
        <v>685</v>
      </c>
      <c r="B24" s="306">
        <v>3.0616842852414696E-2</v>
      </c>
      <c r="C24" s="306">
        <v>2.6154711157721802E-2</v>
      </c>
      <c r="D24" s="306">
        <v>3.2313862807072186E-2</v>
      </c>
      <c r="E24" s="306">
        <v>2.7604405594111283E-2</v>
      </c>
    </row>
    <row r="25" spans="1:5" ht="14.1" customHeight="1" thickTop="1" thickBot="1" x14ac:dyDescent="0.25">
      <c r="A25" s="308" t="s">
        <v>686</v>
      </c>
      <c r="B25" s="306">
        <v>2.5483683591248269E-2</v>
      </c>
      <c r="C25" s="306">
        <v>8.3555502599008055E-3</v>
      </c>
      <c r="D25" s="306">
        <v>2.4582803531533085E-2</v>
      </c>
      <c r="E25" s="306">
        <v>8.0601711170017881E-3</v>
      </c>
    </row>
    <row r="26" spans="1:5" ht="14.1" customHeight="1" thickTop="1" thickBot="1" x14ac:dyDescent="0.25">
      <c r="A26" s="308" t="s">
        <v>687</v>
      </c>
      <c r="B26" s="306">
        <v>2.3052141749194607E-2</v>
      </c>
      <c r="C26" s="306">
        <v>5.417014676052977E-3</v>
      </c>
      <c r="D26" s="306">
        <v>3.576055973050013E-2</v>
      </c>
      <c r="E26" s="306">
        <v>8.4033613445378148E-3</v>
      </c>
    </row>
    <row r="27" spans="1:5" ht="14.1" customHeight="1" thickTop="1" thickBot="1" x14ac:dyDescent="0.25">
      <c r="A27" s="309" t="s">
        <v>66</v>
      </c>
      <c r="B27" s="307">
        <v>8.1286859162742354E-3</v>
      </c>
      <c r="C27" s="307">
        <v>5.8516473508348201E-3</v>
      </c>
      <c r="D27" s="307">
        <v>9.7534245587661411E-3</v>
      </c>
      <c r="E27" s="307">
        <v>7.0212579952936257E-3</v>
      </c>
    </row>
    <row r="28" spans="1:5" ht="14.1" customHeight="1" thickTop="1" thickBot="1" x14ac:dyDescent="0.25">
      <c r="A28" s="310" t="s">
        <v>413</v>
      </c>
      <c r="B28" s="311">
        <v>3.273827744676145E-2</v>
      </c>
      <c r="C28" s="311">
        <v>2.2433460451503202E-2</v>
      </c>
      <c r="D28" s="311">
        <v>3.6197144886293851E-2</v>
      </c>
      <c r="E28" s="311">
        <v>2.4803602437071168E-2</v>
      </c>
    </row>
    <row r="29" spans="1:5" ht="14.1" customHeight="1" thickTop="1" x14ac:dyDescent="0.2">
      <c r="A29" s="93"/>
      <c r="B29" s="93"/>
      <c r="C29" s="93"/>
      <c r="D29" s="93"/>
      <c r="E29" s="93"/>
    </row>
    <row r="30" spans="1:5" ht="14.1" customHeight="1" x14ac:dyDescent="0.2">
      <c r="A30" s="49" t="s">
        <v>417</v>
      </c>
      <c r="B30" s="93"/>
      <c r="C30" s="93"/>
      <c r="D30" s="93"/>
      <c r="E30" s="93"/>
    </row>
    <row r="31" spans="1:5" ht="14.1" customHeight="1" x14ac:dyDescent="0.2"/>
  </sheetData>
  <mergeCells count="7">
    <mergeCell ref="A3:A6"/>
    <mergeCell ref="B5:B6"/>
    <mergeCell ref="D5:D6"/>
    <mergeCell ref="B3:C4"/>
    <mergeCell ref="D3:E4"/>
    <mergeCell ref="C5:C6"/>
    <mergeCell ref="E5:E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P91"/>
  <sheetViews>
    <sheetView zoomScale="80" zoomScaleNormal="80" workbookViewId="0">
      <selection activeCell="K19" sqref="K19"/>
    </sheetView>
  </sheetViews>
  <sheetFormatPr defaultColWidth="9.140625" defaultRowHeight="12.75" x14ac:dyDescent="0.2"/>
  <cols>
    <col min="1" max="1" width="10.7109375" style="762" customWidth="1"/>
    <col min="2" max="2" width="10.28515625" style="762" bestFit="1" customWidth="1"/>
    <col min="3" max="3" width="10.140625" style="762" customWidth="1"/>
    <col min="4" max="4" width="9.28515625" style="762" bestFit="1" customWidth="1"/>
    <col min="5" max="5" width="10.28515625" style="762" customWidth="1"/>
    <col min="6" max="6" width="9.28515625" style="762" bestFit="1" customWidth="1"/>
    <col min="7" max="7" width="10.140625" style="762" customWidth="1"/>
    <col min="8" max="8" width="9.28515625" style="762" bestFit="1" customWidth="1"/>
    <col min="9" max="9" width="10.140625" style="762" customWidth="1"/>
    <col min="10" max="10" width="10.85546875" style="762" customWidth="1"/>
    <col min="11" max="11" width="9.7109375" style="762" customWidth="1"/>
    <col min="12" max="12" width="9.140625" style="762"/>
    <col min="13" max="13" width="5.42578125" style="762" bestFit="1" customWidth="1"/>
    <col min="14" max="14" width="21" style="762" customWidth="1"/>
    <col min="15" max="15" width="17.42578125" style="762" customWidth="1"/>
    <col min="16" max="16" width="16.140625" style="762" customWidth="1"/>
    <col min="17" max="16384" width="9.140625" style="762"/>
  </cols>
  <sheetData>
    <row r="1" spans="1:16" ht="15" x14ac:dyDescent="0.25">
      <c r="A1" s="1071" t="s">
        <v>609</v>
      </c>
    </row>
    <row r="2" spans="1:16" x14ac:dyDescent="0.2">
      <c r="A2" s="380"/>
    </row>
    <row r="3" spans="1:16" ht="15.75" customHeight="1" x14ac:dyDescent="0.2">
      <c r="A3" s="380"/>
      <c r="M3" s="788"/>
      <c r="N3" s="789"/>
      <c r="O3" s="789"/>
      <c r="P3" s="789"/>
    </row>
    <row r="4" spans="1:16" ht="15.75" customHeight="1" x14ac:dyDescent="0.2">
      <c r="M4" s="788"/>
      <c r="N4" s="789"/>
      <c r="O4" s="789"/>
      <c r="P4" s="789"/>
    </row>
    <row r="5" spans="1:16" x14ac:dyDescent="0.2">
      <c r="N5" s="790"/>
      <c r="O5" s="790"/>
    </row>
    <row r="6" spans="1:16" x14ac:dyDescent="0.2">
      <c r="N6" s="790"/>
      <c r="O6" s="790"/>
    </row>
    <row r="7" spans="1:16" x14ac:dyDescent="0.2">
      <c r="N7" s="790"/>
      <c r="O7" s="790"/>
    </row>
    <row r="8" spans="1:16" x14ac:dyDescent="0.2">
      <c r="N8" s="790"/>
      <c r="O8" s="790"/>
    </row>
    <row r="9" spans="1:16" x14ac:dyDescent="0.2">
      <c r="N9" s="790"/>
      <c r="O9" s="790"/>
    </row>
    <row r="10" spans="1:16" x14ac:dyDescent="0.2">
      <c r="N10" s="790"/>
      <c r="O10" s="790"/>
    </row>
    <row r="11" spans="1:16" x14ac:dyDescent="0.2">
      <c r="N11" s="790"/>
      <c r="O11" s="790"/>
    </row>
    <row r="12" spans="1:16" x14ac:dyDescent="0.2">
      <c r="N12" s="790"/>
      <c r="O12" s="790"/>
    </row>
    <row r="13" spans="1:16" x14ac:dyDescent="0.2">
      <c r="N13" s="790"/>
      <c r="O13" s="790"/>
    </row>
    <row r="14" spans="1:16" x14ac:dyDescent="0.2">
      <c r="N14" s="790"/>
      <c r="O14" s="790"/>
    </row>
    <row r="15" spans="1:16" x14ac:dyDescent="0.2">
      <c r="N15" s="790"/>
      <c r="O15" s="790"/>
    </row>
    <row r="16" spans="1:16" x14ac:dyDescent="0.2">
      <c r="N16" s="790"/>
      <c r="O16" s="790"/>
    </row>
    <row r="17" spans="1:16" x14ac:dyDescent="0.2">
      <c r="N17" s="790"/>
      <c r="O17" s="790"/>
    </row>
    <row r="18" spans="1:16" x14ac:dyDescent="0.2">
      <c r="N18" s="790"/>
      <c r="O18" s="790"/>
    </row>
    <row r="19" spans="1:16" x14ac:dyDescent="0.2">
      <c r="N19" s="790"/>
      <c r="O19" s="790"/>
    </row>
    <row r="20" spans="1:16" x14ac:dyDescent="0.2">
      <c r="N20" s="790"/>
      <c r="O20" s="790"/>
    </row>
    <row r="21" spans="1:16" x14ac:dyDescent="0.2">
      <c r="N21" s="790"/>
      <c r="O21" s="790"/>
    </row>
    <row r="22" spans="1:16" x14ac:dyDescent="0.2">
      <c r="N22" s="790"/>
      <c r="O22" s="790"/>
    </row>
    <row r="23" spans="1:16" x14ac:dyDescent="0.2">
      <c r="A23" s="763" t="s">
        <v>547</v>
      </c>
      <c r="B23" s="764"/>
      <c r="C23" s="764"/>
      <c r="N23" s="790"/>
      <c r="O23" s="790"/>
    </row>
    <row r="24" spans="1:16" ht="13.5" thickBot="1" x14ac:dyDescent="0.25">
      <c r="A24" s="763"/>
      <c r="B24" s="764"/>
      <c r="C24" s="764"/>
      <c r="N24" s="790"/>
      <c r="O24" s="790"/>
    </row>
    <row r="25" spans="1:16" ht="15.75" x14ac:dyDescent="0.3">
      <c r="A25" s="791"/>
      <c r="B25" s="1122" t="s">
        <v>650</v>
      </c>
      <c r="C25" s="1122"/>
      <c r="D25" s="1122"/>
      <c r="E25" s="1122"/>
      <c r="F25" s="1122"/>
      <c r="G25" s="1122"/>
      <c r="H25" s="1122"/>
      <c r="I25" s="1122"/>
      <c r="J25" s="1122"/>
      <c r="K25" s="1123"/>
      <c r="M25" s="1124" t="s">
        <v>496</v>
      </c>
      <c r="N25" s="1125"/>
      <c r="O25" s="1125"/>
      <c r="P25" s="1126"/>
    </row>
    <row r="26" spans="1:16" ht="29.25" customHeight="1" x14ac:dyDescent="0.2">
      <c r="A26" s="792" t="s">
        <v>497</v>
      </c>
      <c r="B26" s="793" t="s">
        <v>8</v>
      </c>
      <c r="C26" s="793" t="s">
        <v>2</v>
      </c>
      <c r="D26" s="793" t="s">
        <v>17</v>
      </c>
      <c r="E26" s="793" t="s">
        <v>6</v>
      </c>
      <c r="F26" s="793" t="s">
        <v>4</v>
      </c>
      <c r="G26" s="793" t="s">
        <v>5</v>
      </c>
      <c r="H26" s="793" t="s">
        <v>1</v>
      </c>
      <c r="I26" s="793" t="s">
        <v>3</v>
      </c>
      <c r="J26" s="794" t="s">
        <v>93</v>
      </c>
      <c r="K26" s="795" t="s">
        <v>92</v>
      </c>
      <c r="L26" s="796"/>
      <c r="M26" s="797" t="s">
        <v>22</v>
      </c>
      <c r="N26" s="794" t="s">
        <v>498</v>
      </c>
      <c r="O26" s="794" t="s">
        <v>888</v>
      </c>
      <c r="P26" s="795" t="s">
        <v>889</v>
      </c>
    </row>
    <row r="27" spans="1:16" x14ac:dyDescent="0.2">
      <c r="A27" s="798">
        <v>2007</v>
      </c>
      <c r="B27" s="799"/>
      <c r="C27" s="800"/>
      <c r="D27" s="799"/>
      <c r="E27" s="800"/>
      <c r="F27" s="799"/>
      <c r="G27" s="800"/>
      <c r="H27" s="799"/>
      <c r="I27" s="800"/>
      <c r="J27" s="799"/>
      <c r="K27" s="801">
        <v>18.899999999999999</v>
      </c>
      <c r="M27" s="802" t="s">
        <v>38</v>
      </c>
      <c r="N27" s="800">
        <v>12331.8</v>
      </c>
      <c r="O27" s="799">
        <v>1610.4</v>
      </c>
      <c r="P27" s="803">
        <v>19</v>
      </c>
    </row>
    <row r="28" spans="1:16" x14ac:dyDescent="0.2">
      <c r="A28" s="798">
        <v>2008</v>
      </c>
      <c r="B28" s="799">
        <v>10</v>
      </c>
      <c r="C28" s="804"/>
      <c r="D28" s="799"/>
      <c r="E28" s="804"/>
      <c r="F28" s="799"/>
      <c r="G28" s="804"/>
      <c r="H28" s="799"/>
      <c r="I28" s="804"/>
      <c r="J28" s="799"/>
      <c r="K28" s="805"/>
      <c r="M28" s="802" t="s">
        <v>21</v>
      </c>
      <c r="N28" s="804">
        <v>4869.03</v>
      </c>
      <c r="O28" s="799">
        <v>2495.4</v>
      </c>
      <c r="P28" s="806">
        <v>16</v>
      </c>
    </row>
    <row r="29" spans="1:16" x14ac:dyDescent="0.2">
      <c r="A29" s="798">
        <v>2009</v>
      </c>
      <c r="B29" s="799">
        <v>21</v>
      </c>
      <c r="C29" s="804"/>
      <c r="D29" s="799"/>
      <c r="E29" s="804"/>
      <c r="F29" s="799"/>
      <c r="G29" s="804"/>
      <c r="H29" s="799"/>
      <c r="I29" s="804"/>
      <c r="J29" s="799">
        <v>25</v>
      </c>
      <c r="K29" s="805"/>
      <c r="M29" s="802" t="s">
        <v>37</v>
      </c>
      <c r="N29" s="804">
        <v>3719.46</v>
      </c>
      <c r="O29" s="799">
        <v>1639.4</v>
      </c>
      <c r="P29" s="806">
        <v>22</v>
      </c>
    </row>
    <row r="30" spans="1:16" x14ac:dyDescent="0.2">
      <c r="A30" s="798">
        <v>2010</v>
      </c>
      <c r="B30" s="799">
        <v>48</v>
      </c>
      <c r="C30" s="804">
        <v>13.9</v>
      </c>
      <c r="D30" s="799"/>
      <c r="E30" s="804"/>
      <c r="F30" s="799"/>
      <c r="G30" s="804"/>
      <c r="H30" s="799">
        <v>23.43</v>
      </c>
      <c r="I30" s="804"/>
      <c r="J30" s="799">
        <v>40.1</v>
      </c>
      <c r="K30" s="805">
        <v>49.64</v>
      </c>
      <c r="M30" s="802" t="s">
        <v>67</v>
      </c>
      <c r="N30" s="804">
        <v>2702.61</v>
      </c>
      <c r="O30" s="799">
        <v>360.9</v>
      </c>
      <c r="P30" s="806">
        <v>9</v>
      </c>
    </row>
    <row r="31" spans="1:16" x14ac:dyDescent="0.2">
      <c r="A31" s="798">
        <v>2011</v>
      </c>
      <c r="B31" s="799">
        <v>95</v>
      </c>
      <c r="C31" s="804">
        <v>30</v>
      </c>
      <c r="D31" s="799"/>
      <c r="E31" s="804"/>
      <c r="F31" s="799"/>
      <c r="G31" s="804">
        <v>31.5</v>
      </c>
      <c r="H31" s="799">
        <v>73.58</v>
      </c>
      <c r="I31" s="804">
        <v>49.86</v>
      </c>
      <c r="J31" s="799">
        <v>5.5</v>
      </c>
      <c r="K31" s="805">
        <v>199.71</v>
      </c>
      <c r="M31" s="802" t="s">
        <v>68</v>
      </c>
      <c r="N31" s="804">
        <v>2276.13</v>
      </c>
      <c r="O31" s="799">
        <v>154.6</v>
      </c>
      <c r="P31" s="806">
        <v>4</v>
      </c>
    </row>
    <row r="32" spans="1:16" x14ac:dyDescent="0.2">
      <c r="A32" s="798">
        <v>2012</v>
      </c>
      <c r="B32" s="799">
        <v>425.42</v>
      </c>
      <c r="C32" s="804">
        <v>30.4</v>
      </c>
      <c r="D32" s="799">
        <v>5.76</v>
      </c>
      <c r="E32" s="804"/>
      <c r="F32" s="799"/>
      <c r="G32" s="804"/>
      <c r="H32" s="799">
        <v>107.4</v>
      </c>
      <c r="I32" s="804"/>
      <c r="J32" s="799">
        <v>40.1</v>
      </c>
      <c r="K32" s="805">
        <v>352.06</v>
      </c>
      <c r="M32" s="802" t="s">
        <v>45</v>
      </c>
      <c r="N32" s="804">
        <v>2087.46</v>
      </c>
      <c r="O32" s="799">
        <v>687.4</v>
      </c>
      <c r="P32" s="806">
        <v>8</v>
      </c>
    </row>
    <row r="33" spans="1:16" x14ac:dyDescent="0.2">
      <c r="A33" s="798">
        <v>2013</v>
      </c>
      <c r="B33" s="799">
        <v>900.1</v>
      </c>
      <c r="C33" s="804">
        <v>50.7</v>
      </c>
      <c r="D33" s="799"/>
      <c r="E33" s="804"/>
      <c r="F33" s="799">
        <v>38.799999999999997</v>
      </c>
      <c r="G33" s="804"/>
      <c r="H33" s="799">
        <v>17.3</v>
      </c>
      <c r="I33" s="804"/>
      <c r="J33" s="799">
        <v>43.65</v>
      </c>
      <c r="K33" s="805">
        <v>293.24</v>
      </c>
      <c r="M33" s="802" t="s">
        <v>48</v>
      </c>
      <c r="N33" s="804">
        <v>1980.34</v>
      </c>
      <c r="O33" s="799">
        <v>290.5</v>
      </c>
      <c r="P33" s="806">
        <v>3</v>
      </c>
    </row>
    <row r="34" spans="1:16" x14ac:dyDescent="0.2">
      <c r="A34" s="798">
        <v>2014</v>
      </c>
      <c r="B34" s="799">
        <v>2676.44</v>
      </c>
      <c r="C34" s="804">
        <v>39.6</v>
      </c>
      <c r="D34" s="799">
        <v>12</v>
      </c>
      <c r="E34" s="804">
        <v>20.25</v>
      </c>
      <c r="F34" s="799">
        <v>16.71</v>
      </c>
      <c r="G34" s="804"/>
      <c r="H34" s="799">
        <v>102.45</v>
      </c>
      <c r="I34" s="804"/>
      <c r="J34" s="799">
        <v>61.68</v>
      </c>
      <c r="K34" s="805">
        <v>254.95</v>
      </c>
      <c r="M34" s="802" t="s">
        <v>43</v>
      </c>
      <c r="N34" s="804">
        <v>1279.0999999999999</v>
      </c>
      <c r="O34" s="799">
        <v>651.1</v>
      </c>
      <c r="P34" s="806">
        <v>13</v>
      </c>
    </row>
    <row r="35" spans="1:16" x14ac:dyDescent="0.2">
      <c r="A35" s="798">
        <v>2015</v>
      </c>
      <c r="B35" s="799">
        <v>1337.16</v>
      </c>
      <c r="C35" s="804">
        <v>130.26</v>
      </c>
      <c r="D35" s="799">
        <v>22.2</v>
      </c>
      <c r="E35" s="804"/>
      <c r="F35" s="799">
        <v>20.399999999999999</v>
      </c>
      <c r="G35" s="804"/>
      <c r="H35" s="799">
        <v>246.15</v>
      </c>
      <c r="I35" s="804"/>
      <c r="J35" s="799">
        <v>415.1</v>
      </c>
      <c r="K35" s="805">
        <v>715.41</v>
      </c>
      <c r="M35" s="802" t="s">
        <v>499</v>
      </c>
      <c r="N35" s="804">
        <v>1147.06</v>
      </c>
      <c r="O35" s="799">
        <v>279</v>
      </c>
      <c r="P35" s="806">
        <v>3</v>
      </c>
    </row>
    <row r="36" spans="1:16" x14ac:dyDescent="0.2">
      <c r="A36" s="798">
        <v>2016</v>
      </c>
      <c r="B36" s="799">
        <v>3097.19</v>
      </c>
      <c r="C36" s="804">
        <v>263.89999999999998</v>
      </c>
      <c r="D36" s="799">
        <v>6.5</v>
      </c>
      <c r="E36" s="804">
        <v>26.61</v>
      </c>
      <c r="F36" s="799">
        <v>110.6</v>
      </c>
      <c r="G36" s="804">
        <v>9.5</v>
      </c>
      <c r="H36" s="799">
        <v>368.79</v>
      </c>
      <c r="I36" s="804">
        <v>165</v>
      </c>
      <c r="J36" s="799">
        <v>1334.89</v>
      </c>
      <c r="K36" s="805">
        <v>2047.78</v>
      </c>
      <c r="M36" s="802" t="s">
        <v>500</v>
      </c>
      <c r="N36" s="804">
        <v>996.59</v>
      </c>
      <c r="O36" s="799">
        <v>415.79</v>
      </c>
      <c r="P36" s="806">
        <v>11</v>
      </c>
    </row>
    <row r="37" spans="1:16" x14ac:dyDescent="0.2">
      <c r="A37" s="798">
        <v>2017</v>
      </c>
      <c r="B37" s="799">
        <v>528.89</v>
      </c>
      <c r="C37" s="804">
        <v>660.75</v>
      </c>
      <c r="D37" s="799">
        <v>45.6</v>
      </c>
      <c r="E37" s="804">
        <v>27.2</v>
      </c>
      <c r="F37" s="799">
        <v>273.29000000000002</v>
      </c>
      <c r="G37" s="804">
        <v>15</v>
      </c>
      <c r="H37" s="799">
        <v>472.79</v>
      </c>
      <c r="I37" s="804">
        <v>18.68</v>
      </c>
      <c r="J37" s="799">
        <v>1200.68</v>
      </c>
      <c r="K37" s="805">
        <v>835.84</v>
      </c>
      <c r="M37" s="802" t="s">
        <v>19</v>
      </c>
      <c r="N37" s="804">
        <v>665.3</v>
      </c>
      <c r="O37" s="799">
        <v>55</v>
      </c>
      <c r="P37" s="806">
        <v>1</v>
      </c>
    </row>
    <row r="38" spans="1:16" x14ac:dyDescent="0.2">
      <c r="A38" s="798">
        <v>2018</v>
      </c>
      <c r="B38" s="799">
        <v>835.8</v>
      </c>
      <c r="C38" s="804">
        <v>646</v>
      </c>
      <c r="D38" s="799">
        <v>20</v>
      </c>
      <c r="E38" s="804">
        <v>64.59</v>
      </c>
      <c r="F38" s="799">
        <v>111.62</v>
      </c>
      <c r="G38" s="804">
        <v>32.6</v>
      </c>
      <c r="H38" s="799">
        <v>360.9</v>
      </c>
      <c r="I38" s="804">
        <v>18.399999999999999</v>
      </c>
      <c r="J38" s="799">
        <v>1377.3</v>
      </c>
      <c r="K38" s="805">
        <v>494.9</v>
      </c>
      <c r="M38" s="802" t="s">
        <v>60</v>
      </c>
      <c r="N38" s="804">
        <v>547.83000000000004</v>
      </c>
      <c r="O38" s="799">
        <v>66</v>
      </c>
      <c r="P38" s="806">
        <v>2</v>
      </c>
    </row>
    <row r="39" spans="1:16" x14ac:dyDescent="0.2">
      <c r="A39" s="798">
        <v>2019</v>
      </c>
      <c r="B39" s="799">
        <v>978.8</v>
      </c>
      <c r="C39" s="804">
        <v>497.7</v>
      </c>
      <c r="D39" s="799">
        <v>129.35</v>
      </c>
      <c r="E39" s="804">
        <v>96.6</v>
      </c>
      <c r="F39" s="799">
        <v>13.2</v>
      </c>
      <c r="G39" s="804">
        <v>65</v>
      </c>
      <c r="H39" s="799">
        <v>470.13</v>
      </c>
      <c r="I39" s="804">
        <v>16</v>
      </c>
      <c r="J39" s="799">
        <v>1548.2</v>
      </c>
      <c r="K39" s="805">
        <v>755.3</v>
      </c>
      <c r="M39" s="802" t="s">
        <v>32</v>
      </c>
      <c r="N39" s="804">
        <v>470.55</v>
      </c>
      <c r="O39" s="799">
        <v>65.900000000000006</v>
      </c>
      <c r="P39" s="806">
        <v>6</v>
      </c>
    </row>
    <row r="40" spans="1:16" ht="13.5" thickBot="1" x14ac:dyDescent="0.25">
      <c r="A40" s="807">
        <v>2020</v>
      </c>
      <c r="B40" s="808">
        <v>1754.7</v>
      </c>
      <c r="C40" s="809">
        <v>2495.4</v>
      </c>
      <c r="D40" s="808">
        <v>14</v>
      </c>
      <c r="E40" s="809">
        <v>96.28</v>
      </c>
      <c r="F40" s="808">
        <v>440.9</v>
      </c>
      <c r="G40" s="809">
        <v>22</v>
      </c>
      <c r="H40" s="808">
        <v>1117.95</v>
      </c>
      <c r="I40" s="809">
        <v>30</v>
      </c>
      <c r="J40" s="808">
        <v>2805.59</v>
      </c>
      <c r="K40" s="810">
        <v>815.7</v>
      </c>
      <c r="M40" s="802" t="s">
        <v>39</v>
      </c>
      <c r="N40" s="804">
        <v>446.2</v>
      </c>
      <c r="O40" s="799">
        <v>114.9</v>
      </c>
      <c r="P40" s="806">
        <v>11</v>
      </c>
    </row>
    <row r="41" spans="1:16" ht="13.5" thickBot="1" x14ac:dyDescent="0.25">
      <c r="M41" s="802" t="s">
        <v>41</v>
      </c>
      <c r="N41" s="804">
        <v>262.77999999999997</v>
      </c>
      <c r="O41" s="799"/>
      <c r="P41" s="806"/>
    </row>
    <row r="42" spans="1:16" ht="15.75" x14ac:dyDescent="0.3">
      <c r="A42" s="791"/>
      <c r="B42" s="1122" t="s">
        <v>651</v>
      </c>
      <c r="C42" s="1122"/>
      <c r="D42" s="1122"/>
      <c r="E42" s="1122"/>
      <c r="F42" s="1122"/>
      <c r="G42" s="1122"/>
      <c r="H42" s="1122"/>
      <c r="I42" s="1122"/>
      <c r="J42" s="1122"/>
      <c r="K42" s="1123"/>
      <c r="M42" s="802" t="s">
        <v>17</v>
      </c>
      <c r="N42" s="804">
        <v>255.41</v>
      </c>
      <c r="O42" s="799">
        <v>14</v>
      </c>
      <c r="P42" s="806">
        <v>1</v>
      </c>
    </row>
    <row r="43" spans="1:16" ht="25.5" x14ac:dyDescent="0.2">
      <c r="A43" s="792" t="s">
        <v>497</v>
      </c>
      <c r="B43" s="793" t="s">
        <v>8</v>
      </c>
      <c r="C43" s="793" t="s">
        <v>2</v>
      </c>
      <c r="D43" s="793" t="s">
        <v>17</v>
      </c>
      <c r="E43" s="793" t="s">
        <v>6</v>
      </c>
      <c r="F43" s="793" t="s">
        <v>4</v>
      </c>
      <c r="G43" s="793" t="s">
        <v>5</v>
      </c>
      <c r="H43" s="793" t="s">
        <v>1</v>
      </c>
      <c r="I43" s="793" t="s">
        <v>3</v>
      </c>
      <c r="J43" s="794" t="s">
        <v>93</v>
      </c>
      <c r="K43" s="795" t="s">
        <v>92</v>
      </c>
      <c r="M43" s="802" t="s">
        <v>501</v>
      </c>
      <c r="N43" s="804">
        <v>240</v>
      </c>
      <c r="O43" s="799"/>
      <c r="P43" s="806"/>
    </row>
    <row r="44" spans="1:16" x14ac:dyDescent="0.2">
      <c r="A44" s="798">
        <v>2007</v>
      </c>
      <c r="B44" s="799"/>
      <c r="C44" s="800"/>
      <c r="D44" s="799"/>
      <c r="E44" s="800"/>
      <c r="F44" s="799"/>
      <c r="G44" s="800"/>
      <c r="H44" s="799"/>
      <c r="I44" s="800"/>
      <c r="J44" s="799"/>
      <c r="K44" s="801">
        <v>18.899999999999999</v>
      </c>
      <c r="M44" s="802" t="s">
        <v>502</v>
      </c>
      <c r="N44" s="804">
        <v>218.7</v>
      </c>
      <c r="O44" s="799">
        <v>16</v>
      </c>
      <c r="P44" s="806">
        <v>2</v>
      </c>
    </row>
    <row r="45" spans="1:16" x14ac:dyDescent="0.2">
      <c r="A45" s="798">
        <v>2008</v>
      </c>
      <c r="B45" s="799">
        <v>10</v>
      </c>
      <c r="C45" s="804"/>
      <c r="D45" s="799"/>
      <c r="E45" s="804"/>
      <c r="F45" s="799"/>
      <c r="G45" s="804"/>
      <c r="H45" s="799"/>
      <c r="I45" s="804"/>
      <c r="J45" s="799"/>
      <c r="K45" s="805">
        <v>18.899999999999999</v>
      </c>
      <c r="M45" s="802" t="s">
        <v>70</v>
      </c>
      <c r="N45" s="804">
        <v>207.1</v>
      </c>
      <c r="O45" s="799"/>
      <c r="P45" s="806"/>
    </row>
    <row r="46" spans="1:16" x14ac:dyDescent="0.2">
      <c r="A46" s="798">
        <v>2009</v>
      </c>
      <c r="B46" s="799">
        <v>31</v>
      </c>
      <c r="C46" s="804"/>
      <c r="D46" s="799"/>
      <c r="E46" s="804"/>
      <c r="F46" s="799"/>
      <c r="G46" s="804"/>
      <c r="H46" s="799"/>
      <c r="I46" s="804"/>
      <c r="J46" s="799">
        <v>25</v>
      </c>
      <c r="K46" s="805">
        <v>18.899999999999999</v>
      </c>
      <c r="M46" s="802" t="s">
        <v>69</v>
      </c>
      <c r="N46" s="804">
        <v>203.5</v>
      </c>
      <c r="O46" s="799">
        <v>100</v>
      </c>
      <c r="P46" s="806">
        <v>1</v>
      </c>
    </row>
    <row r="47" spans="1:16" x14ac:dyDescent="0.2">
      <c r="A47" s="798">
        <v>2010</v>
      </c>
      <c r="B47" s="799">
        <v>79</v>
      </c>
      <c r="C47" s="804">
        <v>13.9</v>
      </c>
      <c r="D47" s="799"/>
      <c r="E47" s="804"/>
      <c r="F47" s="799"/>
      <c r="G47" s="804"/>
      <c r="H47" s="799">
        <v>23.43</v>
      </c>
      <c r="I47" s="804"/>
      <c r="J47" s="799">
        <v>65.099999999999994</v>
      </c>
      <c r="K47" s="805">
        <v>68.540000000000006</v>
      </c>
      <c r="M47" s="802" t="s">
        <v>44</v>
      </c>
      <c r="N47" s="811">
        <v>198.1</v>
      </c>
      <c r="O47" s="812"/>
      <c r="P47" s="806"/>
    </row>
    <row r="48" spans="1:16" x14ac:dyDescent="0.2">
      <c r="A48" s="798">
        <v>2011</v>
      </c>
      <c r="B48" s="799">
        <v>174</v>
      </c>
      <c r="C48" s="804">
        <v>43.9</v>
      </c>
      <c r="D48" s="799"/>
      <c r="E48" s="804"/>
      <c r="F48" s="799"/>
      <c r="G48" s="804">
        <v>31.5</v>
      </c>
      <c r="H48" s="799">
        <v>97.01</v>
      </c>
      <c r="I48" s="804">
        <v>49.86</v>
      </c>
      <c r="J48" s="799">
        <v>70.599999999999994</v>
      </c>
      <c r="K48" s="805">
        <v>268.25</v>
      </c>
      <c r="M48" s="802" t="s">
        <v>505</v>
      </c>
      <c r="N48" s="811">
        <v>177.13</v>
      </c>
      <c r="O48" s="812">
        <v>105</v>
      </c>
      <c r="P48" s="806">
        <v>4</v>
      </c>
    </row>
    <row r="49" spans="1:16" x14ac:dyDescent="0.2">
      <c r="A49" s="798">
        <v>2012</v>
      </c>
      <c r="B49" s="799">
        <v>599.41999999999996</v>
      </c>
      <c r="C49" s="804">
        <v>74.3</v>
      </c>
      <c r="D49" s="799">
        <v>5.76</v>
      </c>
      <c r="E49" s="804"/>
      <c r="F49" s="799"/>
      <c r="G49" s="804">
        <v>31.5</v>
      </c>
      <c r="H49" s="799">
        <v>204.41</v>
      </c>
      <c r="I49" s="804">
        <v>49.86</v>
      </c>
      <c r="J49" s="799">
        <v>110.7</v>
      </c>
      <c r="K49" s="805">
        <v>620.30999999999995</v>
      </c>
      <c r="M49" s="802" t="s">
        <v>40</v>
      </c>
      <c r="N49" s="811">
        <v>175.6</v>
      </c>
      <c r="O49" s="812">
        <v>22</v>
      </c>
      <c r="P49" s="806">
        <v>4</v>
      </c>
    </row>
    <row r="50" spans="1:16" x14ac:dyDescent="0.2">
      <c r="A50" s="798">
        <v>2013</v>
      </c>
      <c r="B50" s="799">
        <v>1499.52</v>
      </c>
      <c r="C50" s="804">
        <v>125</v>
      </c>
      <c r="D50" s="799">
        <v>5.76</v>
      </c>
      <c r="E50" s="804"/>
      <c r="F50" s="799">
        <v>38.799999999999997</v>
      </c>
      <c r="G50" s="804">
        <v>31.5</v>
      </c>
      <c r="H50" s="799">
        <v>221.71</v>
      </c>
      <c r="I50" s="804">
        <v>49.86</v>
      </c>
      <c r="J50" s="799">
        <v>154.35</v>
      </c>
      <c r="K50" s="805">
        <v>913.55</v>
      </c>
      <c r="M50" s="802" t="s">
        <v>62</v>
      </c>
      <c r="N50" s="811">
        <v>172.97</v>
      </c>
      <c r="O50" s="812">
        <v>23.95</v>
      </c>
      <c r="P50" s="806">
        <v>3</v>
      </c>
    </row>
    <row r="51" spans="1:16" x14ac:dyDescent="0.2">
      <c r="A51" s="798">
        <v>2014</v>
      </c>
      <c r="B51" s="799">
        <v>4175.96</v>
      </c>
      <c r="C51" s="804">
        <v>164.6</v>
      </c>
      <c r="D51" s="799">
        <v>17.760000000000002</v>
      </c>
      <c r="E51" s="804">
        <v>20.25</v>
      </c>
      <c r="F51" s="799">
        <v>55.51</v>
      </c>
      <c r="G51" s="804">
        <v>31.5</v>
      </c>
      <c r="H51" s="799">
        <v>324.16000000000003</v>
      </c>
      <c r="I51" s="804">
        <v>49.86</v>
      </c>
      <c r="J51" s="799">
        <v>216.03</v>
      </c>
      <c r="K51" s="805">
        <v>1168.5</v>
      </c>
      <c r="M51" s="802" t="s">
        <v>756</v>
      </c>
      <c r="N51" s="811">
        <v>164</v>
      </c>
      <c r="O51" s="812">
        <v>164</v>
      </c>
      <c r="P51" s="806">
        <v>3</v>
      </c>
    </row>
    <row r="52" spans="1:16" x14ac:dyDescent="0.2">
      <c r="A52" s="798">
        <v>2015</v>
      </c>
      <c r="B52" s="799">
        <v>5513.12</v>
      </c>
      <c r="C52" s="804">
        <v>294.86</v>
      </c>
      <c r="D52" s="799">
        <v>39.96</v>
      </c>
      <c r="E52" s="804">
        <v>20.25</v>
      </c>
      <c r="F52" s="799">
        <v>75.91</v>
      </c>
      <c r="G52" s="804">
        <v>31.5</v>
      </c>
      <c r="H52" s="799">
        <v>570.32000000000005</v>
      </c>
      <c r="I52" s="804">
        <v>49.86</v>
      </c>
      <c r="J52" s="799">
        <v>631.13</v>
      </c>
      <c r="K52" s="805">
        <v>1883.91</v>
      </c>
      <c r="M52" s="802" t="s">
        <v>503</v>
      </c>
      <c r="N52" s="811">
        <v>162.28</v>
      </c>
      <c r="O52" s="812"/>
      <c r="P52" s="806"/>
    </row>
    <row r="53" spans="1:16" x14ac:dyDescent="0.2">
      <c r="A53" s="798">
        <v>2016</v>
      </c>
      <c r="B53" s="799">
        <v>8610.31</v>
      </c>
      <c r="C53" s="804">
        <v>558.76</v>
      </c>
      <c r="D53" s="799">
        <v>46.46</v>
      </c>
      <c r="E53" s="804">
        <v>46.86</v>
      </c>
      <c r="F53" s="799">
        <v>186.51</v>
      </c>
      <c r="G53" s="804">
        <v>41</v>
      </c>
      <c r="H53" s="799">
        <v>939.11</v>
      </c>
      <c r="I53" s="804">
        <v>214.86</v>
      </c>
      <c r="J53" s="799">
        <v>1966.01</v>
      </c>
      <c r="K53" s="805">
        <v>3931.69</v>
      </c>
      <c r="M53" s="802" t="s">
        <v>31</v>
      </c>
      <c r="N53" s="811">
        <v>89.17</v>
      </c>
      <c r="O53" s="812">
        <v>10</v>
      </c>
      <c r="P53" s="806">
        <v>2</v>
      </c>
    </row>
    <row r="54" spans="1:16" x14ac:dyDescent="0.2">
      <c r="A54" s="798">
        <v>2017</v>
      </c>
      <c r="B54" s="799">
        <v>9139.2000000000007</v>
      </c>
      <c r="C54" s="804">
        <v>1219.51</v>
      </c>
      <c r="D54" s="799">
        <v>92.06</v>
      </c>
      <c r="E54" s="804">
        <v>74.06</v>
      </c>
      <c r="F54" s="799">
        <v>459.8</v>
      </c>
      <c r="G54" s="804">
        <v>56</v>
      </c>
      <c r="H54" s="799">
        <v>1411.9</v>
      </c>
      <c r="I54" s="804">
        <v>233.54</v>
      </c>
      <c r="J54" s="799">
        <v>3166.69</v>
      </c>
      <c r="K54" s="805">
        <v>4767.5200000000004</v>
      </c>
      <c r="M54" s="802" t="s">
        <v>20</v>
      </c>
      <c r="N54" s="811">
        <v>88.5</v>
      </c>
      <c r="O54" s="812">
        <v>65</v>
      </c>
      <c r="P54" s="806">
        <v>4</v>
      </c>
    </row>
    <row r="55" spans="1:16" x14ac:dyDescent="0.2">
      <c r="A55" s="798">
        <v>2018</v>
      </c>
      <c r="B55" s="799">
        <v>9975</v>
      </c>
      <c r="C55" s="804">
        <v>1865.51</v>
      </c>
      <c r="D55" s="799">
        <v>112.06</v>
      </c>
      <c r="E55" s="804">
        <v>138.65</v>
      </c>
      <c r="F55" s="799">
        <v>571.42999999999995</v>
      </c>
      <c r="G55" s="804">
        <v>88.6</v>
      </c>
      <c r="H55" s="799">
        <v>1772.8</v>
      </c>
      <c r="I55" s="804">
        <v>251.94</v>
      </c>
      <c r="J55" s="799">
        <v>4543.99</v>
      </c>
      <c r="K55" s="805">
        <v>5262.42</v>
      </c>
      <c r="M55" s="802" t="s">
        <v>33</v>
      </c>
      <c r="N55" s="811">
        <v>86</v>
      </c>
      <c r="O55" s="812">
        <v>19.600000000000001</v>
      </c>
      <c r="P55" s="806">
        <v>1</v>
      </c>
    </row>
    <row r="56" spans="1:16" x14ac:dyDescent="0.2">
      <c r="A56" s="798">
        <v>2019</v>
      </c>
      <c r="B56" s="799">
        <v>10953.8</v>
      </c>
      <c r="C56" s="804">
        <v>2363.21</v>
      </c>
      <c r="D56" s="799">
        <v>241.41</v>
      </c>
      <c r="E56" s="804">
        <v>235.26</v>
      </c>
      <c r="F56" s="799">
        <v>584.63</v>
      </c>
      <c r="G56" s="804">
        <v>153.6</v>
      </c>
      <c r="H56" s="799">
        <v>2242.9299999999998</v>
      </c>
      <c r="I56" s="804">
        <v>267.94</v>
      </c>
      <c r="J56" s="799">
        <v>6092.2</v>
      </c>
      <c r="K56" s="805">
        <v>6017.72</v>
      </c>
      <c r="M56" s="802" t="s">
        <v>504</v>
      </c>
      <c r="N56" s="811">
        <v>80</v>
      </c>
      <c r="O56" s="812"/>
      <c r="P56" s="806"/>
    </row>
    <row r="57" spans="1:16" ht="13.5" thickBot="1" x14ac:dyDescent="0.25">
      <c r="A57" s="807">
        <v>2020</v>
      </c>
      <c r="B57" s="808">
        <v>12708.5</v>
      </c>
      <c r="C57" s="809">
        <v>4858.6099999999997</v>
      </c>
      <c r="D57" s="808">
        <v>255.41</v>
      </c>
      <c r="E57" s="809">
        <v>331.54</v>
      </c>
      <c r="F57" s="808">
        <v>1025.53</v>
      </c>
      <c r="G57" s="809">
        <v>175.6</v>
      </c>
      <c r="H57" s="808">
        <v>3360.88</v>
      </c>
      <c r="I57" s="809">
        <v>297.95</v>
      </c>
      <c r="J57" s="808">
        <v>8897.7800000000007</v>
      </c>
      <c r="K57" s="810">
        <v>6833.42</v>
      </c>
      <c r="M57" s="802" t="s">
        <v>890</v>
      </c>
      <c r="N57" s="811">
        <v>70</v>
      </c>
      <c r="O57" s="812">
        <v>70</v>
      </c>
      <c r="P57" s="806">
        <v>2</v>
      </c>
    </row>
    <row r="58" spans="1:16" ht="13.5" thickBot="1" x14ac:dyDescent="0.25">
      <c r="M58" s="802" t="s">
        <v>509</v>
      </c>
      <c r="N58" s="811">
        <v>67.48</v>
      </c>
      <c r="O58" s="812">
        <v>17.28</v>
      </c>
      <c r="P58" s="806">
        <v>2</v>
      </c>
    </row>
    <row r="59" spans="1:16" x14ac:dyDescent="0.2">
      <c r="A59" s="791"/>
      <c r="B59" s="1122" t="s">
        <v>652</v>
      </c>
      <c r="C59" s="1122"/>
      <c r="D59" s="1122"/>
      <c r="E59" s="1122"/>
      <c r="F59" s="1122"/>
      <c r="G59" s="1122"/>
      <c r="H59" s="1122"/>
      <c r="I59" s="1122"/>
      <c r="J59" s="1122"/>
      <c r="K59" s="1123"/>
      <c r="M59" s="802" t="s">
        <v>891</v>
      </c>
      <c r="N59" s="811">
        <v>59.3</v>
      </c>
      <c r="O59" s="812">
        <v>49.4</v>
      </c>
      <c r="P59" s="806">
        <v>1</v>
      </c>
    </row>
    <row r="60" spans="1:16" ht="25.5" x14ac:dyDescent="0.2">
      <c r="A60" s="792" t="s">
        <v>497</v>
      </c>
      <c r="B60" s="813" t="s">
        <v>8</v>
      </c>
      <c r="C60" s="813" t="s">
        <v>2</v>
      </c>
      <c r="D60" s="813" t="s">
        <v>17</v>
      </c>
      <c r="E60" s="813" t="s">
        <v>6</v>
      </c>
      <c r="F60" s="813" t="s">
        <v>4</v>
      </c>
      <c r="G60" s="813" t="s">
        <v>5</v>
      </c>
      <c r="H60" s="813" t="s">
        <v>1</v>
      </c>
      <c r="I60" s="813" t="s">
        <v>3</v>
      </c>
      <c r="J60" s="814" t="s">
        <v>93</v>
      </c>
      <c r="K60" s="815" t="s">
        <v>92</v>
      </c>
      <c r="M60" s="802" t="s">
        <v>506</v>
      </c>
      <c r="N60" s="811">
        <v>57.08</v>
      </c>
      <c r="O60" s="812"/>
      <c r="P60" s="806"/>
    </row>
    <row r="61" spans="1:16" x14ac:dyDescent="0.2">
      <c r="A61" s="798">
        <v>2007</v>
      </c>
      <c r="B61" s="816"/>
      <c r="C61" s="817"/>
      <c r="D61" s="816"/>
      <c r="E61" s="817"/>
      <c r="F61" s="816"/>
      <c r="G61" s="817"/>
      <c r="H61" s="816"/>
      <c r="I61" s="817"/>
      <c r="J61" s="816"/>
      <c r="K61" s="818">
        <v>2</v>
      </c>
      <c r="M61" s="802" t="s">
        <v>47</v>
      </c>
      <c r="N61" s="811">
        <v>29.59</v>
      </c>
      <c r="O61" s="812"/>
      <c r="P61" s="806"/>
    </row>
    <row r="62" spans="1:16" x14ac:dyDescent="0.2">
      <c r="A62" s="798">
        <v>2008</v>
      </c>
      <c r="B62" s="816">
        <v>1</v>
      </c>
      <c r="C62" s="819"/>
      <c r="D62" s="816"/>
      <c r="E62" s="819"/>
      <c r="F62" s="816"/>
      <c r="G62" s="819"/>
      <c r="H62" s="816"/>
      <c r="I62" s="819"/>
      <c r="J62" s="816"/>
      <c r="K62" s="820"/>
      <c r="M62" s="802" t="s">
        <v>18</v>
      </c>
      <c r="N62" s="811">
        <v>28.25</v>
      </c>
      <c r="O62" s="812"/>
      <c r="P62" s="806"/>
    </row>
    <row r="63" spans="1:16" x14ac:dyDescent="0.2">
      <c r="A63" s="798">
        <v>2009</v>
      </c>
      <c r="B63" s="816">
        <v>1</v>
      </c>
      <c r="C63" s="819"/>
      <c r="D63" s="816"/>
      <c r="E63" s="819"/>
      <c r="F63" s="816"/>
      <c r="G63" s="819"/>
      <c r="H63" s="816"/>
      <c r="I63" s="819"/>
      <c r="J63" s="816">
        <v>1</v>
      </c>
      <c r="K63" s="820"/>
      <c r="M63" s="802" t="s">
        <v>510</v>
      </c>
      <c r="N63" s="811">
        <v>26</v>
      </c>
      <c r="O63" s="812">
        <v>20</v>
      </c>
      <c r="P63" s="806">
        <v>1</v>
      </c>
    </row>
    <row r="64" spans="1:16" x14ac:dyDescent="0.2">
      <c r="A64" s="798">
        <v>2010</v>
      </c>
      <c r="B64" s="816">
        <v>1</v>
      </c>
      <c r="C64" s="819">
        <v>1</v>
      </c>
      <c r="D64" s="816"/>
      <c r="E64" s="819"/>
      <c r="F64" s="816"/>
      <c r="G64" s="819"/>
      <c r="H64" s="816">
        <v>3</v>
      </c>
      <c r="I64" s="819"/>
      <c r="J64" s="816">
        <v>3</v>
      </c>
      <c r="K64" s="820">
        <v>2</v>
      </c>
      <c r="M64" s="802" t="s">
        <v>57</v>
      </c>
      <c r="N64" s="811">
        <v>25</v>
      </c>
      <c r="O64" s="812">
        <v>10</v>
      </c>
      <c r="P64" s="806">
        <v>2</v>
      </c>
    </row>
    <row r="65" spans="1:16" x14ac:dyDescent="0.2">
      <c r="A65" s="798">
        <v>2011</v>
      </c>
      <c r="B65" s="816">
        <v>6</v>
      </c>
      <c r="C65" s="819">
        <v>1</v>
      </c>
      <c r="D65" s="816"/>
      <c r="E65" s="819"/>
      <c r="F65" s="816"/>
      <c r="G65" s="819">
        <v>1</v>
      </c>
      <c r="H65" s="816">
        <v>7</v>
      </c>
      <c r="I65" s="819">
        <v>5</v>
      </c>
      <c r="J65" s="816">
        <v>1</v>
      </c>
      <c r="K65" s="820">
        <v>14</v>
      </c>
      <c r="M65" s="802" t="s">
        <v>507</v>
      </c>
      <c r="N65" s="811">
        <v>22</v>
      </c>
      <c r="O65" s="812"/>
      <c r="P65" s="806"/>
    </row>
    <row r="66" spans="1:16" x14ac:dyDescent="0.2">
      <c r="A66" s="798">
        <v>2012</v>
      </c>
      <c r="B66" s="816">
        <v>10</v>
      </c>
      <c r="C66" s="819">
        <v>3</v>
      </c>
      <c r="D66" s="816">
        <v>1</v>
      </c>
      <c r="E66" s="819"/>
      <c r="F66" s="816"/>
      <c r="G66" s="819"/>
      <c r="H66" s="816">
        <v>9</v>
      </c>
      <c r="I66" s="819"/>
      <c r="J66" s="816">
        <v>3</v>
      </c>
      <c r="K66" s="820">
        <v>18</v>
      </c>
      <c r="M66" s="802" t="s">
        <v>46</v>
      </c>
      <c r="N66" s="811">
        <v>19.2</v>
      </c>
      <c r="O66" s="812"/>
      <c r="P66" s="806"/>
    </row>
    <row r="67" spans="1:16" x14ac:dyDescent="0.2">
      <c r="A67" s="798">
        <v>2013</v>
      </c>
      <c r="B67" s="816">
        <v>16</v>
      </c>
      <c r="C67" s="819">
        <v>2</v>
      </c>
      <c r="D67" s="816"/>
      <c r="E67" s="819"/>
      <c r="F67" s="816">
        <v>4</v>
      </c>
      <c r="G67" s="819"/>
      <c r="H67" s="816">
        <v>2</v>
      </c>
      <c r="I67" s="819"/>
      <c r="J67" s="816">
        <v>3</v>
      </c>
      <c r="K67" s="820">
        <v>11</v>
      </c>
      <c r="M67" s="802" t="s">
        <v>508</v>
      </c>
      <c r="N67" s="811">
        <v>18.5</v>
      </c>
      <c r="O67" s="812"/>
      <c r="P67" s="806"/>
    </row>
    <row r="68" spans="1:16" x14ac:dyDescent="0.2">
      <c r="A68" s="798">
        <v>2014</v>
      </c>
      <c r="B68" s="816">
        <v>32</v>
      </c>
      <c r="C68" s="819">
        <v>1</v>
      </c>
      <c r="D68" s="816">
        <v>1</v>
      </c>
      <c r="E68" s="819">
        <v>2</v>
      </c>
      <c r="F68" s="816">
        <v>2</v>
      </c>
      <c r="G68" s="819"/>
      <c r="H68" s="816">
        <v>9</v>
      </c>
      <c r="I68" s="819"/>
      <c r="J68" s="816">
        <v>3</v>
      </c>
      <c r="K68" s="820">
        <v>15</v>
      </c>
      <c r="M68" s="802" t="s">
        <v>42</v>
      </c>
      <c r="N68" s="811">
        <v>16.32</v>
      </c>
      <c r="O68" s="812"/>
      <c r="P68" s="806"/>
    </row>
    <row r="69" spans="1:16" ht="13.5" thickBot="1" x14ac:dyDescent="0.25">
      <c r="A69" s="798">
        <v>2015</v>
      </c>
      <c r="B69" s="816">
        <v>34</v>
      </c>
      <c r="C69" s="819">
        <v>3</v>
      </c>
      <c r="D69" s="816">
        <v>2</v>
      </c>
      <c r="E69" s="819"/>
      <c r="F69" s="816">
        <v>3</v>
      </c>
      <c r="G69" s="819"/>
      <c r="H69" s="816">
        <v>13</v>
      </c>
      <c r="I69" s="819"/>
      <c r="J69" s="816">
        <v>16</v>
      </c>
      <c r="K69" s="820">
        <v>18</v>
      </c>
      <c r="M69" s="821" t="s">
        <v>63</v>
      </c>
      <c r="N69" s="822">
        <v>5.76</v>
      </c>
      <c r="O69" s="823"/>
      <c r="P69" s="824"/>
    </row>
    <row r="70" spans="1:16" x14ac:dyDescent="0.2">
      <c r="A70" s="798">
        <v>2016</v>
      </c>
      <c r="B70" s="816">
        <v>45</v>
      </c>
      <c r="C70" s="819">
        <v>2</v>
      </c>
      <c r="D70" s="816">
        <v>1</v>
      </c>
      <c r="E70" s="819">
        <v>2</v>
      </c>
      <c r="F70" s="816">
        <v>3</v>
      </c>
      <c r="G70" s="819">
        <v>1</v>
      </c>
      <c r="H70" s="816">
        <v>23</v>
      </c>
      <c r="I70" s="819">
        <v>3</v>
      </c>
      <c r="J70" s="816">
        <v>30</v>
      </c>
      <c r="K70" s="820">
        <v>42</v>
      </c>
    </row>
    <row r="71" spans="1:16" x14ac:dyDescent="0.2">
      <c r="A71" s="798">
        <v>2017</v>
      </c>
      <c r="B71" s="816">
        <v>24</v>
      </c>
      <c r="C71" s="819">
        <v>15</v>
      </c>
      <c r="D71" s="816">
        <v>3</v>
      </c>
      <c r="E71" s="819">
        <v>4</v>
      </c>
      <c r="F71" s="816">
        <v>17</v>
      </c>
      <c r="G71" s="819">
        <v>2</v>
      </c>
      <c r="H71" s="816">
        <v>23</v>
      </c>
      <c r="I71" s="819">
        <v>3</v>
      </c>
      <c r="J71" s="816">
        <v>47</v>
      </c>
      <c r="K71" s="820">
        <v>28</v>
      </c>
    </row>
    <row r="72" spans="1:16" x14ac:dyDescent="0.2">
      <c r="A72" s="798">
        <v>2018</v>
      </c>
      <c r="B72" s="816">
        <v>7</v>
      </c>
      <c r="C72" s="819">
        <v>10</v>
      </c>
      <c r="D72" s="816">
        <v>1</v>
      </c>
      <c r="E72" s="819">
        <v>4</v>
      </c>
      <c r="F72" s="816">
        <v>4</v>
      </c>
      <c r="G72" s="819">
        <v>2</v>
      </c>
      <c r="H72" s="816">
        <v>15</v>
      </c>
      <c r="I72" s="819">
        <v>2</v>
      </c>
      <c r="J72" s="816">
        <v>29</v>
      </c>
      <c r="K72" s="820">
        <v>22</v>
      </c>
    </row>
    <row r="73" spans="1:16" x14ac:dyDescent="0.2">
      <c r="A73" s="798">
        <v>2019</v>
      </c>
      <c r="B73" s="799">
        <v>11</v>
      </c>
      <c r="C73" s="804">
        <v>9</v>
      </c>
      <c r="D73" s="799">
        <v>4</v>
      </c>
      <c r="E73" s="804">
        <v>8</v>
      </c>
      <c r="F73" s="799">
        <v>2</v>
      </c>
      <c r="G73" s="804">
        <v>5</v>
      </c>
      <c r="H73" s="799">
        <v>18</v>
      </c>
      <c r="I73" s="804">
        <v>3</v>
      </c>
      <c r="J73" s="799">
        <v>26</v>
      </c>
      <c r="K73" s="805">
        <v>22</v>
      </c>
    </row>
    <row r="74" spans="1:16" ht="13.5" thickBot="1" x14ac:dyDescent="0.25">
      <c r="A74" s="807">
        <v>2020</v>
      </c>
      <c r="B74" s="808">
        <v>19</v>
      </c>
      <c r="C74" s="809">
        <v>16</v>
      </c>
      <c r="D74" s="808">
        <v>1</v>
      </c>
      <c r="E74" s="809">
        <v>6</v>
      </c>
      <c r="F74" s="808">
        <v>11</v>
      </c>
      <c r="G74" s="809">
        <v>4</v>
      </c>
      <c r="H74" s="808">
        <v>33</v>
      </c>
      <c r="I74" s="809">
        <v>3</v>
      </c>
      <c r="J74" s="808">
        <v>44</v>
      </c>
      <c r="K74" s="810">
        <v>24</v>
      </c>
    </row>
    <row r="75" spans="1:16" ht="13.5" thickBot="1" x14ac:dyDescent="0.25"/>
    <row r="76" spans="1:16" x14ac:dyDescent="0.2">
      <c r="A76" s="791"/>
      <c r="B76" s="1122" t="s">
        <v>494</v>
      </c>
      <c r="C76" s="1122"/>
      <c r="D76" s="1122"/>
      <c r="E76" s="1122"/>
      <c r="F76" s="1122"/>
      <c r="G76" s="1122"/>
      <c r="H76" s="1122"/>
      <c r="I76" s="1122"/>
      <c r="J76" s="1122"/>
      <c r="K76" s="1123"/>
    </row>
    <row r="77" spans="1:16" ht="25.5" x14ac:dyDescent="0.2">
      <c r="A77" s="792" t="s">
        <v>497</v>
      </c>
      <c r="B77" s="813" t="s">
        <v>8</v>
      </c>
      <c r="C77" s="813" t="s">
        <v>2</v>
      </c>
      <c r="D77" s="813" t="s">
        <v>17</v>
      </c>
      <c r="E77" s="813" t="s">
        <v>6</v>
      </c>
      <c r="F77" s="813" t="s">
        <v>4</v>
      </c>
      <c r="G77" s="813" t="s">
        <v>5</v>
      </c>
      <c r="H77" s="813" t="s">
        <v>1</v>
      </c>
      <c r="I77" s="813" t="s">
        <v>3</v>
      </c>
      <c r="J77" s="814" t="s">
        <v>93</v>
      </c>
      <c r="K77" s="815" t="s">
        <v>92</v>
      </c>
    </row>
    <row r="78" spans="1:16" x14ac:dyDescent="0.2">
      <c r="A78" s="798">
        <v>2007</v>
      </c>
      <c r="B78" s="816"/>
      <c r="C78" s="817"/>
      <c r="D78" s="816"/>
      <c r="E78" s="817"/>
      <c r="F78" s="816"/>
      <c r="G78" s="817"/>
      <c r="H78" s="816"/>
      <c r="I78" s="817"/>
      <c r="J78" s="816"/>
      <c r="K78" s="818">
        <v>2</v>
      </c>
    </row>
    <row r="79" spans="1:16" x14ac:dyDescent="0.2">
      <c r="A79" s="798">
        <v>2008</v>
      </c>
      <c r="B79" s="816">
        <v>1</v>
      </c>
      <c r="C79" s="819"/>
      <c r="D79" s="816"/>
      <c r="E79" s="819"/>
      <c r="F79" s="816"/>
      <c r="G79" s="819"/>
      <c r="H79" s="816"/>
      <c r="I79" s="819"/>
      <c r="J79" s="816"/>
      <c r="K79" s="820">
        <v>2</v>
      </c>
    </row>
    <row r="80" spans="1:16" x14ac:dyDescent="0.2">
      <c r="A80" s="798">
        <v>2009</v>
      </c>
      <c r="B80" s="816">
        <v>2</v>
      </c>
      <c r="C80" s="819"/>
      <c r="D80" s="816"/>
      <c r="E80" s="819"/>
      <c r="F80" s="816"/>
      <c r="G80" s="819"/>
      <c r="H80" s="816"/>
      <c r="I80" s="819"/>
      <c r="J80" s="816">
        <v>1</v>
      </c>
      <c r="K80" s="820">
        <v>2</v>
      </c>
    </row>
    <row r="81" spans="1:11" x14ac:dyDescent="0.2">
      <c r="A81" s="798">
        <v>2010</v>
      </c>
      <c r="B81" s="816">
        <v>3</v>
      </c>
      <c r="C81" s="819">
        <v>1</v>
      </c>
      <c r="D81" s="816"/>
      <c r="E81" s="819"/>
      <c r="F81" s="816"/>
      <c r="G81" s="819"/>
      <c r="H81" s="816">
        <v>3</v>
      </c>
      <c r="I81" s="819"/>
      <c r="J81" s="816">
        <v>4</v>
      </c>
      <c r="K81" s="820">
        <v>4</v>
      </c>
    </row>
    <row r="82" spans="1:11" x14ac:dyDescent="0.2">
      <c r="A82" s="798">
        <v>2011</v>
      </c>
      <c r="B82" s="816">
        <v>9</v>
      </c>
      <c r="C82" s="819">
        <v>2</v>
      </c>
      <c r="D82" s="816"/>
      <c r="E82" s="819"/>
      <c r="F82" s="816"/>
      <c r="G82" s="819">
        <v>1</v>
      </c>
      <c r="H82" s="816">
        <v>10</v>
      </c>
      <c r="I82" s="819">
        <v>5</v>
      </c>
      <c r="J82" s="816">
        <v>5</v>
      </c>
      <c r="K82" s="820">
        <v>18</v>
      </c>
    </row>
    <row r="83" spans="1:11" x14ac:dyDescent="0.2">
      <c r="A83" s="798">
        <v>2012</v>
      </c>
      <c r="B83" s="816">
        <v>19</v>
      </c>
      <c r="C83" s="819">
        <v>5</v>
      </c>
      <c r="D83" s="816">
        <v>1</v>
      </c>
      <c r="E83" s="819"/>
      <c r="F83" s="816"/>
      <c r="G83" s="819">
        <v>1</v>
      </c>
      <c r="H83" s="816">
        <v>19</v>
      </c>
      <c r="I83" s="819">
        <v>5</v>
      </c>
      <c r="J83" s="816">
        <v>8</v>
      </c>
      <c r="K83" s="820">
        <v>36</v>
      </c>
    </row>
    <row r="84" spans="1:11" x14ac:dyDescent="0.2">
      <c r="A84" s="798">
        <v>2013</v>
      </c>
      <c r="B84" s="816">
        <v>35</v>
      </c>
      <c r="C84" s="819">
        <v>7</v>
      </c>
      <c r="D84" s="816">
        <v>1</v>
      </c>
      <c r="E84" s="819"/>
      <c r="F84" s="816">
        <v>4</v>
      </c>
      <c r="G84" s="819">
        <v>1</v>
      </c>
      <c r="H84" s="816">
        <v>21</v>
      </c>
      <c r="I84" s="819">
        <v>5</v>
      </c>
      <c r="J84" s="816">
        <v>11</v>
      </c>
      <c r="K84" s="820">
        <v>47</v>
      </c>
    </row>
    <row r="85" spans="1:11" x14ac:dyDescent="0.2">
      <c r="A85" s="798">
        <v>2014</v>
      </c>
      <c r="B85" s="816">
        <v>67</v>
      </c>
      <c r="C85" s="819">
        <v>8</v>
      </c>
      <c r="D85" s="816">
        <v>2</v>
      </c>
      <c r="E85" s="819">
        <v>2</v>
      </c>
      <c r="F85" s="816">
        <v>6</v>
      </c>
      <c r="G85" s="819">
        <v>1</v>
      </c>
      <c r="H85" s="816">
        <v>30</v>
      </c>
      <c r="I85" s="819">
        <v>5</v>
      </c>
      <c r="J85" s="816">
        <v>14</v>
      </c>
      <c r="K85" s="820">
        <v>62</v>
      </c>
    </row>
    <row r="86" spans="1:11" x14ac:dyDescent="0.2">
      <c r="A86" s="798">
        <v>2015</v>
      </c>
      <c r="B86" s="816">
        <v>101</v>
      </c>
      <c r="C86" s="819">
        <v>11</v>
      </c>
      <c r="D86" s="816">
        <v>4</v>
      </c>
      <c r="E86" s="819">
        <v>2</v>
      </c>
      <c r="F86" s="816">
        <v>9</v>
      </c>
      <c r="G86" s="819">
        <v>1</v>
      </c>
      <c r="H86" s="816">
        <v>43</v>
      </c>
      <c r="I86" s="819">
        <v>5</v>
      </c>
      <c r="J86" s="816">
        <v>30</v>
      </c>
      <c r="K86" s="820">
        <v>80</v>
      </c>
    </row>
    <row r="87" spans="1:11" x14ac:dyDescent="0.2">
      <c r="A87" s="798">
        <v>2016</v>
      </c>
      <c r="B87" s="816">
        <v>146</v>
      </c>
      <c r="C87" s="819">
        <v>13</v>
      </c>
      <c r="D87" s="816">
        <v>5</v>
      </c>
      <c r="E87" s="819">
        <v>4</v>
      </c>
      <c r="F87" s="816">
        <v>12</v>
      </c>
      <c r="G87" s="819">
        <v>2</v>
      </c>
      <c r="H87" s="816">
        <v>66</v>
      </c>
      <c r="I87" s="819">
        <v>8</v>
      </c>
      <c r="J87" s="816">
        <v>60</v>
      </c>
      <c r="K87" s="820">
        <v>122</v>
      </c>
    </row>
    <row r="88" spans="1:11" x14ac:dyDescent="0.2">
      <c r="A88" s="798">
        <v>2017</v>
      </c>
      <c r="B88" s="816">
        <v>170</v>
      </c>
      <c r="C88" s="819">
        <v>28</v>
      </c>
      <c r="D88" s="816">
        <v>8</v>
      </c>
      <c r="E88" s="819">
        <v>8</v>
      </c>
      <c r="F88" s="816">
        <v>29</v>
      </c>
      <c r="G88" s="819">
        <v>4</v>
      </c>
      <c r="H88" s="816">
        <v>89</v>
      </c>
      <c r="I88" s="819">
        <v>11</v>
      </c>
      <c r="J88" s="816">
        <v>107</v>
      </c>
      <c r="K88" s="820">
        <v>150</v>
      </c>
    </row>
    <row r="89" spans="1:11" x14ac:dyDescent="0.2">
      <c r="A89" s="798">
        <v>2018</v>
      </c>
      <c r="B89" s="816">
        <v>177</v>
      </c>
      <c r="C89" s="819">
        <v>38</v>
      </c>
      <c r="D89" s="816">
        <v>9</v>
      </c>
      <c r="E89" s="819">
        <v>12</v>
      </c>
      <c r="F89" s="816">
        <v>33</v>
      </c>
      <c r="G89" s="819">
        <v>6</v>
      </c>
      <c r="H89" s="816">
        <v>104</v>
      </c>
      <c r="I89" s="819">
        <v>13</v>
      </c>
      <c r="J89" s="816">
        <v>136</v>
      </c>
      <c r="K89" s="820">
        <v>172</v>
      </c>
    </row>
    <row r="90" spans="1:11" x14ac:dyDescent="0.2">
      <c r="A90" s="798">
        <v>2019</v>
      </c>
      <c r="B90" s="799">
        <v>188</v>
      </c>
      <c r="C90" s="804">
        <v>47</v>
      </c>
      <c r="D90" s="799">
        <v>13</v>
      </c>
      <c r="E90" s="804">
        <v>20</v>
      </c>
      <c r="F90" s="799">
        <v>35</v>
      </c>
      <c r="G90" s="804">
        <v>11</v>
      </c>
      <c r="H90" s="799">
        <v>122</v>
      </c>
      <c r="I90" s="804">
        <v>16</v>
      </c>
      <c r="J90" s="799">
        <v>162</v>
      </c>
      <c r="K90" s="805">
        <v>194</v>
      </c>
    </row>
    <row r="91" spans="1:11" ht="13.5" thickBot="1" x14ac:dyDescent="0.25">
      <c r="A91" s="807">
        <v>2020</v>
      </c>
      <c r="B91" s="808">
        <v>207</v>
      </c>
      <c r="C91" s="809">
        <v>63</v>
      </c>
      <c r="D91" s="808">
        <v>14</v>
      </c>
      <c r="E91" s="809">
        <v>26</v>
      </c>
      <c r="F91" s="808">
        <v>46</v>
      </c>
      <c r="G91" s="809">
        <v>15</v>
      </c>
      <c r="H91" s="808">
        <v>155</v>
      </c>
      <c r="I91" s="809">
        <v>19</v>
      </c>
      <c r="J91" s="808">
        <v>206</v>
      </c>
      <c r="K91" s="810">
        <v>218</v>
      </c>
    </row>
  </sheetData>
  <mergeCells count="5">
    <mergeCell ref="B25:K25"/>
    <mergeCell ref="M25:P25"/>
    <mergeCell ref="B42:K42"/>
    <mergeCell ref="B59:K59"/>
    <mergeCell ref="B76:K76"/>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AJ41"/>
  <sheetViews>
    <sheetView zoomScale="80" zoomScaleNormal="80" workbookViewId="0"/>
  </sheetViews>
  <sheetFormatPr defaultColWidth="9.140625" defaultRowHeight="12.75" x14ac:dyDescent="0.2"/>
  <cols>
    <col min="1" max="1" width="10.85546875" style="762" customWidth="1"/>
    <col min="2" max="2" width="9.140625" style="762"/>
    <col min="3" max="3" width="10.5703125" style="762" customWidth="1"/>
    <col min="4" max="4" width="9.140625" style="762"/>
    <col min="5" max="5" width="10.42578125" style="762" customWidth="1"/>
    <col min="6" max="6" width="9.140625" style="762"/>
    <col min="7" max="7" width="10.140625" style="762" bestFit="1" customWidth="1"/>
    <col min="8" max="8" width="9.140625" style="762"/>
    <col min="9" max="9" width="10.85546875" style="762" customWidth="1"/>
    <col min="10" max="10" width="9.140625" style="762"/>
    <col min="11" max="11" width="10.42578125" style="762" customWidth="1"/>
    <col min="12" max="12" width="9.140625" style="762"/>
    <col min="13" max="13" width="10.28515625" style="762" customWidth="1"/>
    <col min="14" max="14" width="9.140625" style="762"/>
    <col min="15" max="15" width="10.85546875" style="762" customWidth="1"/>
    <col min="16" max="16" width="9.140625" style="762"/>
    <col min="17" max="17" width="10.42578125" style="762" customWidth="1"/>
    <col min="18" max="18" width="9.140625" style="762"/>
    <col min="19" max="19" width="10.140625" style="762" customWidth="1"/>
    <col min="20" max="20" width="9.140625" style="762"/>
    <col min="21" max="21" width="10.85546875" style="762" customWidth="1"/>
    <col min="22" max="22" width="9.140625" style="762"/>
    <col min="23" max="23" width="10.140625" style="762" customWidth="1"/>
    <col min="24" max="24" width="9.140625" style="762"/>
    <col min="25" max="25" width="10.85546875" style="762" customWidth="1"/>
    <col min="26" max="26" width="9.140625" style="762"/>
    <col min="27" max="27" width="10.140625" style="762" bestFit="1" customWidth="1"/>
    <col min="28" max="28" width="9.140625" style="762"/>
    <col min="29" max="29" width="10.140625" style="762" bestFit="1" customWidth="1"/>
    <col min="30" max="30" width="9.140625" style="762"/>
    <col min="31" max="31" width="10.140625" style="762" bestFit="1" customWidth="1"/>
    <col min="32" max="32" width="9.140625" style="762"/>
    <col min="33" max="33" width="10.140625" style="762" bestFit="1" customWidth="1"/>
    <col min="34" max="16384" width="9.140625" style="762"/>
  </cols>
  <sheetData>
    <row r="1" spans="1:27" x14ac:dyDescent="0.2">
      <c r="A1" s="380" t="s">
        <v>2009</v>
      </c>
      <c r="AA1" s="787"/>
    </row>
    <row r="2" spans="1:27" x14ac:dyDescent="0.2">
      <c r="A2" s="380"/>
    </row>
    <row r="22" spans="1:35" x14ac:dyDescent="0.2">
      <c r="A22" s="825"/>
      <c r="B22" s="764"/>
    </row>
    <row r="23" spans="1:35" ht="13.5" thickBot="1" x14ac:dyDescent="0.25">
      <c r="A23" s="763" t="s">
        <v>532</v>
      </c>
      <c r="B23" s="764"/>
    </row>
    <row r="24" spans="1:35" x14ac:dyDescent="0.2">
      <c r="A24" s="1106" t="s">
        <v>484</v>
      </c>
      <c r="B24" s="1108" t="s">
        <v>487</v>
      </c>
      <c r="C24" s="1127"/>
      <c r="D24" s="1127"/>
      <c r="E24" s="1109"/>
      <c r="F24" s="1108" t="s">
        <v>488</v>
      </c>
      <c r="G24" s="1127"/>
      <c r="H24" s="1127"/>
      <c r="I24" s="1109"/>
      <c r="J24" s="1108" t="s">
        <v>489</v>
      </c>
      <c r="K24" s="1127"/>
      <c r="L24" s="1127"/>
      <c r="M24" s="1109"/>
      <c r="N24" s="1108" t="s">
        <v>490</v>
      </c>
      <c r="O24" s="1127"/>
      <c r="P24" s="1127"/>
      <c r="Q24" s="1109"/>
      <c r="R24" s="1108" t="s">
        <v>491</v>
      </c>
      <c r="S24" s="1127"/>
      <c r="T24" s="1127"/>
      <c r="U24" s="1109"/>
      <c r="V24" s="1108" t="s">
        <v>492</v>
      </c>
      <c r="W24" s="1127"/>
      <c r="X24" s="1127"/>
      <c r="Y24" s="1109"/>
      <c r="Z24" s="1108" t="s">
        <v>2010</v>
      </c>
      <c r="AA24" s="1127"/>
      <c r="AB24" s="1127"/>
      <c r="AC24" s="1109"/>
      <c r="AD24" s="1108" t="s">
        <v>2011</v>
      </c>
      <c r="AE24" s="1127"/>
      <c r="AF24" s="1127"/>
      <c r="AG24" s="1109"/>
    </row>
    <row r="25" spans="1:35" ht="42" thickBot="1" x14ac:dyDescent="0.25">
      <c r="A25" s="1128"/>
      <c r="B25" s="826" t="s">
        <v>493</v>
      </c>
      <c r="C25" s="827" t="s">
        <v>494</v>
      </c>
      <c r="D25" s="765" t="s">
        <v>545</v>
      </c>
      <c r="E25" s="766" t="s">
        <v>546</v>
      </c>
      <c r="F25" s="826" t="s">
        <v>493</v>
      </c>
      <c r="G25" s="827" t="s">
        <v>494</v>
      </c>
      <c r="H25" s="765" t="s">
        <v>545</v>
      </c>
      <c r="I25" s="766" t="s">
        <v>546</v>
      </c>
      <c r="J25" s="826" t="s">
        <v>493</v>
      </c>
      <c r="K25" s="827" t="s">
        <v>494</v>
      </c>
      <c r="L25" s="765" t="s">
        <v>545</v>
      </c>
      <c r="M25" s="766" t="s">
        <v>546</v>
      </c>
      <c r="N25" s="826" t="s">
        <v>493</v>
      </c>
      <c r="O25" s="827" t="s">
        <v>494</v>
      </c>
      <c r="P25" s="765" t="s">
        <v>545</v>
      </c>
      <c r="Q25" s="766" t="s">
        <v>546</v>
      </c>
      <c r="R25" s="826" t="s">
        <v>493</v>
      </c>
      <c r="S25" s="827" t="s">
        <v>494</v>
      </c>
      <c r="T25" s="765" t="s">
        <v>545</v>
      </c>
      <c r="U25" s="766" t="s">
        <v>546</v>
      </c>
      <c r="V25" s="826" t="s">
        <v>493</v>
      </c>
      <c r="W25" s="827" t="s">
        <v>494</v>
      </c>
      <c r="X25" s="765" t="s">
        <v>545</v>
      </c>
      <c r="Y25" s="766" t="s">
        <v>546</v>
      </c>
      <c r="Z25" s="826" t="s">
        <v>493</v>
      </c>
      <c r="AA25" s="827" t="s">
        <v>494</v>
      </c>
      <c r="AB25" s="765" t="s">
        <v>545</v>
      </c>
      <c r="AC25" s="766" t="s">
        <v>546</v>
      </c>
      <c r="AD25" s="826" t="s">
        <v>493</v>
      </c>
      <c r="AE25" s="827" t="s">
        <v>494</v>
      </c>
      <c r="AF25" s="765" t="s">
        <v>545</v>
      </c>
      <c r="AG25" s="766" t="s">
        <v>546</v>
      </c>
    </row>
    <row r="26" spans="1:35" x14ac:dyDescent="0.2">
      <c r="A26" s="828">
        <v>2007</v>
      </c>
      <c r="B26" s="775">
        <v>1</v>
      </c>
      <c r="C26" s="829">
        <v>1</v>
      </c>
      <c r="D26" s="830">
        <v>0.01</v>
      </c>
      <c r="E26" s="831">
        <v>0.01</v>
      </c>
      <c r="F26" s="775"/>
      <c r="G26" s="829"/>
      <c r="H26" s="830"/>
      <c r="I26" s="831"/>
      <c r="J26" s="775"/>
      <c r="K26" s="829"/>
      <c r="L26" s="830"/>
      <c r="M26" s="831"/>
      <c r="N26" s="775"/>
      <c r="O26" s="829"/>
      <c r="P26" s="830"/>
      <c r="Q26" s="831"/>
      <c r="R26" s="775">
        <v>1</v>
      </c>
      <c r="S26" s="829">
        <v>1</v>
      </c>
      <c r="T26" s="830">
        <v>0.01</v>
      </c>
      <c r="U26" s="831">
        <v>0.01</v>
      </c>
      <c r="V26" s="775"/>
      <c r="W26" s="829"/>
      <c r="X26" s="830"/>
      <c r="Y26" s="831"/>
      <c r="Z26" s="775">
        <f t="shared" ref="Z26" si="0">B26+F26</f>
        <v>1</v>
      </c>
      <c r="AA26" s="829">
        <f t="shared" ref="AA26" si="1">C26+G26</f>
        <v>1</v>
      </c>
      <c r="AB26" s="830">
        <f t="shared" ref="AB26:AC29" si="2">D26+H26</f>
        <v>0.01</v>
      </c>
      <c r="AC26" s="831">
        <f t="shared" si="2"/>
        <v>0.01</v>
      </c>
      <c r="AD26" s="775">
        <f t="shared" ref="AD26" si="3">J26+N26</f>
        <v>0</v>
      </c>
      <c r="AE26" s="829">
        <f t="shared" ref="AE26" si="4">K26+O26</f>
        <v>0</v>
      </c>
      <c r="AF26" s="830">
        <f t="shared" ref="AF26" si="5">L26+P26</f>
        <v>0</v>
      </c>
      <c r="AG26" s="831">
        <f t="shared" ref="AG26" si="6">M26+Q26</f>
        <v>0</v>
      </c>
      <c r="AI26" s="1075"/>
    </row>
    <row r="27" spans="1:35" x14ac:dyDescent="0.2">
      <c r="A27" s="828">
        <v>2008</v>
      </c>
      <c r="B27" s="775"/>
      <c r="C27" s="829">
        <v>1</v>
      </c>
      <c r="D27" s="830"/>
      <c r="E27" s="831">
        <v>0.01</v>
      </c>
      <c r="F27" s="775"/>
      <c r="G27" s="829"/>
      <c r="H27" s="830"/>
      <c r="I27" s="831"/>
      <c r="J27" s="775"/>
      <c r="K27" s="829"/>
      <c r="L27" s="830"/>
      <c r="M27" s="831"/>
      <c r="N27" s="775">
        <v>1</v>
      </c>
      <c r="O27" s="829">
        <v>1</v>
      </c>
      <c r="P27" s="830">
        <v>0.01</v>
      </c>
      <c r="Q27" s="831">
        <v>0.01</v>
      </c>
      <c r="R27" s="775"/>
      <c r="S27" s="829">
        <v>1</v>
      </c>
      <c r="T27" s="830"/>
      <c r="U27" s="831">
        <v>0.01</v>
      </c>
      <c r="V27" s="775">
        <v>1</v>
      </c>
      <c r="W27" s="829">
        <v>1</v>
      </c>
      <c r="X27" s="830">
        <v>0.01</v>
      </c>
      <c r="Y27" s="831">
        <v>0.01</v>
      </c>
      <c r="Z27" s="775">
        <f t="shared" ref="Z27" si="7">B27+F27</f>
        <v>0</v>
      </c>
      <c r="AA27" s="829">
        <f t="shared" ref="AA27" si="8">C27+G27</f>
        <v>1</v>
      </c>
      <c r="AB27" s="830">
        <f t="shared" si="2"/>
        <v>0</v>
      </c>
      <c r="AC27" s="831">
        <f t="shared" si="2"/>
        <v>0.01</v>
      </c>
      <c r="AD27" s="775">
        <f t="shared" ref="AD27:AD39" si="9">J27+N27</f>
        <v>1</v>
      </c>
      <c r="AE27" s="829">
        <f t="shared" ref="AE27:AE39" si="10">K27+O27</f>
        <v>1</v>
      </c>
      <c r="AF27" s="830">
        <f t="shared" ref="AF27:AF39" si="11">L27+P27</f>
        <v>0.01</v>
      </c>
      <c r="AG27" s="831">
        <f t="shared" ref="AG27:AG39" si="12">M27+Q27</f>
        <v>0.01</v>
      </c>
      <c r="AI27" s="1075"/>
    </row>
    <row r="28" spans="1:35" x14ac:dyDescent="0.2">
      <c r="A28" s="833">
        <v>2009</v>
      </c>
      <c r="B28" s="834">
        <v>1</v>
      </c>
      <c r="C28" s="829">
        <v>2</v>
      </c>
      <c r="D28" s="830">
        <v>0.02</v>
      </c>
      <c r="E28" s="831">
        <v>0.04</v>
      </c>
      <c r="F28" s="834"/>
      <c r="G28" s="829"/>
      <c r="H28" s="830"/>
      <c r="I28" s="831"/>
      <c r="J28" s="834"/>
      <c r="K28" s="829"/>
      <c r="L28" s="830"/>
      <c r="M28" s="831"/>
      <c r="N28" s="834">
        <v>1</v>
      </c>
      <c r="O28" s="829">
        <v>2</v>
      </c>
      <c r="P28" s="830">
        <v>0.02</v>
      </c>
      <c r="Q28" s="831">
        <v>0.03</v>
      </c>
      <c r="R28" s="834">
        <v>1</v>
      </c>
      <c r="S28" s="829">
        <v>2</v>
      </c>
      <c r="T28" s="830">
        <v>0.02</v>
      </c>
      <c r="U28" s="831">
        <v>0.04</v>
      </c>
      <c r="V28" s="834">
        <v>1</v>
      </c>
      <c r="W28" s="829">
        <v>2</v>
      </c>
      <c r="X28" s="830">
        <v>0.02</v>
      </c>
      <c r="Y28" s="831">
        <v>0.03</v>
      </c>
      <c r="Z28" s="834">
        <f t="shared" ref="Z28" si="13">B28+F28</f>
        <v>1</v>
      </c>
      <c r="AA28" s="829">
        <f t="shared" ref="AA28" si="14">C28+G28</f>
        <v>2</v>
      </c>
      <c r="AB28" s="830">
        <f t="shared" si="2"/>
        <v>0.02</v>
      </c>
      <c r="AC28" s="831">
        <f t="shared" si="2"/>
        <v>0.04</v>
      </c>
      <c r="AD28" s="834">
        <f t="shared" si="9"/>
        <v>1</v>
      </c>
      <c r="AE28" s="829">
        <f t="shared" si="10"/>
        <v>2</v>
      </c>
      <c r="AF28" s="830">
        <f t="shared" si="11"/>
        <v>0.02</v>
      </c>
      <c r="AG28" s="831">
        <f t="shared" si="12"/>
        <v>0.03</v>
      </c>
      <c r="AI28" s="1075"/>
    </row>
    <row r="29" spans="1:35" x14ac:dyDescent="0.2">
      <c r="A29" s="835">
        <v>2010</v>
      </c>
      <c r="B29" s="775">
        <v>3</v>
      </c>
      <c r="C29" s="829">
        <v>5</v>
      </c>
      <c r="D29" s="830">
        <v>0.04</v>
      </c>
      <c r="E29" s="831">
        <v>0.08</v>
      </c>
      <c r="F29" s="775">
        <v>2</v>
      </c>
      <c r="G29" s="829">
        <v>2</v>
      </c>
      <c r="H29" s="830">
        <v>0.02</v>
      </c>
      <c r="I29" s="831">
        <v>0.02</v>
      </c>
      <c r="J29" s="775"/>
      <c r="K29" s="829"/>
      <c r="L29" s="830"/>
      <c r="M29" s="831"/>
      <c r="N29" s="775">
        <v>5</v>
      </c>
      <c r="O29" s="829">
        <v>7</v>
      </c>
      <c r="P29" s="830">
        <v>0.12</v>
      </c>
      <c r="Q29" s="831">
        <v>0.15</v>
      </c>
      <c r="R29" s="775">
        <v>3</v>
      </c>
      <c r="S29" s="829">
        <v>5</v>
      </c>
      <c r="T29" s="830">
        <v>0.04</v>
      </c>
      <c r="U29" s="831">
        <v>0.08</v>
      </c>
      <c r="V29" s="775">
        <v>7</v>
      </c>
      <c r="W29" s="829">
        <v>9</v>
      </c>
      <c r="X29" s="830">
        <v>0.13</v>
      </c>
      <c r="Y29" s="831">
        <v>0.16</v>
      </c>
      <c r="Z29" s="775">
        <f t="shared" ref="Z29:AA29" si="15">B29+F29</f>
        <v>5</v>
      </c>
      <c r="AA29" s="829">
        <f t="shared" si="15"/>
        <v>7</v>
      </c>
      <c r="AB29" s="830">
        <f t="shared" si="2"/>
        <v>0.06</v>
      </c>
      <c r="AC29" s="831">
        <f t="shared" si="2"/>
        <v>0.1</v>
      </c>
      <c r="AD29" s="775">
        <f t="shared" si="9"/>
        <v>5</v>
      </c>
      <c r="AE29" s="829">
        <f t="shared" si="10"/>
        <v>7</v>
      </c>
      <c r="AF29" s="830">
        <f t="shared" si="11"/>
        <v>0.12</v>
      </c>
      <c r="AG29" s="831">
        <f t="shared" si="12"/>
        <v>0.15</v>
      </c>
      <c r="AH29" s="1075"/>
      <c r="AI29" s="1075"/>
    </row>
    <row r="30" spans="1:35" x14ac:dyDescent="0.2">
      <c r="A30" s="833">
        <v>2011</v>
      </c>
      <c r="B30" s="775">
        <v>17</v>
      </c>
      <c r="C30" s="829">
        <v>22</v>
      </c>
      <c r="D30" s="830">
        <v>0.23</v>
      </c>
      <c r="E30" s="831">
        <v>0.31</v>
      </c>
      <c r="F30" s="775">
        <v>9</v>
      </c>
      <c r="G30" s="829">
        <v>11</v>
      </c>
      <c r="H30" s="830">
        <v>0.14000000000000001</v>
      </c>
      <c r="I30" s="831">
        <v>0.15</v>
      </c>
      <c r="J30" s="775">
        <v>1</v>
      </c>
      <c r="K30" s="829">
        <v>1</v>
      </c>
      <c r="L30" s="830">
        <v>0.02</v>
      </c>
      <c r="M30" s="831">
        <v>0.02</v>
      </c>
      <c r="N30" s="775">
        <v>7</v>
      </c>
      <c r="O30" s="829">
        <v>14</v>
      </c>
      <c r="P30" s="830">
        <v>0.1</v>
      </c>
      <c r="Q30" s="831">
        <v>0.24</v>
      </c>
      <c r="R30" s="775">
        <v>18</v>
      </c>
      <c r="S30" s="829">
        <v>23</v>
      </c>
      <c r="T30" s="830">
        <v>0.25</v>
      </c>
      <c r="U30" s="831">
        <v>0.33</v>
      </c>
      <c r="V30" s="775">
        <v>16</v>
      </c>
      <c r="W30" s="829">
        <v>25</v>
      </c>
      <c r="X30" s="830">
        <v>0.23</v>
      </c>
      <c r="Y30" s="831">
        <v>0.39</v>
      </c>
      <c r="Z30" s="775">
        <f t="shared" ref="Z30:Z39" si="16">B30+F30</f>
        <v>26</v>
      </c>
      <c r="AA30" s="829">
        <f t="shared" ref="AA30:AA39" si="17">C30+G30</f>
        <v>33</v>
      </c>
      <c r="AB30" s="830">
        <f t="shared" ref="AB30:AB39" si="18">D30+H30</f>
        <v>0.37</v>
      </c>
      <c r="AC30" s="831">
        <f t="shared" ref="AC30:AC39" si="19">E30+I30</f>
        <v>0.45999999999999996</v>
      </c>
      <c r="AD30" s="775">
        <f t="shared" si="9"/>
        <v>8</v>
      </c>
      <c r="AE30" s="829">
        <f t="shared" si="10"/>
        <v>15</v>
      </c>
      <c r="AF30" s="830">
        <f t="shared" si="11"/>
        <v>0.12000000000000001</v>
      </c>
      <c r="AG30" s="831">
        <f t="shared" si="12"/>
        <v>0.26</v>
      </c>
      <c r="AH30" s="1075"/>
      <c r="AI30" s="1075"/>
    </row>
    <row r="31" spans="1:35" x14ac:dyDescent="0.2">
      <c r="A31" s="835">
        <v>2012</v>
      </c>
      <c r="B31" s="775">
        <v>21</v>
      </c>
      <c r="C31" s="829">
        <v>43</v>
      </c>
      <c r="D31" s="830">
        <v>0.35</v>
      </c>
      <c r="E31" s="831">
        <v>0.66</v>
      </c>
      <c r="F31" s="775">
        <v>15</v>
      </c>
      <c r="G31" s="829">
        <v>26</v>
      </c>
      <c r="H31" s="830">
        <v>0.35</v>
      </c>
      <c r="I31" s="831">
        <v>0.5</v>
      </c>
      <c r="J31" s="775">
        <v>1</v>
      </c>
      <c r="K31" s="829">
        <v>2</v>
      </c>
      <c r="L31" s="830">
        <v>0.03</v>
      </c>
      <c r="M31" s="831">
        <v>0.05</v>
      </c>
      <c r="N31" s="775">
        <v>6</v>
      </c>
      <c r="O31" s="829">
        <v>20</v>
      </c>
      <c r="P31" s="830">
        <v>0.2</v>
      </c>
      <c r="Q31" s="831">
        <v>0.44</v>
      </c>
      <c r="R31" s="775">
        <v>22</v>
      </c>
      <c r="S31" s="829">
        <v>45</v>
      </c>
      <c r="T31" s="830">
        <v>0.38</v>
      </c>
      <c r="U31" s="831">
        <v>0.71</v>
      </c>
      <c r="V31" s="775">
        <v>21</v>
      </c>
      <c r="W31" s="829">
        <v>46</v>
      </c>
      <c r="X31" s="830">
        <v>0.55000000000000004</v>
      </c>
      <c r="Y31" s="831">
        <v>0.95</v>
      </c>
      <c r="Z31" s="775">
        <f t="shared" si="16"/>
        <v>36</v>
      </c>
      <c r="AA31" s="829">
        <f t="shared" si="17"/>
        <v>69</v>
      </c>
      <c r="AB31" s="830">
        <f t="shared" si="18"/>
        <v>0.7</v>
      </c>
      <c r="AC31" s="831">
        <f t="shared" si="19"/>
        <v>1.1600000000000001</v>
      </c>
      <c r="AD31" s="775">
        <f t="shared" si="9"/>
        <v>7</v>
      </c>
      <c r="AE31" s="829">
        <f t="shared" si="10"/>
        <v>22</v>
      </c>
      <c r="AF31" s="830">
        <f t="shared" si="11"/>
        <v>0.23</v>
      </c>
      <c r="AG31" s="831">
        <f t="shared" si="12"/>
        <v>0.49</v>
      </c>
      <c r="AH31" s="1075"/>
      <c r="AI31" s="1075"/>
    </row>
    <row r="32" spans="1:35" x14ac:dyDescent="0.2">
      <c r="A32" s="835">
        <v>2013</v>
      </c>
      <c r="B32" s="775">
        <v>20</v>
      </c>
      <c r="C32" s="829">
        <v>63</v>
      </c>
      <c r="D32" s="830">
        <v>0.74</v>
      </c>
      <c r="E32" s="831">
        <v>1.4</v>
      </c>
      <c r="F32" s="775">
        <v>10</v>
      </c>
      <c r="G32" s="829">
        <v>36</v>
      </c>
      <c r="H32" s="830">
        <v>0.11</v>
      </c>
      <c r="I32" s="831">
        <v>0.61</v>
      </c>
      <c r="J32" s="775"/>
      <c r="K32" s="829">
        <v>2</v>
      </c>
      <c r="L32" s="830"/>
      <c r="M32" s="831">
        <v>0.05</v>
      </c>
      <c r="N32" s="775">
        <v>8</v>
      </c>
      <c r="O32" s="829">
        <v>28</v>
      </c>
      <c r="P32" s="830">
        <v>0.5</v>
      </c>
      <c r="Q32" s="831">
        <v>0.94</v>
      </c>
      <c r="R32" s="775">
        <v>20</v>
      </c>
      <c r="S32" s="829">
        <v>65</v>
      </c>
      <c r="T32" s="830">
        <v>0.74</v>
      </c>
      <c r="U32" s="831">
        <v>1.44</v>
      </c>
      <c r="V32" s="775">
        <v>18</v>
      </c>
      <c r="W32" s="829">
        <v>64</v>
      </c>
      <c r="X32" s="830">
        <v>0.61</v>
      </c>
      <c r="Y32" s="831">
        <v>1.55</v>
      </c>
      <c r="Z32" s="775">
        <f t="shared" si="16"/>
        <v>30</v>
      </c>
      <c r="AA32" s="829">
        <f t="shared" si="17"/>
        <v>99</v>
      </c>
      <c r="AB32" s="830">
        <f t="shared" si="18"/>
        <v>0.85</v>
      </c>
      <c r="AC32" s="831">
        <f t="shared" si="19"/>
        <v>2.0099999999999998</v>
      </c>
      <c r="AD32" s="775">
        <f t="shared" si="9"/>
        <v>8</v>
      </c>
      <c r="AE32" s="829">
        <f t="shared" si="10"/>
        <v>30</v>
      </c>
      <c r="AF32" s="830">
        <f t="shared" si="11"/>
        <v>0.5</v>
      </c>
      <c r="AG32" s="831">
        <f t="shared" si="12"/>
        <v>0.99</v>
      </c>
      <c r="AH32" s="1075"/>
      <c r="AI32" s="1075"/>
    </row>
    <row r="33" spans="1:36" x14ac:dyDescent="0.2">
      <c r="A33" s="835">
        <v>2014</v>
      </c>
      <c r="B33" s="775">
        <v>29</v>
      </c>
      <c r="C33" s="829">
        <v>92</v>
      </c>
      <c r="D33" s="830">
        <v>0.75</v>
      </c>
      <c r="E33" s="831">
        <v>2.14</v>
      </c>
      <c r="F33" s="775">
        <v>18</v>
      </c>
      <c r="G33" s="829">
        <v>54</v>
      </c>
      <c r="H33" s="830">
        <v>0.2</v>
      </c>
      <c r="I33" s="831">
        <v>0.82</v>
      </c>
      <c r="J33" s="775">
        <v>11</v>
      </c>
      <c r="K33" s="829">
        <v>13</v>
      </c>
      <c r="L33" s="830">
        <v>0.53</v>
      </c>
      <c r="M33" s="831">
        <v>0.57999999999999996</v>
      </c>
      <c r="N33" s="775">
        <v>5</v>
      </c>
      <c r="O33" s="829">
        <v>33</v>
      </c>
      <c r="P33" s="830">
        <v>1.68</v>
      </c>
      <c r="Q33" s="831">
        <v>2.62</v>
      </c>
      <c r="R33" s="775">
        <v>40</v>
      </c>
      <c r="S33" s="829">
        <v>105</v>
      </c>
      <c r="T33" s="830">
        <v>1.28</v>
      </c>
      <c r="U33" s="831">
        <v>2.72</v>
      </c>
      <c r="V33" s="775">
        <v>23</v>
      </c>
      <c r="W33" s="829">
        <v>87</v>
      </c>
      <c r="X33" s="830">
        <v>1.88</v>
      </c>
      <c r="Y33" s="831">
        <v>3.44</v>
      </c>
      <c r="Z33" s="775">
        <f t="shared" si="16"/>
        <v>47</v>
      </c>
      <c r="AA33" s="829">
        <f t="shared" si="17"/>
        <v>146</v>
      </c>
      <c r="AB33" s="830">
        <f t="shared" si="18"/>
        <v>0.95</v>
      </c>
      <c r="AC33" s="831">
        <f t="shared" si="19"/>
        <v>2.96</v>
      </c>
      <c r="AD33" s="775">
        <f t="shared" si="9"/>
        <v>16</v>
      </c>
      <c r="AE33" s="829">
        <f t="shared" si="10"/>
        <v>46</v>
      </c>
      <c r="AF33" s="830">
        <f t="shared" si="11"/>
        <v>2.21</v>
      </c>
      <c r="AG33" s="831">
        <f t="shared" si="12"/>
        <v>3.2</v>
      </c>
      <c r="AH33" s="1075"/>
      <c r="AI33" s="1075"/>
    </row>
    <row r="34" spans="1:36" x14ac:dyDescent="0.2">
      <c r="A34" s="833">
        <v>2015</v>
      </c>
      <c r="B34" s="775">
        <v>43</v>
      </c>
      <c r="C34" s="829">
        <v>135</v>
      </c>
      <c r="D34" s="830">
        <v>1.66</v>
      </c>
      <c r="E34" s="831">
        <v>3.8</v>
      </c>
      <c r="F34" s="775">
        <v>26</v>
      </c>
      <c r="G34" s="829">
        <v>80</v>
      </c>
      <c r="H34" s="830">
        <v>0.67</v>
      </c>
      <c r="I34" s="831">
        <v>1.48</v>
      </c>
      <c r="J34" s="775">
        <v>12</v>
      </c>
      <c r="K34" s="829">
        <v>25</v>
      </c>
      <c r="L34" s="830">
        <v>0.34</v>
      </c>
      <c r="M34" s="831">
        <v>0.92</v>
      </c>
      <c r="N34" s="775">
        <v>7</v>
      </c>
      <c r="O34" s="829">
        <v>40</v>
      </c>
      <c r="P34" s="830">
        <v>0.21</v>
      </c>
      <c r="Q34" s="831">
        <v>2.83</v>
      </c>
      <c r="R34" s="775">
        <v>55</v>
      </c>
      <c r="S34" s="829">
        <v>160</v>
      </c>
      <c r="T34" s="830">
        <v>1.99</v>
      </c>
      <c r="U34" s="831">
        <v>4.72</v>
      </c>
      <c r="V34" s="775">
        <v>33</v>
      </c>
      <c r="W34" s="829">
        <v>120</v>
      </c>
      <c r="X34" s="830">
        <v>0.87</v>
      </c>
      <c r="Y34" s="831">
        <v>4.3099999999999996</v>
      </c>
      <c r="Z34" s="775">
        <f t="shared" si="16"/>
        <v>69</v>
      </c>
      <c r="AA34" s="829">
        <f t="shared" si="17"/>
        <v>215</v>
      </c>
      <c r="AB34" s="830">
        <f t="shared" si="18"/>
        <v>2.33</v>
      </c>
      <c r="AC34" s="831">
        <f t="shared" si="19"/>
        <v>5.2799999999999994</v>
      </c>
      <c r="AD34" s="775">
        <f t="shared" si="9"/>
        <v>19</v>
      </c>
      <c r="AE34" s="829">
        <f t="shared" si="10"/>
        <v>65</v>
      </c>
      <c r="AF34" s="830">
        <f t="shared" si="11"/>
        <v>0.55000000000000004</v>
      </c>
      <c r="AG34" s="831">
        <f t="shared" si="12"/>
        <v>3.75</v>
      </c>
      <c r="AH34" s="1075"/>
      <c r="AI34" s="1075"/>
    </row>
    <row r="35" spans="1:36" x14ac:dyDescent="0.2">
      <c r="A35" s="833">
        <v>2016</v>
      </c>
      <c r="B35" s="775">
        <v>93</v>
      </c>
      <c r="C35" s="829">
        <v>228</v>
      </c>
      <c r="D35" s="830">
        <v>4.78</v>
      </c>
      <c r="E35" s="831">
        <v>8.58</v>
      </c>
      <c r="F35" s="775">
        <v>38</v>
      </c>
      <c r="G35" s="829">
        <v>118</v>
      </c>
      <c r="H35" s="830">
        <v>0.92</v>
      </c>
      <c r="I35" s="831">
        <v>2.41</v>
      </c>
      <c r="J35" s="775">
        <v>15</v>
      </c>
      <c r="K35" s="829">
        <v>40</v>
      </c>
      <c r="L35" s="830">
        <v>1.1100000000000001</v>
      </c>
      <c r="M35" s="831">
        <v>2.02</v>
      </c>
      <c r="N35" s="775">
        <v>6</v>
      </c>
      <c r="O35" s="829">
        <v>46</v>
      </c>
      <c r="P35" s="830">
        <v>0.62</v>
      </c>
      <c r="Q35" s="831">
        <v>3.45</v>
      </c>
      <c r="R35" s="775">
        <v>108</v>
      </c>
      <c r="S35" s="829">
        <v>268</v>
      </c>
      <c r="T35" s="830">
        <v>5.89</v>
      </c>
      <c r="U35" s="831">
        <v>10.61</v>
      </c>
      <c r="V35" s="775">
        <v>44</v>
      </c>
      <c r="W35" s="829">
        <v>164</v>
      </c>
      <c r="X35" s="830">
        <v>1.54</v>
      </c>
      <c r="Y35" s="831">
        <v>5.86</v>
      </c>
      <c r="Z35" s="775">
        <f t="shared" si="16"/>
        <v>131</v>
      </c>
      <c r="AA35" s="829">
        <f t="shared" si="17"/>
        <v>346</v>
      </c>
      <c r="AB35" s="830">
        <f t="shared" si="18"/>
        <v>5.7</v>
      </c>
      <c r="AC35" s="831">
        <f t="shared" si="19"/>
        <v>10.99</v>
      </c>
      <c r="AD35" s="775">
        <f t="shared" si="9"/>
        <v>21</v>
      </c>
      <c r="AE35" s="829">
        <f t="shared" si="10"/>
        <v>86</v>
      </c>
      <c r="AF35" s="830">
        <f t="shared" si="11"/>
        <v>1.73</v>
      </c>
      <c r="AG35" s="831">
        <f t="shared" si="12"/>
        <v>5.4700000000000006</v>
      </c>
      <c r="AH35" s="1075"/>
      <c r="AI35" s="1075"/>
    </row>
    <row r="36" spans="1:36" x14ac:dyDescent="0.2">
      <c r="A36" s="833">
        <v>2017</v>
      </c>
      <c r="B36" s="775">
        <v>105</v>
      </c>
      <c r="C36" s="829">
        <v>333</v>
      </c>
      <c r="D36" s="830">
        <v>2.54</v>
      </c>
      <c r="E36" s="831">
        <v>11.12</v>
      </c>
      <c r="F36" s="775">
        <v>36</v>
      </c>
      <c r="G36" s="829">
        <v>154</v>
      </c>
      <c r="H36" s="830">
        <v>0.62</v>
      </c>
      <c r="I36" s="831">
        <v>3.03</v>
      </c>
      <c r="J36" s="775">
        <v>16</v>
      </c>
      <c r="K36" s="829">
        <v>56</v>
      </c>
      <c r="L36" s="830">
        <v>0.65</v>
      </c>
      <c r="M36" s="831">
        <v>2.68</v>
      </c>
      <c r="N36" s="775">
        <v>9</v>
      </c>
      <c r="O36" s="829">
        <v>55</v>
      </c>
      <c r="P36" s="830">
        <v>0.26</v>
      </c>
      <c r="Q36" s="831">
        <v>3.71</v>
      </c>
      <c r="R36" s="775">
        <v>121</v>
      </c>
      <c r="S36" s="829">
        <v>389</v>
      </c>
      <c r="T36" s="830">
        <v>3.2</v>
      </c>
      <c r="U36" s="831">
        <v>13.8</v>
      </c>
      <c r="V36" s="775">
        <v>45</v>
      </c>
      <c r="W36" s="829">
        <v>209</v>
      </c>
      <c r="X36" s="830">
        <v>0.88</v>
      </c>
      <c r="Y36" s="831">
        <v>6.74</v>
      </c>
      <c r="Z36" s="775">
        <f t="shared" si="16"/>
        <v>141</v>
      </c>
      <c r="AA36" s="829">
        <f t="shared" si="17"/>
        <v>487</v>
      </c>
      <c r="AB36" s="830">
        <f t="shared" si="18"/>
        <v>3.16</v>
      </c>
      <c r="AC36" s="831">
        <f t="shared" si="19"/>
        <v>14.149999999999999</v>
      </c>
      <c r="AD36" s="775">
        <f t="shared" si="9"/>
        <v>25</v>
      </c>
      <c r="AE36" s="829">
        <f t="shared" si="10"/>
        <v>111</v>
      </c>
      <c r="AF36" s="830">
        <f t="shared" si="11"/>
        <v>0.91</v>
      </c>
      <c r="AG36" s="831">
        <f t="shared" si="12"/>
        <v>6.3900000000000006</v>
      </c>
      <c r="AH36" s="1075"/>
      <c r="AI36" s="1075"/>
    </row>
    <row r="37" spans="1:36" x14ac:dyDescent="0.2">
      <c r="A37" s="833">
        <v>2018</v>
      </c>
      <c r="B37" s="775">
        <v>41</v>
      </c>
      <c r="C37" s="829">
        <v>374</v>
      </c>
      <c r="D37" s="830">
        <v>1.75</v>
      </c>
      <c r="E37" s="831">
        <v>12.87</v>
      </c>
      <c r="F37" s="775">
        <v>33</v>
      </c>
      <c r="G37" s="829">
        <v>187</v>
      </c>
      <c r="H37" s="830">
        <v>1.22</v>
      </c>
      <c r="I37" s="831">
        <v>4.26</v>
      </c>
      <c r="J37" s="775">
        <v>21</v>
      </c>
      <c r="K37" s="829">
        <v>77</v>
      </c>
      <c r="L37" s="830">
        <v>0.94</v>
      </c>
      <c r="M37" s="831">
        <v>3.62</v>
      </c>
      <c r="N37" s="775">
        <v>1</v>
      </c>
      <c r="O37" s="829">
        <v>56</v>
      </c>
      <c r="P37" s="830">
        <v>0.05</v>
      </c>
      <c r="Q37" s="831">
        <v>3.76</v>
      </c>
      <c r="R37" s="775">
        <v>62</v>
      </c>
      <c r="S37" s="829">
        <v>451</v>
      </c>
      <c r="T37" s="830">
        <v>2.69</v>
      </c>
      <c r="U37" s="831">
        <v>16.489999999999998</v>
      </c>
      <c r="V37" s="775">
        <v>34</v>
      </c>
      <c r="W37" s="829">
        <v>243</v>
      </c>
      <c r="X37" s="830">
        <v>1.27</v>
      </c>
      <c r="Y37" s="831">
        <v>8.01</v>
      </c>
      <c r="Z37" s="775">
        <f t="shared" si="16"/>
        <v>74</v>
      </c>
      <c r="AA37" s="829">
        <f t="shared" si="17"/>
        <v>561</v>
      </c>
      <c r="AB37" s="830">
        <f t="shared" si="18"/>
        <v>2.9699999999999998</v>
      </c>
      <c r="AC37" s="831">
        <f t="shared" si="19"/>
        <v>17.13</v>
      </c>
      <c r="AD37" s="775">
        <f t="shared" si="9"/>
        <v>22</v>
      </c>
      <c r="AE37" s="829">
        <f t="shared" si="10"/>
        <v>133</v>
      </c>
      <c r="AF37" s="830">
        <f t="shared" si="11"/>
        <v>0.99</v>
      </c>
      <c r="AG37" s="831">
        <f t="shared" si="12"/>
        <v>7.38</v>
      </c>
      <c r="AH37" s="1075"/>
      <c r="AI37" s="1075"/>
    </row>
    <row r="38" spans="1:36" x14ac:dyDescent="0.2">
      <c r="A38" s="833">
        <v>2019</v>
      </c>
      <c r="B38" s="775">
        <v>61</v>
      </c>
      <c r="C38" s="829">
        <v>435</v>
      </c>
      <c r="D38" s="830">
        <v>2.4</v>
      </c>
      <c r="E38" s="831">
        <v>15.28</v>
      </c>
      <c r="F38" s="775">
        <v>25</v>
      </c>
      <c r="G38" s="829">
        <v>212</v>
      </c>
      <c r="H38" s="830">
        <v>0.53</v>
      </c>
      <c r="I38" s="831">
        <v>4.79</v>
      </c>
      <c r="J38" s="775">
        <v>21</v>
      </c>
      <c r="K38" s="829">
        <v>98</v>
      </c>
      <c r="L38" s="830">
        <v>1.6</v>
      </c>
      <c r="M38" s="831">
        <v>5.21</v>
      </c>
      <c r="N38" s="775">
        <v>1</v>
      </c>
      <c r="O38" s="829">
        <v>57</v>
      </c>
      <c r="P38" s="830">
        <v>0.04</v>
      </c>
      <c r="Q38" s="831">
        <v>3.8</v>
      </c>
      <c r="R38" s="775">
        <v>82</v>
      </c>
      <c r="S38" s="829">
        <v>533</v>
      </c>
      <c r="T38" s="830">
        <v>4</v>
      </c>
      <c r="U38" s="831">
        <v>20.49</v>
      </c>
      <c r="V38" s="775">
        <v>26</v>
      </c>
      <c r="W38" s="829">
        <v>269</v>
      </c>
      <c r="X38" s="830">
        <v>0.56999999999999995</v>
      </c>
      <c r="Y38" s="831">
        <v>8.58</v>
      </c>
      <c r="Z38" s="775">
        <f t="shared" si="16"/>
        <v>86</v>
      </c>
      <c r="AA38" s="829">
        <f t="shared" si="17"/>
        <v>647</v>
      </c>
      <c r="AB38" s="830">
        <f t="shared" si="18"/>
        <v>2.9299999999999997</v>
      </c>
      <c r="AC38" s="831">
        <f t="shared" si="19"/>
        <v>20.07</v>
      </c>
      <c r="AD38" s="775">
        <f t="shared" si="9"/>
        <v>22</v>
      </c>
      <c r="AE38" s="829">
        <f t="shared" si="10"/>
        <v>155</v>
      </c>
      <c r="AF38" s="830">
        <f t="shared" si="11"/>
        <v>1.6400000000000001</v>
      </c>
      <c r="AG38" s="831">
        <f t="shared" si="12"/>
        <v>9.01</v>
      </c>
      <c r="AH38" s="1075"/>
      <c r="AI38" s="1075"/>
      <c r="AJ38" s="832"/>
    </row>
    <row r="39" spans="1:36" x14ac:dyDescent="0.2">
      <c r="A39" s="833">
        <v>2020</v>
      </c>
      <c r="B39" s="775">
        <v>97</v>
      </c>
      <c r="C39" s="829">
        <v>532</v>
      </c>
      <c r="D39" s="830">
        <v>5.96</v>
      </c>
      <c r="E39" s="831">
        <v>21.24</v>
      </c>
      <c r="F39" s="775">
        <v>26</v>
      </c>
      <c r="G39" s="829">
        <v>238</v>
      </c>
      <c r="H39" s="830">
        <v>0.76</v>
      </c>
      <c r="I39" s="831">
        <v>5.54</v>
      </c>
      <c r="J39" s="775">
        <v>33</v>
      </c>
      <c r="K39" s="829">
        <v>131</v>
      </c>
      <c r="L39" s="830">
        <v>2.5499999999999998</v>
      </c>
      <c r="M39" s="831">
        <v>7.77</v>
      </c>
      <c r="N39" s="775">
        <v>4</v>
      </c>
      <c r="O39" s="829">
        <v>61</v>
      </c>
      <c r="P39" s="830">
        <v>0.24</v>
      </c>
      <c r="Q39" s="831">
        <v>4.04</v>
      </c>
      <c r="R39" s="775">
        <v>130</v>
      </c>
      <c r="S39" s="829">
        <v>663</v>
      </c>
      <c r="T39" s="830">
        <v>8.52</v>
      </c>
      <c r="U39" s="831">
        <v>29</v>
      </c>
      <c r="V39" s="775">
        <v>30</v>
      </c>
      <c r="W39" s="829">
        <v>299</v>
      </c>
      <c r="X39" s="830">
        <v>1</v>
      </c>
      <c r="Y39" s="831">
        <v>9.58</v>
      </c>
      <c r="Z39" s="775">
        <f t="shared" si="16"/>
        <v>123</v>
      </c>
      <c r="AA39" s="829">
        <f t="shared" si="17"/>
        <v>770</v>
      </c>
      <c r="AB39" s="830">
        <f t="shared" si="18"/>
        <v>6.72</v>
      </c>
      <c r="AC39" s="831">
        <f t="shared" si="19"/>
        <v>26.779999999999998</v>
      </c>
      <c r="AD39" s="775">
        <f t="shared" si="9"/>
        <v>37</v>
      </c>
      <c r="AE39" s="829">
        <f t="shared" si="10"/>
        <v>192</v>
      </c>
      <c r="AF39" s="830">
        <f t="shared" si="11"/>
        <v>2.79</v>
      </c>
      <c r="AG39" s="831">
        <f t="shared" si="12"/>
        <v>11.809999999999999</v>
      </c>
      <c r="AH39" s="1075"/>
      <c r="AI39" s="1075"/>
    </row>
    <row r="41" spans="1:36" x14ac:dyDescent="0.2">
      <c r="C41" s="787"/>
      <c r="AA41" s="787"/>
    </row>
  </sheetData>
  <mergeCells count="9">
    <mergeCell ref="Z24:AC24"/>
    <mergeCell ref="AD24:AG24"/>
    <mergeCell ref="V24:Y24"/>
    <mergeCell ref="A24:A25"/>
    <mergeCell ref="B24:E24"/>
    <mergeCell ref="F24:I24"/>
    <mergeCell ref="J24:M24"/>
    <mergeCell ref="N24:Q24"/>
    <mergeCell ref="R24:U2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R43"/>
  <sheetViews>
    <sheetView zoomScale="80" zoomScaleNormal="80" workbookViewId="0">
      <selection activeCell="P66" sqref="P66"/>
    </sheetView>
  </sheetViews>
  <sheetFormatPr defaultColWidth="9.140625" defaultRowHeight="12.75" x14ac:dyDescent="0.2"/>
  <cols>
    <col min="1" max="1" width="9.85546875" style="762" customWidth="1"/>
    <col min="2" max="2" width="5.85546875" style="762" bestFit="1" customWidth="1"/>
    <col min="3" max="3" width="11.28515625" style="762" bestFit="1" customWidth="1"/>
    <col min="4" max="4" width="7" style="762" bestFit="1" customWidth="1"/>
    <col min="5" max="6" width="13.5703125" style="762" bestFit="1" customWidth="1"/>
    <col min="7" max="7" width="8.5703125" style="762" bestFit="1" customWidth="1"/>
    <col min="8" max="9" width="13.5703125" style="762" bestFit="1" customWidth="1"/>
    <col min="10" max="10" width="8.5703125" style="762" customWidth="1"/>
    <col min="11" max="12" width="13.5703125" style="762" bestFit="1" customWidth="1"/>
    <col min="13" max="13" width="16.28515625" style="762" customWidth="1"/>
    <col min="14" max="14" width="20.140625" style="762" customWidth="1"/>
    <col min="15" max="16" width="22.85546875" style="762" bestFit="1" customWidth="1"/>
    <col min="17" max="18" width="22" style="762" bestFit="1" customWidth="1"/>
    <col min="19" max="16384" width="9.140625" style="762"/>
  </cols>
  <sheetData>
    <row r="1" spans="1:18" x14ac:dyDescent="0.2">
      <c r="A1" s="380" t="s">
        <v>608</v>
      </c>
    </row>
    <row r="2" spans="1:18" x14ac:dyDescent="0.2">
      <c r="K2" s="836" t="s">
        <v>511</v>
      </c>
      <c r="L2" s="836" t="s">
        <v>165</v>
      </c>
      <c r="M2" s="836" t="s">
        <v>163</v>
      </c>
      <c r="N2" s="837" t="s">
        <v>512</v>
      </c>
      <c r="O2" s="838" t="s">
        <v>513</v>
      </c>
      <c r="P2" s="839" t="s">
        <v>514</v>
      </c>
      <c r="Q2" s="839" t="s">
        <v>515</v>
      </c>
      <c r="R2" s="839" t="s">
        <v>516</v>
      </c>
    </row>
    <row r="3" spans="1:18" x14ac:dyDescent="0.2">
      <c r="K3" s="836">
        <v>2010</v>
      </c>
      <c r="L3" s="836">
        <v>0.55000000000000004</v>
      </c>
      <c r="M3" s="836">
        <v>1.3</v>
      </c>
      <c r="N3" s="377" t="str">
        <f>A30&amp;"
n="&amp;B30&amp;" 
"&amp;TEXT(ROUND(C30/1000,1),"0#.##")&amp;" GW"</f>
        <v>2010
n=10 
0.2 GW</v>
      </c>
      <c r="O3" s="838">
        <v>0.62</v>
      </c>
      <c r="P3" s="839">
        <v>0.5</v>
      </c>
      <c r="Q3" s="839">
        <v>0.35</v>
      </c>
      <c r="R3" s="839">
        <v>0.53</v>
      </c>
    </row>
    <row r="4" spans="1:18" x14ac:dyDescent="0.2">
      <c r="K4" s="836">
        <v>2011</v>
      </c>
      <c r="L4" s="836">
        <f>L3+2</f>
        <v>2.5499999999999998</v>
      </c>
      <c r="M4" s="836">
        <f>M3+2</f>
        <v>3.3</v>
      </c>
      <c r="N4" s="377" t="str">
        <f>A31&amp;"
n="&amp;B31&amp;" 
"&amp;TEXT(ROUND(C31/1000,1),"0#.##")&amp;" GW"</f>
        <v>2011
n=35 
0.5 GW</v>
      </c>
      <c r="O4" s="838">
        <v>1.32</v>
      </c>
      <c r="P4" s="839">
        <v>0.04</v>
      </c>
      <c r="Q4" s="839">
        <v>0.72</v>
      </c>
      <c r="R4" s="839">
        <v>0.2</v>
      </c>
    </row>
    <row r="5" spans="1:18" x14ac:dyDescent="0.2">
      <c r="K5" s="836">
        <v>2012</v>
      </c>
      <c r="L5" s="836">
        <f t="shared" ref="L5:M13" si="0">L4+2</f>
        <v>4.55</v>
      </c>
      <c r="M5" s="836">
        <f t="shared" si="0"/>
        <v>5.3</v>
      </c>
      <c r="N5" s="377" t="str">
        <f>A32&amp;"
n="&amp;B32&amp;" 
"&amp;TEXT(ROUND(C32/1000,1),"#.0##")&amp;" GW"</f>
        <v>2012
n=44 
1.0 GW</v>
      </c>
      <c r="O5" s="838">
        <v>1.23</v>
      </c>
      <c r="P5" s="839">
        <v>0.25</v>
      </c>
      <c r="Q5" s="839">
        <v>0.44</v>
      </c>
      <c r="R5" s="839">
        <v>0.45</v>
      </c>
    </row>
    <row r="6" spans="1:18" x14ac:dyDescent="0.2">
      <c r="K6" s="836">
        <v>2013</v>
      </c>
      <c r="L6" s="836">
        <f t="shared" si="0"/>
        <v>6.55</v>
      </c>
      <c r="M6" s="836">
        <f t="shared" si="0"/>
        <v>7.3</v>
      </c>
      <c r="N6" s="377" t="str">
        <f t="shared" ref="N6:N13" si="1">A33&amp;"
n="&amp;B33&amp;" 
"&amp;TEXT(ROUND(C33/1000,1),"#.##")&amp;" GW"</f>
        <v>2013
n=38 
1.3 GW</v>
      </c>
      <c r="O6" s="838">
        <v>1.31</v>
      </c>
      <c r="P6" s="839">
        <v>0.33</v>
      </c>
      <c r="Q6" s="839">
        <v>0.49</v>
      </c>
      <c r="R6" s="839">
        <v>0.05</v>
      </c>
    </row>
    <row r="7" spans="1:18" x14ac:dyDescent="0.2">
      <c r="K7" s="836">
        <v>2014</v>
      </c>
      <c r="L7" s="836">
        <f t="shared" si="0"/>
        <v>8.5500000000000007</v>
      </c>
      <c r="M7" s="836">
        <f t="shared" si="0"/>
        <v>9.3000000000000007</v>
      </c>
      <c r="N7" s="377" t="str">
        <f t="shared" si="1"/>
        <v>2014
n=65 
3.2 GW</v>
      </c>
      <c r="O7" s="838">
        <v>0.4</v>
      </c>
      <c r="P7" s="839">
        <v>1.34</v>
      </c>
      <c r="Q7" s="839">
        <v>0.31</v>
      </c>
      <c r="R7" s="839">
        <v>0.15</v>
      </c>
    </row>
    <row r="8" spans="1:18" x14ac:dyDescent="0.2">
      <c r="K8" s="836">
        <v>2015</v>
      </c>
      <c r="L8" s="836">
        <f t="shared" si="0"/>
        <v>10.55</v>
      </c>
      <c r="M8" s="836">
        <f t="shared" si="0"/>
        <v>11.3</v>
      </c>
      <c r="N8" s="377" t="str">
        <f t="shared" si="1"/>
        <v>2015
n=89 
2.9 GW</v>
      </c>
      <c r="O8" s="838">
        <v>0.28999999999999998</v>
      </c>
      <c r="P8" s="839">
        <v>0.98</v>
      </c>
      <c r="Q8" s="839">
        <v>0.47</v>
      </c>
      <c r="R8" s="839">
        <v>0.41</v>
      </c>
    </row>
    <row r="9" spans="1:18" x14ac:dyDescent="0.2">
      <c r="K9" s="836">
        <v>2016</v>
      </c>
      <c r="L9" s="836">
        <f t="shared" si="0"/>
        <v>12.55</v>
      </c>
      <c r="M9" s="836">
        <f t="shared" si="0"/>
        <v>13.3</v>
      </c>
      <c r="N9" s="377" t="str">
        <f t="shared" si="1"/>
        <v>2016
n=152 
7.4 GW</v>
      </c>
      <c r="O9" s="838">
        <v>0.48</v>
      </c>
      <c r="P9" s="839">
        <v>0.34</v>
      </c>
      <c r="Q9" s="839">
        <v>0.75</v>
      </c>
      <c r="R9" s="839">
        <v>0.45</v>
      </c>
    </row>
    <row r="10" spans="1:18" x14ac:dyDescent="0.2">
      <c r="K10" s="836">
        <v>2017</v>
      </c>
      <c r="L10" s="836">
        <f t="shared" si="0"/>
        <v>14.55</v>
      </c>
      <c r="M10" s="836">
        <f t="shared" si="0"/>
        <v>15.3</v>
      </c>
      <c r="N10" s="377" t="str">
        <f t="shared" si="1"/>
        <v>2017
n=166 
4.1 GW</v>
      </c>
      <c r="O10" s="838">
        <v>0.49</v>
      </c>
      <c r="P10" s="839">
        <v>0.23</v>
      </c>
      <c r="Q10" s="839">
        <v>0.28000000000000003</v>
      </c>
      <c r="R10" s="839">
        <v>0.8</v>
      </c>
    </row>
    <row r="11" spans="1:18" x14ac:dyDescent="0.2">
      <c r="K11" s="836">
        <v>2018</v>
      </c>
      <c r="L11" s="836">
        <f t="shared" si="0"/>
        <v>16.55</v>
      </c>
      <c r="M11" s="836">
        <f t="shared" si="0"/>
        <v>17.3</v>
      </c>
      <c r="N11" s="377" t="str">
        <f t="shared" si="1"/>
        <v>2018
n=96 
4. GW</v>
      </c>
      <c r="O11" s="838">
        <v>0.48</v>
      </c>
      <c r="P11" s="839">
        <v>0.49</v>
      </c>
      <c r="Q11" s="839">
        <v>0.3</v>
      </c>
      <c r="R11" s="839">
        <v>0.91</v>
      </c>
    </row>
    <row r="12" spans="1:18" x14ac:dyDescent="0.2">
      <c r="K12" s="836">
        <v>2019</v>
      </c>
      <c r="L12" s="836">
        <f t="shared" si="0"/>
        <v>18.55</v>
      </c>
      <c r="M12" s="836">
        <f t="shared" si="0"/>
        <v>19.3</v>
      </c>
      <c r="N12" s="377" t="str">
        <f t="shared" si="1"/>
        <v>2019
n=108 
4.6 GW</v>
      </c>
      <c r="O12" s="838">
        <v>0.12</v>
      </c>
      <c r="P12" s="839">
        <v>0.84</v>
      </c>
      <c r="Q12" s="839">
        <v>0.4</v>
      </c>
      <c r="R12" s="839">
        <v>0.59</v>
      </c>
    </row>
    <row r="13" spans="1:18" x14ac:dyDescent="0.2">
      <c r="K13" s="836">
        <v>2020</v>
      </c>
      <c r="L13" s="836">
        <f t="shared" si="0"/>
        <v>20.55</v>
      </c>
      <c r="M13" s="836">
        <f t="shared" si="0"/>
        <v>21.3</v>
      </c>
      <c r="N13" s="377" t="str">
        <f t="shared" si="1"/>
        <v>2020
n=161 
9.6 GW</v>
      </c>
      <c r="O13" s="838">
        <v>0.59</v>
      </c>
      <c r="P13" s="839">
        <v>0.48</v>
      </c>
      <c r="Q13" s="839">
        <v>0.4</v>
      </c>
      <c r="R13" s="839">
        <v>0.63</v>
      </c>
    </row>
    <row r="14" spans="1:18" x14ac:dyDescent="0.2">
      <c r="N14" s="764"/>
      <c r="O14" s="764"/>
    </row>
    <row r="15" spans="1:18" x14ac:dyDescent="0.2">
      <c r="N15" s="764"/>
      <c r="O15" s="764"/>
    </row>
    <row r="16" spans="1:18" x14ac:dyDescent="0.2">
      <c r="N16" s="764"/>
      <c r="O16" s="764"/>
    </row>
    <row r="20" spans="1:15" x14ac:dyDescent="0.2">
      <c r="M20" s="840"/>
      <c r="N20" s="840"/>
      <c r="O20" s="840"/>
    </row>
    <row r="23" spans="1:15" x14ac:dyDescent="0.2">
      <c r="A23" s="763" t="s">
        <v>548</v>
      </c>
    </row>
    <row r="24" spans="1:15" ht="13.5" thickBot="1" x14ac:dyDescent="0.25">
      <c r="A24" s="763"/>
    </row>
    <row r="25" spans="1:15" ht="13.5" thickBot="1" x14ac:dyDescent="0.25">
      <c r="A25" s="841"/>
      <c r="B25" s="842"/>
      <c r="C25" s="842"/>
      <c r="D25" s="1129" t="s">
        <v>611</v>
      </c>
      <c r="E25" s="1129"/>
      <c r="F25" s="1129"/>
      <c r="G25" s="1129"/>
      <c r="H25" s="1129"/>
      <c r="I25" s="1129"/>
      <c r="J25" s="1129"/>
      <c r="K25" s="1129"/>
      <c r="L25" s="1130"/>
    </row>
    <row r="26" spans="1:15" ht="28.5" x14ac:dyDescent="0.3">
      <c r="A26" s="843" t="s">
        <v>484</v>
      </c>
      <c r="B26" s="844" t="s">
        <v>517</v>
      </c>
      <c r="C26" s="844" t="s">
        <v>549</v>
      </c>
      <c r="D26" s="845" t="s">
        <v>518</v>
      </c>
      <c r="E26" s="844" t="s">
        <v>519</v>
      </c>
      <c r="F26" s="846" t="s">
        <v>520</v>
      </c>
      <c r="G26" s="844" t="s">
        <v>521</v>
      </c>
      <c r="H26" s="844" t="s">
        <v>522</v>
      </c>
      <c r="I26" s="844" t="s">
        <v>523</v>
      </c>
      <c r="J26" s="845" t="s">
        <v>524</v>
      </c>
      <c r="K26" s="844" t="s">
        <v>525</v>
      </c>
      <c r="L26" s="847" t="s">
        <v>526</v>
      </c>
    </row>
    <row r="27" spans="1:15" x14ac:dyDescent="0.2">
      <c r="A27" s="848">
        <v>2007</v>
      </c>
      <c r="B27" s="840">
        <v>2</v>
      </c>
      <c r="C27" s="799">
        <v>18.899999999999999</v>
      </c>
      <c r="D27" s="849">
        <v>5.5</v>
      </c>
      <c r="E27" s="840">
        <v>5.42</v>
      </c>
      <c r="F27" s="850">
        <v>5.57</v>
      </c>
      <c r="G27" s="840"/>
      <c r="H27" s="840"/>
      <c r="I27" s="840"/>
      <c r="J27" s="849">
        <v>5.62</v>
      </c>
      <c r="K27" s="840">
        <v>5.62</v>
      </c>
      <c r="L27" s="851">
        <v>5.62</v>
      </c>
    </row>
    <row r="28" spans="1:15" x14ac:dyDescent="0.2">
      <c r="A28" s="802">
        <v>2008</v>
      </c>
      <c r="B28" s="840">
        <v>1</v>
      </c>
      <c r="C28" s="799">
        <v>10</v>
      </c>
      <c r="D28" s="849">
        <v>5.66</v>
      </c>
      <c r="E28" s="840">
        <v>5.66</v>
      </c>
      <c r="F28" s="850">
        <v>5.66</v>
      </c>
      <c r="G28" s="840">
        <v>5.66</v>
      </c>
      <c r="H28" s="840">
        <v>5.66</v>
      </c>
      <c r="I28" s="840">
        <v>5.66</v>
      </c>
      <c r="J28" s="849"/>
      <c r="K28" s="840"/>
      <c r="L28" s="851"/>
    </row>
    <row r="29" spans="1:15" x14ac:dyDescent="0.2">
      <c r="A29" s="802">
        <v>2009</v>
      </c>
      <c r="B29" s="840">
        <v>2</v>
      </c>
      <c r="C29" s="799">
        <v>46</v>
      </c>
      <c r="D29" s="849">
        <v>5.36</v>
      </c>
      <c r="E29" s="840">
        <v>5.17</v>
      </c>
      <c r="F29" s="850">
        <v>5.55</v>
      </c>
      <c r="G29" s="840">
        <v>5.68</v>
      </c>
      <c r="H29" s="840">
        <v>5.68</v>
      </c>
      <c r="I29" s="840">
        <v>5.68</v>
      </c>
      <c r="J29" s="849">
        <v>5.04</v>
      </c>
      <c r="K29" s="840">
        <v>5.04</v>
      </c>
      <c r="L29" s="851">
        <v>5.04</v>
      </c>
    </row>
    <row r="30" spans="1:15" x14ac:dyDescent="0.2">
      <c r="A30" s="802">
        <v>2010</v>
      </c>
      <c r="B30" s="840">
        <v>10</v>
      </c>
      <c r="C30" s="799">
        <v>175.07</v>
      </c>
      <c r="D30" s="849">
        <v>4.76</v>
      </c>
      <c r="E30" s="840">
        <v>4</v>
      </c>
      <c r="F30" s="850">
        <v>5.36</v>
      </c>
      <c r="G30" s="840">
        <v>4.79</v>
      </c>
      <c r="H30" s="840">
        <v>4.16</v>
      </c>
      <c r="I30" s="840">
        <v>5.29</v>
      </c>
      <c r="J30" s="849">
        <v>4.4800000000000004</v>
      </c>
      <c r="K30" s="840">
        <v>4.13</v>
      </c>
      <c r="L30" s="851">
        <v>5.0199999999999996</v>
      </c>
    </row>
    <row r="31" spans="1:15" x14ac:dyDescent="0.2">
      <c r="A31" s="802">
        <v>2011</v>
      </c>
      <c r="B31" s="840">
        <v>35</v>
      </c>
      <c r="C31" s="799">
        <v>485.15</v>
      </c>
      <c r="D31" s="849">
        <v>5.35</v>
      </c>
      <c r="E31" s="840">
        <v>4.1500000000000004</v>
      </c>
      <c r="F31" s="850">
        <v>5.65</v>
      </c>
      <c r="G31" s="840">
        <v>5.32</v>
      </c>
      <c r="H31" s="840">
        <v>4</v>
      </c>
      <c r="I31" s="840">
        <v>5.36</v>
      </c>
      <c r="J31" s="849">
        <v>5.58</v>
      </c>
      <c r="K31" s="840">
        <v>4.8600000000000003</v>
      </c>
      <c r="L31" s="851">
        <v>5.78</v>
      </c>
    </row>
    <row r="32" spans="1:15" x14ac:dyDescent="0.2">
      <c r="A32" s="802">
        <v>2012</v>
      </c>
      <c r="B32" s="840">
        <v>44</v>
      </c>
      <c r="C32" s="799">
        <v>961.14</v>
      </c>
      <c r="D32" s="849">
        <v>5.32</v>
      </c>
      <c r="E32" s="840">
        <v>4.28</v>
      </c>
      <c r="F32" s="850">
        <v>5.79</v>
      </c>
      <c r="G32" s="840">
        <v>5.27</v>
      </c>
      <c r="H32" s="840">
        <v>4.04</v>
      </c>
      <c r="I32" s="840">
        <v>5.51</v>
      </c>
      <c r="J32" s="849">
        <v>5.34</v>
      </c>
      <c r="K32" s="840">
        <v>4.9000000000000004</v>
      </c>
      <c r="L32" s="851">
        <v>5.8</v>
      </c>
    </row>
    <row r="33" spans="1:12" x14ac:dyDescent="0.2">
      <c r="A33" s="802">
        <v>2013</v>
      </c>
      <c r="B33" s="840">
        <v>38</v>
      </c>
      <c r="C33" s="799">
        <v>1343.79</v>
      </c>
      <c r="D33" s="849">
        <v>5.62</v>
      </c>
      <c r="E33" s="840">
        <v>4.72</v>
      </c>
      <c r="F33" s="850">
        <v>5.82</v>
      </c>
      <c r="G33" s="840">
        <v>5.35</v>
      </c>
      <c r="H33" s="840">
        <v>4.03</v>
      </c>
      <c r="I33" s="840">
        <v>5.68</v>
      </c>
      <c r="J33" s="849">
        <v>5.8</v>
      </c>
      <c r="K33" s="840">
        <v>5.31</v>
      </c>
      <c r="L33" s="851">
        <v>5.85</v>
      </c>
    </row>
    <row r="34" spans="1:12" x14ac:dyDescent="0.2">
      <c r="A34" s="802">
        <v>2014</v>
      </c>
      <c r="B34" s="840">
        <v>65</v>
      </c>
      <c r="C34" s="799">
        <v>3184.08</v>
      </c>
      <c r="D34" s="849">
        <v>5.55</v>
      </c>
      <c r="E34" s="840">
        <v>4.43</v>
      </c>
      <c r="F34" s="850">
        <v>5.84</v>
      </c>
      <c r="G34" s="840">
        <v>4.37</v>
      </c>
      <c r="H34" s="840">
        <v>3.98</v>
      </c>
      <c r="I34" s="840">
        <v>5.71</v>
      </c>
      <c r="J34" s="849">
        <v>5.69</v>
      </c>
      <c r="K34" s="840">
        <v>5.38</v>
      </c>
      <c r="L34" s="851">
        <v>5.84</v>
      </c>
    </row>
    <row r="35" spans="1:12" x14ac:dyDescent="0.2">
      <c r="A35" s="802">
        <v>2015</v>
      </c>
      <c r="B35" s="840">
        <v>89</v>
      </c>
      <c r="C35" s="799">
        <v>2886.68</v>
      </c>
      <c r="D35" s="849">
        <v>5.28</v>
      </c>
      <c r="E35" s="840">
        <v>4.43</v>
      </c>
      <c r="F35" s="850">
        <v>5.64</v>
      </c>
      <c r="G35" s="840">
        <v>4.4800000000000004</v>
      </c>
      <c r="H35" s="840">
        <v>4.1900000000000004</v>
      </c>
      <c r="I35" s="840">
        <v>5.47</v>
      </c>
      <c r="J35" s="849">
        <v>5.36</v>
      </c>
      <c r="K35" s="840">
        <v>4.8899999999999997</v>
      </c>
      <c r="L35" s="851">
        <v>5.78</v>
      </c>
    </row>
    <row r="36" spans="1:12" x14ac:dyDescent="0.2">
      <c r="A36" s="802">
        <v>2016</v>
      </c>
      <c r="B36" s="840">
        <v>152</v>
      </c>
      <c r="C36" s="799">
        <v>7430.76</v>
      </c>
      <c r="D36" s="849">
        <v>5.0599999999999996</v>
      </c>
      <c r="E36" s="840">
        <v>4.41</v>
      </c>
      <c r="F36" s="850">
        <v>5.76</v>
      </c>
      <c r="G36" s="840">
        <v>4.45</v>
      </c>
      <c r="H36" s="840">
        <v>3.97</v>
      </c>
      <c r="I36" s="840">
        <v>4.79</v>
      </c>
      <c r="J36" s="849">
        <v>5.33</v>
      </c>
      <c r="K36" s="840">
        <v>4.58</v>
      </c>
      <c r="L36" s="851">
        <v>5.78</v>
      </c>
    </row>
    <row r="37" spans="1:12" x14ac:dyDescent="0.2">
      <c r="A37" s="802">
        <v>2017</v>
      </c>
      <c r="B37" s="840">
        <v>166</v>
      </c>
      <c r="C37" s="799">
        <v>4078.72</v>
      </c>
      <c r="D37" s="849">
        <v>4.63</v>
      </c>
      <c r="E37" s="840">
        <v>4.26</v>
      </c>
      <c r="F37" s="850">
        <v>5.37</v>
      </c>
      <c r="G37" s="840">
        <v>4.4400000000000004</v>
      </c>
      <c r="H37" s="840">
        <v>3.95</v>
      </c>
      <c r="I37" s="840">
        <v>4.68</v>
      </c>
      <c r="J37" s="849">
        <v>4.68</v>
      </c>
      <c r="K37" s="840">
        <v>4.4000000000000004</v>
      </c>
      <c r="L37" s="851">
        <v>5.48</v>
      </c>
    </row>
    <row r="38" spans="1:12" x14ac:dyDescent="0.2">
      <c r="A38" s="802">
        <v>2018</v>
      </c>
      <c r="B38" s="840">
        <v>96</v>
      </c>
      <c r="C38" s="799">
        <v>3962.12</v>
      </c>
      <c r="D38" s="849">
        <v>4.63</v>
      </c>
      <c r="E38" s="840">
        <v>4.24</v>
      </c>
      <c r="F38" s="850">
        <v>5.3</v>
      </c>
      <c r="G38" s="840">
        <v>4.43</v>
      </c>
      <c r="H38" s="840">
        <v>3.95</v>
      </c>
      <c r="I38" s="840">
        <v>4.92</v>
      </c>
      <c r="J38" s="849">
        <v>4.6900000000000004</v>
      </c>
      <c r="K38" s="840">
        <v>4.3899999999999997</v>
      </c>
      <c r="L38" s="851">
        <v>5.6</v>
      </c>
    </row>
    <row r="39" spans="1:12" x14ac:dyDescent="0.2">
      <c r="A39" s="802">
        <v>2019</v>
      </c>
      <c r="B39" s="840">
        <v>108</v>
      </c>
      <c r="C39" s="799">
        <v>4570.29</v>
      </c>
      <c r="D39" s="849">
        <v>4.74</v>
      </c>
      <c r="E39" s="840">
        <v>4</v>
      </c>
      <c r="F39" s="850">
        <v>5.44</v>
      </c>
      <c r="G39" s="840">
        <v>3.93</v>
      </c>
      <c r="H39" s="840">
        <v>3.81</v>
      </c>
      <c r="I39" s="840">
        <v>4.7699999999999996</v>
      </c>
      <c r="J39" s="849">
        <v>4.8899999999999997</v>
      </c>
      <c r="K39" s="840">
        <v>4.5</v>
      </c>
      <c r="L39" s="851">
        <v>5.48</v>
      </c>
    </row>
    <row r="40" spans="1:12" ht="13.5" thickBot="1" x14ac:dyDescent="0.25">
      <c r="A40" s="821">
        <v>2020</v>
      </c>
      <c r="B40" s="852">
        <v>161</v>
      </c>
      <c r="C40" s="808">
        <v>9592.52</v>
      </c>
      <c r="D40" s="853">
        <v>4.6500000000000004</v>
      </c>
      <c r="E40" s="852">
        <v>4.1100000000000003</v>
      </c>
      <c r="F40" s="854">
        <v>5.28</v>
      </c>
      <c r="G40" s="852">
        <v>4.47</v>
      </c>
      <c r="H40" s="852">
        <v>3.88</v>
      </c>
      <c r="I40" s="852">
        <v>4.95</v>
      </c>
      <c r="J40" s="853">
        <v>4.72</v>
      </c>
      <c r="K40" s="852">
        <v>4.32</v>
      </c>
      <c r="L40" s="855">
        <v>5.35</v>
      </c>
    </row>
    <row r="41" spans="1:12" x14ac:dyDescent="0.2">
      <c r="A41" s="762" t="s">
        <v>28</v>
      </c>
      <c r="B41" s="762">
        <v>969</v>
      </c>
      <c r="C41" s="856">
        <v>38745.230000000003</v>
      </c>
    </row>
    <row r="43" spans="1:12" x14ac:dyDescent="0.2">
      <c r="B43" s="857"/>
    </row>
  </sheetData>
  <mergeCells count="1">
    <mergeCell ref="D25:L2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R41"/>
  <sheetViews>
    <sheetView zoomScale="80" zoomScaleNormal="80" workbookViewId="0">
      <selection activeCell="R56" sqref="R56"/>
    </sheetView>
  </sheetViews>
  <sheetFormatPr defaultColWidth="9.140625" defaultRowHeight="12.75" x14ac:dyDescent="0.2"/>
  <cols>
    <col min="1" max="1" width="10.140625" style="762" customWidth="1"/>
    <col min="2" max="2" width="5.85546875" style="762" bestFit="1" customWidth="1"/>
    <col min="3" max="3" width="9.28515625" style="762" bestFit="1" customWidth="1"/>
    <col min="4" max="4" width="7" style="762" bestFit="1" customWidth="1"/>
    <col min="5" max="6" width="13.5703125" style="762" bestFit="1" customWidth="1"/>
    <col min="7" max="7" width="8.5703125" style="762" bestFit="1" customWidth="1"/>
    <col min="8" max="9" width="13.5703125" style="762" bestFit="1" customWidth="1"/>
    <col min="10" max="10" width="8.5703125" style="762" customWidth="1"/>
    <col min="11" max="12" width="13.5703125" style="762" bestFit="1" customWidth="1"/>
    <col min="13" max="13" width="16.28515625" style="762" customWidth="1"/>
    <col min="14" max="14" width="20.140625" style="762" customWidth="1"/>
    <col min="15" max="16" width="22.85546875" style="762" bestFit="1" customWidth="1"/>
    <col min="17" max="18" width="22" style="762" bestFit="1" customWidth="1"/>
    <col min="19" max="16384" width="9.140625" style="762"/>
  </cols>
  <sheetData>
    <row r="1" spans="1:18" x14ac:dyDescent="0.2">
      <c r="A1" s="380" t="s">
        <v>607</v>
      </c>
    </row>
    <row r="2" spans="1:18" x14ac:dyDescent="0.2">
      <c r="K2" s="836" t="s">
        <v>511</v>
      </c>
      <c r="L2" s="836" t="s">
        <v>165</v>
      </c>
      <c r="M2" s="836" t="s">
        <v>163</v>
      </c>
      <c r="N2" s="837" t="s">
        <v>512</v>
      </c>
      <c r="O2" s="838" t="s">
        <v>513</v>
      </c>
      <c r="P2" s="839" t="s">
        <v>514</v>
      </c>
      <c r="Q2" s="839" t="s">
        <v>515</v>
      </c>
      <c r="R2" s="839" t="s">
        <v>516</v>
      </c>
    </row>
    <row r="3" spans="1:18" x14ac:dyDescent="0.2">
      <c r="K3" s="836">
        <v>2010</v>
      </c>
      <c r="L3" s="836">
        <v>0.55000000000000004</v>
      </c>
      <c r="M3" s="836">
        <v>1.3</v>
      </c>
      <c r="N3" s="377" t="str">
        <f>A30&amp;"
n="&amp;B30&amp;" 
"&amp;TEXT(ROUND(C30/1000,1),"0#.##")&amp;" GW"</f>
        <v>2010
n=10 
0.2 GW</v>
      </c>
      <c r="O3" s="838">
        <v>0</v>
      </c>
      <c r="P3" s="839">
        <v>0.01</v>
      </c>
      <c r="Q3" s="839">
        <v>0.08</v>
      </c>
      <c r="R3" s="839">
        <v>0.04</v>
      </c>
    </row>
    <row r="4" spans="1:18" x14ac:dyDescent="0.2">
      <c r="K4" s="836">
        <v>2011</v>
      </c>
      <c r="L4" s="836">
        <f>L3+2</f>
        <v>2.5499999999999998</v>
      </c>
      <c r="M4" s="836">
        <f>M3+2</f>
        <v>3.3</v>
      </c>
      <c r="N4" s="377" t="str">
        <f>A31&amp;"
n="&amp;B31&amp;" 
"&amp;TEXT(ROUND(C31/1000,1),"0#.##")&amp;" GW"</f>
        <v>2011
n=35 
0.5 GW</v>
      </c>
      <c r="O4" s="838">
        <v>0.06</v>
      </c>
      <c r="P4" s="839">
        <v>0.05</v>
      </c>
      <c r="Q4" s="839">
        <v>0.06</v>
      </c>
      <c r="R4" s="839">
        <v>7.0000000000000007E-2</v>
      </c>
    </row>
    <row r="5" spans="1:18" x14ac:dyDescent="0.2">
      <c r="K5" s="836">
        <v>2012</v>
      </c>
      <c r="L5" s="836">
        <f t="shared" ref="L5:M13" si="0">L4+2</f>
        <v>4.55</v>
      </c>
      <c r="M5" s="836">
        <f t="shared" si="0"/>
        <v>5.3</v>
      </c>
      <c r="N5" s="377" t="str">
        <f>A32&amp;"
n="&amp;B32&amp;" 
"&amp;TEXT(ROUND(C32/1000,1),"#.0##")&amp;" GW"</f>
        <v>2012
n=44 
1.0 GW</v>
      </c>
      <c r="O5" s="838">
        <v>0.05</v>
      </c>
      <c r="P5" s="839">
        <v>0.05</v>
      </c>
      <c r="Q5" s="839">
        <v>0.09</v>
      </c>
      <c r="R5" s="839">
        <v>0.06</v>
      </c>
    </row>
    <row r="6" spans="1:18" x14ac:dyDescent="0.2">
      <c r="K6" s="836">
        <v>2013</v>
      </c>
      <c r="L6" s="836">
        <f t="shared" si="0"/>
        <v>6.55</v>
      </c>
      <c r="M6" s="836">
        <f t="shared" si="0"/>
        <v>7.3</v>
      </c>
      <c r="N6" s="377" t="str">
        <f t="shared" ref="N6:N13" si="1">A33&amp;"
n="&amp;B33&amp;" 
"&amp;TEXT(ROUND(C33/1000,1),"#.##")&amp;" GW"</f>
        <v>2013
n=38 
1.3 GW</v>
      </c>
      <c r="O6" s="838">
        <v>0.03</v>
      </c>
      <c r="P6" s="839">
        <v>0.08</v>
      </c>
      <c r="Q6" s="839">
        <v>0.03</v>
      </c>
      <c r="R6" s="839">
        <v>7.0000000000000007E-2</v>
      </c>
    </row>
    <row r="7" spans="1:18" x14ac:dyDescent="0.2">
      <c r="K7" s="836">
        <v>2014</v>
      </c>
      <c r="L7" s="836">
        <f t="shared" si="0"/>
        <v>8.5500000000000007</v>
      </c>
      <c r="M7" s="836">
        <f t="shared" si="0"/>
        <v>9.3000000000000007</v>
      </c>
      <c r="N7" s="377" t="str">
        <f t="shared" si="1"/>
        <v>2014
n=65 
3.2 GW</v>
      </c>
      <c r="O7" s="838">
        <v>0.06</v>
      </c>
      <c r="P7" s="839">
        <v>0.06</v>
      </c>
      <c r="Q7" s="839">
        <v>0.05</v>
      </c>
      <c r="R7" s="839">
        <v>7.0000000000000007E-2</v>
      </c>
    </row>
    <row r="8" spans="1:18" x14ac:dyDescent="0.2">
      <c r="K8" s="836">
        <v>2015</v>
      </c>
      <c r="L8" s="836">
        <f t="shared" si="0"/>
        <v>10.55</v>
      </c>
      <c r="M8" s="836">
        <f t="shared" si="0"/>
        <v>11.3</v>
      </c>
      <c r="N8" s="377" t="str">
        <f t="shared" si="1"/>
        <v>2015
n=89 
2.9 GW</v>
      </c>
      <c r="O8" s="838">
        <v>0.04</v>
      </c>
      <c r="P8" s="839">
        <v>0.08</v>
      </c>
      <c r="Q8" s="839">
        <v>0.06</v>
      </c>
      <c r="R8" s="839">
        <v>7.0000000000000007E-2</v>
      </c>
    </row>
    <row r="9" spans="1:18" x14ac:dyDescent="0.2">
      <c r="K9" s="836">
        <v>2016</v>
      </c>
      <c r="L9" s="836">
        <f t="shared" si="0"/>
        <v>12.55</v>
      </c>
      <c r="M9" s="836">
        <f t="shared" si="0"/>
        <v>13.3</v>
      </c>
      <c r="N9" s="377" t="str">
        <f t="shared" si="1"/>
        <v>2016
n=150 
7.4 GW</v>
      </c>
      <c r="O9" s="838">
        <v>0.08</v>
      </c>
      <c r="P9" s="839">
        <v>0.12</v>
      </c>
      <c r="Q9" s="839">
        <v>0.06</v>
      </c>
      <c r="R9" s="839">
        <v>0.05</v>
      </c>
    </row>
    <row r="10" spans="1:18" x14ac:dyDescent="0.2">
      <c r="K10" s="836">
        <v>2017</v>
      </c>
      <c r="L10" s="836">
        <f t="shared" si="0"/>
        <v>14.55</v>
      </c>
      <c r="M10" s="836">
        <f t="shared" si="0"/>
        <v>15.3</v>
      </c>
      <c r="N10" s="377" t="str">
        <f t="shared" si="1"/>
        <v>2017
n=166 
4.1 GW</v>
      </c>
      <c r="O10" s="838">
        <v>0.06</v>
      </c>
      <c r="P10" s="839">
        <v>0.13</v>
      </c>
      <c r="Q10" s="839">
        <v>0.08</v>
      </c>
      <c r="R10" s="839">
        <v>0.08</v>
      </c>
    </row>
    <row r="11" spans="1:18" x14ac:dyDescent="0.2">
      <c r="K11" s="836">
        <v>2018</v>
      </c>
      <c r="L11" s="836">
        <f t="shared" si="0"/>
        <v>16.55</v>
      </c>
      <c r="M11" s="836">
        <f t="shared" si="0"/>
        <v>17.3</v>
      </c>
      <c r="N11" s="377" t="str">
        <f t="shared" si="1"/>
        <v>2018
n=96 
4. GW</v>
      </c>
      <c r="O11" s="838">
        <v>0.12</v>
      </c>
      <c r="P11" s="839">
        <v>0.14000000000000001</v>
      </c>
      <c r="Q11" s="839">
        <v>0.06</v>
      </c>
      <c r="R11" s="839">
        <v>0.11</v>
      </c>
    </row>
    <row r="12" spans="1:18" x14ac:dyDescent="0.2">
      <c r="K12" s="836">
        <v>2019</v>
      </c>
      <c r="L12" s="836">
        <f t="shared" si="0"/>
        <v>18.55</v>
      </c>
      <c r="M12" s="836">
        <f t="shared" si="0"/>
        <v>19.3</v>
      </c>
      <c r="N12" s="377" t="str">
        <f t="shared" si="1"/>
        <v>2019
n=108 
4.6 GW</v>
      </c>
      <c r="O12" s="838">
        <v>0.06</v>
      </c>
      <c r="P12" s="839">
        <v>0.18</v>
      </c>
      <c r="Q12" s="839">
        <v>0.12</v>
      </c>
      <c r="R12" s="839">
        <v>0.1</v>
      </c>
    </row>
    <row r="13" spans="1:18" x14ac:dyDescent="0.2">
      <c r="K13" s="836">
        <v>2020</v>
      </c>
      <c r="L13" s="836">
        <f t="shared" si="0"/>
        <v>20.55</v>
      </c>
      <c r="M13" s="836">
        <f t="shared" si="0"/>
        <v>21.3</v>
      </c>
      <c r="N13" s="377" t="str">
        <f t="shared" si="1"/>
        <v>2020
n=161 
9.6 GW</v>
      </c>
      <c r="O13" s="838">
        <v>0.1</v>
      </c>
      <c r="P13" s="839">
        <v>0.11</v>
      </c>
      <c r="Q13" s="839">
        <v>0.08</v>
      </c>
      <c r="R13" s="839">
        <v>0.1</v>
      </c>
    </row>
    <row r="20" spans="1:15" x14ac:dyDescent="0.2">
      <c r="M20" s="840"/>
      <c r="N20" s="840"/>
      <c r="O20" s="840"/>
    </row>
    <row r="23" spans="1:15" x14ac:dyDescent="0.2">
      <c r="A23" s="763" t="s">
        <v>532</v>
      </c>
    </row>
    <row r="24" spans="1:15" ht="16.5" thickBot="1" x14ac:dyDescent="0.35">
      <c r="A24" s="763" t="s">
        <v>550</v>
      </c>
    </row>
    <row r="25" spans="1:15" ht="13.5" thickBot="1" x14ac:dyDescent="0.25">
      <c r="A25" s="841"/>
      <c r="B25" s="842"/>
      <c r="C25" s="842"/>
      <c r="D25" s="1129" t="s">
        <v>527</v>
      </c>
      <c r="E25" s="1129"/>
      <c r="F25" s="1129"/>
      <c r="G25" s="1129"/>
      <c r="H25" s="1129"/>
      <c r="I25" s="1129"/>
      <c r="J25" s="1129"/>
      <c r="K25" s="1129"/>
      <c r="L25" s="1130"/>
    </row>
    <row r="26" spans="1:15" ht="41.25" x14ac:dyDescent="0.3">
      <c r="A26" s="843" t="s">
        <v>484</v>
      </c>
      <c r="B26" s="844" t="s">
        <v>517</v>
      </c>
      <c r="C26" s="844" t="s">
        <v>549</v>
      </c>
      <c r="D26" s="845" t="s">
        <v>518</v>
      </c>
      <c r="E26" s="844" t="s">
        <v>519</v>
      </c>
      <c r="F26" s="846" t="s">
        <v>520</v>
      </c>
      <c r="G26" s="844" t="s">
        <v>521</v>
      </c>
      <c r="H26" s="844" t="s">
        <v>522</v>
      </c>
      <c r="I26" s="844" t="s">
        <v>523</v>
      </c>
      <c r="J26" s="845" t="s">
        <v>524</v>
      </c>
      <c r="K26" s="844" t="s">
        <v>525</v>
      </c>
      <c r="L26" s="847" t="s">
        <v>526</v>
      </c>
    </row>
    <row r="27" spans="1:15" x14ac:dyDescent="0.2">
      <c r="A27" s="848">
        <v>2007</v>
      </c>
      <c r="B27" s="840">
        <v>2</v>
      </c>
      <c r="C27" s="799">
        <v>18.899999999999999</v>
      </c>
      <c r="D27" s="849">
        <v>1.18</v>
      </c>
      <c r="E27" s="840">
        <v>1.18</v>
      </c>
      <c r="F27" s="850">
        <v>1.19</v>
      </c>
      <c r="G27" s="840"/>
      <c r="H27" s="840"/>
      <c r="I27" s="840"/>
      <c r="J27" s="849">
        <v>1.17</v>
      </c>
      <c r="K27" s="840">
        <v>1.17</v>
      </c>
      <c r="L27" s="851">
        <v>1.17</v>
      </c>
    </row>
    <row r="28" spans="1:15" x14ac:dyDescent="0.2">
      <c r="A28" s="802">
        <v>2008</v>
      </c>
      <c r="B28" s="840">
        <v>1</v>
      </c>
      <c r="C28" s="799">
        <v>10</v>
      </c>
      <c r="D28" s="849">
        <v>1.21</v>
      </c>
      <c r="E28" s="840">
        <v>1.21</v>
      </c>
      <c r="F28" s="850">
        <v>1.21</v>
      </c>
      <c r="G28" s="840">
        <v>1.21</v>
      </c>
      <c r="H28" s="840">
        <v>1.21</v>
      </c>
      <c r="I28" s="840">
        <v>1.21</v>
      </c>
      <c r="J28" s="849"/>
      <c r="K28" s="840"/>
      <c r="L28" s="851"/>
    </row>
    <row r="29" spans="1:15" x14ac:dyDescent="0.2">
      <c r="A29" s="802">
        <v>2009</v>
      </c>
      <c r="B29" s="840">
        <v>2</v>
      </c>
      <c r="C29" s="799">
        <v>46</v>
      </c>
      <c r="D29" s="849">
        <v>1.1499999999999999</v>
      </c>
      <c r="E29" s="840">
        <v>1.1200000000000001</v>
      </c>
      <c r="F29" s="850">
        <v>1.18</v>
      </c>
      <c r="G29" s="840">
        <v>1.2</v>
      </c>
      <c r="H29" s="840">
        <v>1.2</v>
      </c>
      <c r="I29" s="840">
        <v>1.2</v>
      </c>
      <c r="J29" s="849">
        <v>1.1000000000000001</v>
      </c>
      <c r="K29" s="840">
        <v>1.1000000000000001</v>
      </c>
      <c r="L29" s="851">
        <v>1.1000000000000001</v>
      </c>
    </row>
    <row r="30" spans="1:15" x14ac:dyDescent="0.2">
      <c r="A30" s="802">
        <v>2010</v>
      </c>
      <c r="B30" s="840">
        <v>10</v>
      </c>
      <c r="C30" s="799">
        <v>175.07</v>
      </c>
      <c r="D30" s="849">
        <v>1.2</v>
      </c>
      <c r="E30" s="840">
        <v>1.17</v>
      </c>
      <c r="F30" s="850">
        <v>1.22</v>
      </c>
      <c r="G30" s="840">
        <v>1.19</v>
      </c>
      <c r="H30" s="840">
        <v>1.19</v>
      </c>
      <c r="I30" s="840">
        <v>1.21</v>
      </c>
      <c r="J30" s="849">
        <v>1.21</v>
      </c>
      <c r="K30" s="840">
        <v>1.1299999999999999</v>
      </c>
      <c r="L30" s="851">
        <v>1.25</v>
      </c>
    </row>
    <row r="31" spans="1:15" x14ac:dyDescent="0.2">
      <c r="A31" s="802">
        <v>2011</v>
      </c>
      <c r="B31" s="840">
        <v>35</v>
      </c>
      <c r="C31" s="799">
        <v>485.15</v>
      </c>
      <c r="D31" s="849">
        <v>1.18</v>
      </c>
      <c r="E31" s="840">
        <v>1.1100000000000001</v>
      </c>
      <c r="F31" s="850">
        <v>1.25</v>
      </c>
      <c r="G31" s="840">
        <v>1.23</v>
      </c>
      <c r="H31" s="840">
        <v>1.17</v>
      </c>
      <c r="I31" s="840">
        <v>1.28</v>
      </c>
      <c r="J31" s="849">
        <v>1.1499999999999999</v>
      </c>
      <c r="K31" s="840">
        <v>1.0900000000000001</v>
      </c>
      <c r="L31" s="851">
        <v>1.22</v>
      </c>
    </row>
    <row r="32" spans="1:15" x14ac:dyDescent="0.2">
      <c r="A32" s="802">
        <v>2012</v>
      </c>
      <c r="B32" s="840">
        <v>44</v>
      </c>
      <c r="C32" s="799">
        <v>961.14</v>
      </c>
      <c r="D32" s="849">
        <v>1.24</v>
      </c>
      <c r="E32" s="840">
        <v>1.1599999999999999</v>
      </c>
      <c r="F32" s="850">
        <v>1.29</v>
      </c>
      <c r="G32" s="840">
        <v>1.24</v>
      </c>
      <c r="H32" s="840">
        <v>1.2</v>
      </c>
      <c r="I32" s="840">
        <v>1.29</v>
      </c>
      <c r="J32" s="849">
        <v>1.22</v>
      </c>
      <c r="K32" s="840">
        <v>1.1299999999999999</v>
      </c>
      <c r="L32" s="851">
        <v>1.29</v>
      </c>
    </row>
    <row r="33" spans="1:12" x14ac:dyDescent="0.2">
      <c r="A33" s="802">
        <v>2013</v>
      </c>
      <c r="B33" s="840">
        <v>38</v>
      </c>
      <c r="C33" s="799">
        <v>1343.79</v>
      </c>
      <c r="D33" s="849">
        <v>1.29</v>
      </c>
      <c r="E33" s="840">
        <v>1.25</v>
      </c>
      <c r="F33" s="850">
        <v>1.36</v>
      </c>
      <c r="G33" s="840">
        <v>1.3</v>
      </c>
      <c r="H33" s="840">
        <v>1.26</v>
      </c>
      <c r="I33" s="840">
        <v>1.37</v>
      </c>
      <c r="J33" s="849">
        <v>1.29</v>
      </c>
      <c r="K33" s="840">
        <v>1.25</v>
      </c>
      <c r="L33" s="851">
        <v>1.35</v>
      </c>
    </row>
    <row r="34" spans="1:12" x14ac:dyDescent="0.2">
      <c r="A34" s="802">
        <v>2014</v>
      </c>
      <c r="B34" s="840">
        <v>65</v>
      </c>
      <c r="C34" s="799">
        <v>3184.08</v>
      </c>
      <c r="D34" s="849">
        <v>1.28</v>
      </c>
      <c r="E34" s="840">
        <v>1.22</v>
      </c>
      <c r="F34" s="850">
        <v>1.34</v>
      </c>
      <c r="G34" s="840">
        <v>1.26</v>
      </c>
      <c r="H34" s="840">
        <v>1.2</v>
      </c>
      <c r="I34" s="840">
        <v>1.33</v>
      </c>
      <c r="J34" s="849">
        <v>1.29</v>
      </c>
      <c r="K34" s="840">
        <v>1.24</v>
      </c>
      <c r="L34" s="851">
        <v>1.36</v>
      </c>
    </row>
    <row r="35" spans="1:12" x14ac:dyDescent="0.2">
      <c r="A35" s="802">
        <v>2015</v>
      </c>
      <c r="B35" s="840">
        <v>89</v>
      </c>
      <c r="C35" s="799">
        <v>2886.68</v>
      </c>
      <c r="D35" s="849">
        <v>1.3</v>
      </c>
      <c r="E35" s="840">
        <v>1.24</v>
      </c>
      <c r="F35" s="850">
        <v>1.38</v>
      </c>
      <c r="G35" s="840">
        <v>1.3</v>
      </c>
      <c r="H35" s="840">
        <v>1.26</v>
      </c>
      <c r="I35" s="840">
        <v>1.38</v>
      </c>
      <c r="J35" s="849">
        <v>1.29</v>
      </c>
      <c r="K35" s="840">
        <v>1.23</v>
      </c>
      <c r="L35" s="851">
        <v>1.36</v>
      </c>
    </row>
    <row r="36" spans="1:12" x14ac:dyDescent="0.2">
      <c r="A36" s="802">
        <v>2016</v>
      </c>
      <c r="B36" s="840">
        <v>150</v>
      </c>
      <c r="C36" s="799">
        <v>7370.3</v>
      </c>
      <c r="D36" s="849">
        <v>1.31</v>
      </c>
      <c r="E36" s="840">
        <v>1.25</v>
      </c>
      <c r="F36" s="850">
        <v>1.37</v>
      </c>
      <c r="G36" s="840">
        <v>1.3</v>
      </c>
      <c r="H36" s="840">
        <v>1.23</v>
      </c>
      <c r="I36" s="840">
        <v>1.43</v>
      </c>
      <c r="J36" s="849">
        <v>1.31</v>
      </c>
      <c r="K36" s="840">
        <v>1.25</v>
      </c>
      <c r="L36" s="851">
        <v>1.35</v>
      </c>
    </row>
    <row r="37" spans="1:12" x14ac:dyDescent="0.2">
      <c r="A37" s="802">
        <v>2017</v>
      </c>
      <c r="B37" s="840">
        <v>166</v>
      </c>
      <c r="C37" s="799">
        <v>4078.72</v>
      </c>
      <c r="D37" s="849">
        <v>1.33</v>
      </c>
      <c r="E37" s="840">
        <v>1.24</v>
      </c>
      <c r="F37" s="850">
        <v>1.41</v>
      </c>
      <c r="G37" s="840">
        <v>1.27</v>
      </c>
      <c r="H37" s="840">
        <v>1.21</v>
      </c>
      <c r="I37" s="840">
        <v>1.4</v>
      </c>
      <c r="J37" s="849">
        <v>1.33</v>
      </c>
      <c r="K37" s="840">
        <v>1.25</v>
      </c>
      <c r="L37" s="851">
        <v>1.42</v>
      </c>
    </row>
    <row r="38" spans="1:12" x14ac:dyDescent="0.2">
      <c r="A38" s="802">
        <v>2018</v>
      </c>
      <c r="B38" s="840">
        <v>96</v>
      </c>
      <c r="C38" s="799">
        <v>3962.12</v>
      </c>
      <c r="D38" s="849">
        <v>1.33</v>
      </c>
      <c r="E38" s="840">
        <v>1.26</v>
      </c>
      <c r="F38" s="850">
        <v>1.46</v>
      </c>
      <c r="G38" s="840">
        <v>1.38</v>
      </c>
      <c r="H38" s="840">
        <v>1.26</v>
      </c>
      <c r="I38" s="840">
        <v>1.52</v>
      </c>
      <c r="J38" s="849">
        <v>1.32</v>
      </c>
      <c r="K38" s="840">
        <v>1.26</v>
      </c>
      <c r="L38" s="851">
        <v>1.43</v>
      </c>
    </row>
    <row r="39" spans="1:12" x14ac:dyDescent="0.2">
      <c r="A39" s="802">
        <v>2019</v>
      </c>
      <c r="B39" s="840">
        <v>108</v>
      </c>
      <c r="C39" s="799">
        <v>4570.29</v>
      </c>
      <c r="D39" s="849">
        <v>1.32</v>
      </c>
      <c r="E39" s="840">
        <v>1.2</v>
      </c>
      <c r="F39" s="850">
        <v>1.43</v>
      </c>
      <c r="G39" s="840">
        <v>1.32</v>
      </c>
      <c r="H39" s="840">
        <v>1.26</v>
      </c>
      <c r="I39" s="840">
        <v>1.5</v>
      </c>
      <c r="J39" s="849">
        <v>1.32</v>
      </c>
      <c r="K39" s="840">
        <v>1.19</v>
      </c>
      <c r="L39" s="851">
        <v>1.41</v>
      </c>
    </row>
    <row r="40" spans="1:12" ht="13.5" thickBot="1" x14ac:dyDescent="0.25">
      <c r="A40" s="821">
        <v>2020</v>
      </c>
      <c r="B40" s="852">
        <v>161</v>
      </c>
      <c r="C40" s="808">
        <v>9592.52</v>
      </c>
      <c r="D40" s="853">
        <v>1.34</v>
      </c>
      <c r="E40" s="852">
        <v>1.26</v>
      </c>
      <c r="F40" s="854">
        <v>1.44</v>
      </c>
      <c r="G40" s="852">
        <v>1.34</v>
      </c>
      <c r="H40" s="852">
        <v>1.24</v>
      </c>
      <c r="I40" s="852">
        <v>1.45</v>
      </c>
      <c r="J40" s="853">
        <v>1.34</v>
      </c>
      <c r="K40" s="852">
        <v>1.26</v>
      </c>
      <c r="L40" s="855">
        <v>1.43</v>
      </c>
    </row>
    <row r="41" spans="1:12" x14ac:dyDescent="0.2">
      <c r="A41" s="858" t="s">
        <v>28</v>
      </c>
      <c r="B41" s="762">
        <v>967</v>
      </c>
      <c r="C41" s="799">
        <v>38684.769999999997</v>
      </c>
    </row>
  </sheetData>
  <mergeCells count="1">
    <mergeCell ref="D25:L25"/>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P76"/>
  <sheetViews>
    <sheetView zoomScale="80" zoomScaleNormal="80" workbookViewId="0">
      <selection activeCell="A27" sqref="A27:F61"/>
    </sheetView>
  </sheetViews>
  <sheetFormatPr defaultColWidth="9.140625" defaultRowHeight="12.75" x14ac:dyDescent="0.2"/>
  <cols>
    <col min="1" max="1" width="11.28515625" style="762" customWidth="1"/>
    <col min="2" max="2" width="9.140625" style="762"/>
    <col min="3" max="3" width="10.5703125" style="762" bestFit="1" customWidth="1"/>
    <col min="4" max="4" width="9.140625" style="762"/>
    <col min="5" max="6" width="9.7109375" style="762" customWidth="1"/>
    <col min="7" max="16384" width="9.140625" style="762"/>
  </cols>
  <sheetData>
    <row r="1" spans="1:16" ht="20.25" x14ac:dyDescent="0.3">
      <c r="A1" s="380" t="s">
        <v>2016</v>
      </c>
      <c r="I1" s="764"/>
      <c r="M1" s="859"/>
      <c r="N1" s="859"/>
      <c r="O1" s="859"/>
      <c r="P1" s="859"/>
    </row>
    <row r="23" spans="1:12" x14ac:dyDescent="0.2">
      <c r="A23" s="763"/>
    </row>
    <row r="24" spans="1:12" x14ac:dyDescent="0.2">
      <c r="A24" s="763" t="s">
        <v>533</v>
      </c>
    </row>
    <row r="25" spans="1:12" x14ac:dyDescent="0.2">
      <c r="A25" s="763"/>
    </row>
    <row r="27" spans="1:12" ht="15" thickBot="1" x14ac:dyDescent="0.3">
      <c r="A27" s="1131" t="s">
        <v>2017</v>
      </c>
      <c r="B27" s="1131"/>
      <c r="C27" s="1131"/>
      <c r="D27" s="1131"/>
      <c r="E27" s="1131"/>
      <c r="F27" s="1131"/>
    </row>
    <row r="28" spans="1:12" ht="41.25" x14ac:dyDescent="0.3">
      <c r="A28" s="860" t="s">
        <v>2044</v>
      </c>
      <c r="B28" s="844" t="s">
        <v>517</v>
      </c>
      <c r="C28" s="844" t="s">
        <v>530</v>
      </c>
      <c r="D28" s="845" t="s">
        <v>518</v>
      </c>
      <c r="E28" s="844" t="s">
        <v>519</v>
      </c>
      <c r="F28" s="846" t="s">
        <v>520</v>
      </c>
      <c r="J28" s="836"/>
    </row>
    <row r="29" spans="1:12" x14ac:dyDescent="0.2">
      <c r="A29" s="802">
        <v>2007</v>
      </c>
      <c r="B29" s="840">
        <v>2</v>
      </c>
      <c r="C29" s="799">
        <v>18.899999999999999</v>
      </c>
      <c r="D29" s="849">
        <v>10.46</v>
      </c>
      <c r="E29" s="840">
        <v>10.33</v>
      </c>
      <c r="F29" s="850">
        <v>10.59</v>
      </c>
      <c r="J29" s="836"/>
      <c r="K29" s="839"/>
      <c r="L29" s="839"/>
    </row>
    <row r="30" spans="1:12" x14ac:dyDescent="0.2">
      <c r="A30" s="802">
        <v>2008</v>
      </c>
      <c r="B30" s="840">
        <v>1</v>
      </c>
      <c r="C30" s="799">
        <v>10</v>
      </c>
      <c r="D30" s="849">
        <v>4.82</v>
      </c>
      <c r="E30" s="840">
        <v>4.82</v>
      </c>
      <c r="F30" s="850">
        <v>4.82</v>
      </c>
      <c r="J30" s="836"/>
      <c r="K30" s="839"/>
      <c r="L30" s="839"/>
    </row>
    <row r="31" spans="1:12" x14ac:dyDescent="0.2">
      <c r="A31" s="802">
        <v>2009</v>
      </c>
      <c r="B31" s="840">
        <v>2</v>
      </c>
      <c r="C31" s="799">
        <v>46</v>
      </c>
      <c r="D31" s="849">
        <v>5.19</v>
      </c>
      <c r="E31" s="840">
        <v>4.1399999999999997</v>
      </c>
      <c r="F31" s="850">
        <v>6.25</v>
      </c>
      <c r="J31" s="836"/>
      <c r="K31" s="839"/>
      <c r="L31" s="839"/>
    </row>
    <row r="32" spans="1:12" x14ac:dyDescent="0.2">
      <c r="A32" s="802">
        <v>2010</v>
      </c>
      <c r="B32" s="840">
        <v>10</v>
      </c>
      <c r="C32" s="799">
        <v>175.07</v>
      </c>
      <c r="D32" s="849">
        <v>5.38</v>
      </c>
      <c r="E32" s="840">
        <v>4.7699999999999996</v>
      </c>
      <c r="F32" s="850">
        <v>6.9</v>
      </c>
      <c r="J32" s="836"/>
      <c r="K32" s="839" t="s">
        <v>2043</v>
      </c>
      <c r="L32" s="839"/>
    </row>
    <row r="33" spans="1:12" x14ac:dyDescent="0.2">
      <c r="A33" s="802">
        <v>2011</v>
      </c>
      <c r="B33" s="840">
        <v>29</v>
      </c>
      <c r="C33" s="799">
        <v>427.79</v>
      </c>
      <c r="D33" s="849">
        <v>4.72</v>
      </c>
      <c r="E33" s="840">
        <v>4.08</v>
      </c>
      <c r="F33" s="850">
        <v>5.33</v>
      </c>
      <c r="J33" s="836">
        <f>1- (D32-D33)/D32</f>
        <v>0.87732342007434938</v>
      </c>
      <c r="K33" s="839">
        <f>PRODUCT(J33:J42)^(1/COUNT(J33:J42))-1</f>
        <v>-0.12471274078484518</v>
      </c>
      <c r="L33" s="839"/>
    </row>
    <row r="34" spans="1:12" x14ac:dyDescent="0.2">
      <c r="A34" s="802">
        <v>2012</v>
      </c>
      <c r="B34" s="840">
        <v>41</v>
      </c>
      <c r="C34" s="799">
        <v>929.64</v>
      </c>
      <c r="D34" s="849">
        <v>4.37</v>
      </c>
      <c r="E34" s="840">
        <v>3.68</v>
      </c>
      <c r="F34" s="850">
        <v>4.82</v>
      </c>
      <c r="J34" s="836">
        <f t="shared" ref="J34:J42" si="0">1- (D33-D34)/D33</f>
        <v>0.92584745762711873</v>
      </c>
      <c r="K34" s="839">
        <f>(D42/D32)^(1/10)-1</f>
        <v>-0.12471274078484518</v>
      </c>
      <c r="L34" s="839"/>
    </row>
    <row r="35" spans="1:12" x14ac:dyDescent="0.2">
      <c r="A35" s="802">
        <v>2013</v>
      </c>
      <c r="B35" s="840">
        <v>38</v>
      </c>
      <c r="C35" s="799">
        <v>1343.79</v>
      </c>
      <c r="D35" s="849">
        <v>3.89</v>
      </c>
      <c r="E35" s="840">
        <v>3.35</v>
      </c>
      <c r="F35" s="850">
        <v>4.5999999999999996</v>
      </c>
      <c r="J35" s="836">
        <f t="shared" si="0"/>
        <v>0.89016018306636158</v>
      </c>
      <c r="K35" s="839"/>
      <c r="L35" s="839"/>
    </row>
    <row r="36" spans="1:12" x14ac:dyDescent="0.2">
      <c r="A36" s="802">
        <v>2014</v>
      </c>
      <c r="B36" s="840">
        <v>65</v>
      </c>
      <c r="C36" s="799">
        <v>3184.08</v>
      </c>
      <c r="D36" s="849">
        <v>3.3</v>
      </c>
      <c r="E36" s="840">
        <v>2.74</v>
      </c>
      <c r="F36" s="850">
        <v>4.41</v>
      </c>
      <c r="J36" s="836">
        <f t="shared" si="0"/>
        <v>0.84832904884318761</v>
      </c>
      <c r="K36" s="839"/>
      <c r="L36" s="839"/>
    </row>
    <row r="37" spans="1:12" x14ac:dyDescent="0.2">
      <c r="A37" s="802">
        <v>2015</v>
      </c>
      <c r="B37" s="840">
        <v>87</v>
      </c>
      <c r="C37" s="799">
        <v>2869.68</v>
      </c>
      <c r="D37" s="849">
        <v>2.96</v>
      </c>
      <c r="E37" s="840">
        <v>2.33</v>
      </c>
      <c r="F37" s="850">
        <v>3.63</v>
      </c>
      <c r="J37" s="836">
        <f t="shared" si="0"/>
        <v>0.89696969696969697</v>
      </c>
      <c r="K37" s="839"/>
      <c r="L37" s="839"/>
    </row>
    <row r="38" spans="1:12" x14ac:dyDescent="0.2">
      <c r="A38" s="802">
        <v>2016</v>
      </c>
      <c r="B38" s="840">
        <v>146</v>
      </c>
      <c r="C38" s="799">
        <v>7378.69</v>
      </c>
      <c r="D38" s="849">
        <v>2.4500000000000002</v>
      </c>
      <c r="E38" s="840">
        <v>2.12</v>
      </c>
      <c r="F38" s="850">
        <v>2.89</v>
      </c>
      <c r="J38" s="836">
        <f t="shared" si="0"/>
        <v>0.82770270270270274</v>
      </c>
      <c r="K38" s="839"/>
      <c r="L38" s="839"/>
    </row>
    <row r="39" spans="1:12" x14ac:dyDescent="0.2">
      <c r="A39" s="802">
        <v>2017</v>
      </c>
      <c r="B39" s="840">
        <v>163</v>
      </c>
      <c r="C39" s="799">
        <v>4045.82</v>
      </c>
      <c r="D39" s="849">
        <v>2.27</v>
      </c>
      <c r="E39" s="840">
        <v>1.76</v>
      </c>
      <c r="F39" s="850">
        <v>2.87</v>
      </c>
      <c r="J39" s="836">
        <f t="shared" si="0"/>
        <v>0.92653061224489786</v>
      </c>
      <c r="K39" s="839"/>
      <c r="L39" s="839"/>
    </row>
    <row r="40" spans="1:12" x14ac:dyDescent="0.2">
      <c r="A40" s="802">
        <v>2018</v>
      </c>
      <c r="B40" s="840">
        <v>94</v>
      </c>
      <c r="C40" s="799">
        <v>3949.42</v>
      </c>
      <c r="D40" s="849">
        <v>1.84</v>
      </c>
      <c r="E40" s="840">
        <v>1.49</v>
      </c>
      <c r="F40" s="850">
        <v>2.68</v>
      </c>
      <c r="J40" s="836">
        <f t="shared" si="0"/>
        <v>0.81057268722466969</v>
      </c>
      <c r="K40" s="839"/>
      <c r="L40" s="839"/>
    </row>
    <row r="41" spans="1:12" x14ac:dyDescent="0.2">
      <c r="A41" s="802">
        <v>2019</v>
      </c>
      <c r="B41" s="840">
        <v>102</v>
      </c>
      <c r="C41" s="799">
        <v>4518.79</v>
      </c>
      <c r="D41" s="849">
        <v>1.58</v>
      </c>
      <c r="E41" s="840">
        <v>1.27</v>
      </c>
      <c r="F41" s="850">
        <v>2.27</v>
      </c>
      <c r="J41" s="836">
        <f t="shared" si="0"/>
        <v>0.85869565217391308</v>
      </c>
      <c r="K41" s="839"/>
      <c r="L41" s="839"/>
    </row>
    <row r="42" spans="1:12" ht="13.5" thickBot="1" x14ac:dyDescent="0.25">
      <c r="A42" s="821">
        <v>2020</v>
      </c>
      <c r="B42" s="852">
        <v>68</v>
      </c>
      <c r="C42" s="808">
        <v>5122.7700000000004</v>
      </c>
      <c r="D42" s="853">
        <v>1.42</v>
      </c>
      <c r="E42" s="852">
        <v>1.1299999999999999</v>
      </c>
      <c r="F42" s="854">
        <v>1.65</v>
      </c>
      <c r="J42" s="836">
        <f t="shared" si="0"/>
        <v>0.89873417721518978</v>
      </c>
      <c r="K42" s="839"/>
      <c r="L42" s="839"/>
    </row>
    <row r="43" spans="1:12" x14ac:dyDescent="0.2">
      <c r="A43" s="858" t="s">
        <v>28</v>
      </c>
      <c r="B43" s="762">
        <v>848</v>
      </c>
      <c r="C43" s="790">
        <v>34020.44</v>
      </c>
      <c r="J43" s="839"/>
      <c r="K43" s="839"/>
      <c r="L43" s="839"/>
    </row>
    <row r="44" spans="1:12" x14ac:dyDescent="0.2">
      <c r="J44" s="839"/>
      <c r="K44" s="839"/>
      <c r="L44" s="839"/>
    </row>
    <row r="45" spans="1:12" ht="15" thickBot="1" x14ac:dyDescent="0.3">
      <c r="A45" s="1131" t="s">
        <v>2018</v>
      </c>
      <c r="B45" s="1131"/>
      <c r="C45" s="1131"/>
      <c r="D45" s="1131"/>
      <c r="E45" s="1131"/>
      <c r="F45" s="1131"/>
      <c r="J45" s="839"/>
      <c r="K45" s="839"/>
      <c r="L45" s="839"/>
    </row>
    <row r="46" spans="1:12" ht="41.25" x14ac:dyDescent="0.3">
      <c r="A46" s="860" t="s">
        <v>2044</v>
      </c>
      <c r="B46" s="844" t="s">
        <v>517</v>
      </c>
      <c r="C46" s="844" t="s">
        <v>531</v>
      </c>
      <c r="D46" s="845" t="s">
        <v>518</v>
      </c>
      <c r="E46" s="844" t="s">
        <v>519</v>
      </c>
      <c r="F46" s="846" t="s">
        <v>520</v>
      </c>
      <c r="J46" s="839"/>
      <c r="K46" s="839"/>
      <c r="L46" s="839"/>
    </row>
    <row r="47" spans="1:12" x14ac:dyDescent="0.2">
      <c r="A47" s="802">
        <v>2007</v>
      </c>
      <c r="B47" s="840">
        <v>2</v>
      </c>
      <c r="C47" s="799">
        <v>22.28</v>
      </c>
      <c r="D47" s="849">
        <v>8.85</v>
      </c>
      <c r="E47" s="840">
        <v>8.7799999999999994</v>
      </c>
      <c r="F47" s="850">
        <v>8.92</v>
      </c>
      <c r="J47" s="839"/>
      <c r="K47" s="839"/>
      <c r="L47" s="839"/>
    </row>
    <row r="48" spans="1:12" x14ac:dyDescent="0.2">
      <c r="A48" s="802">
        <v>2008</v>
      </c>
      <c r="B48" s="840">
        <v>1</v>
      </c>
      <c r="C48" s="799">
        <v>12.14</v>
      </c>
      <c r="D48" s="849">
        <v>3.97</v>
      </c>
      <c r="E48" s="840">
        <v>3.97</v>
      </c>
      <c r="F48" s="850">
        <v>3.97</v>
      </c>
      <c r="J48" s="836"/>
      <c r="K48" s="839"/>
      <c r="L48" s="839"/>
    </row>
    <row r="49" spans="1:12" x14ac:dyDescent="0.2">
      <c r="A49" s="802">
        <v>2009</v>
      </c>
      <c r="B49" s="840">
        <v>2</v>
      </c>
      <c r="C49" s="799">
        <v>52.8</v>
      </c>
      <c r="D49" s="849">
        <v>4.58</v>
      </c>
      <c r="E49" s="840">
        <v>3.55</v>
      </c>
      <c r="F49" s="850">
        <v>5.61</v>
      </c>
      <c r="H49" s="836"/>
      <c r="I49" s="837"/>
      <c r="J49" s="836"/>
      <c r="K49" s="839"/>
      <c r="L49" s="839"/>
    </row>
    <row r="50" spans="1:12" x14ac:dyDescent="0.2">
      <c r="A50" s="802">
        <v>2010</v>
      </c>
      <c r="B50" s="840">
        <v>10</v>
      </c>
      <c r="C50" s="799">
        <v>210.72</v>
      </c>
      <c r="D50" s="849">
        <v>4.67</v>
      </c>
      <c r="E50" s="840">
        <v>3.99</v>
      </c>
      <c r="F50" s="850">
        <v>5.6</v>
      </c>
      <c r="H50" s="836"/>
      <c r="I50" s="377"/>
      <c r="J50" s="836"/>
      <c r="K50" s="839" t="s">
        <v>2043</v>
      </c>
      <c r="L50" s="839"/>
    </row>
    <row r="51" spans="1:12" x14ac:dyDescent="0.2">
      <c r="A51" s="802">
        <v>2011</v>
      </c>
      <c r="B51" s="840">
        <v>29</v>
      </c>
      <c r="C51" s="799">
        <v>516.70000000000005</v>
      </c>
      <c r="D51" s="849">
        <v>3.88</v>
      </c>
      <c r="E51" s="840">
        <v>3.43</v>
      </c>
      <c r="F51" s="850">
        <v>4.45</v>
      </c>
      <c r="H51" s="836"/>
      <c r="I51" s="377"/>
      <c r="J51" s="836">
        <f>1- (D50-D51)/D50</f>
        <v>0.83083511777301933</v>
      </c>
      <c r="K51" s="839">
        <f>PRODUCT(J51:J60)^(1/COUNT(J51:J60))-1</f>
        <v>-0.13863495868330056</v>
      </c>
      <c r="L51" s="839"/>
    </row>
    <row r="52" spans="1:12" x14ac:dyDescent="0.2">
      <c r="A52" s="802">
        <v>2012</v>
      </c>
      <c r="B52" s="840">
        <v>41</v>
      </c>
      <c r="C52" s="799">
        <v>1181.4100000000001</v>
      </c>
      <c r="D52" s="849">
        <v>3.54</v>
      </c>
      <c r="E52" s="840">
        <v>2.85</v>
      </c>
      <c r="F52" s="850">
        <v>3.91</v>
      </c>
      <c r="H52" s="836"/>
      <c r="I52" s="377"/>
      <c r="J52" s="836">
        <f t="shared" ref="J52:J60" si="1">1- (D51-D52)/D51</f>
        <v>0.91237113402061865</v>
      </c>
      <c r="K52" s="839"/>
      <c r="L52" s="839"/>
    </row>
    <row r="53" spans="1:12" x14ac:dyDescent="0.2">
      <c r="A53" s="802">
        <v>2013</v>
      </c>
      <c r="B53" s="840">
        <v>38</v>
      </c>
      <c r="C53" s="799">
        <v>1754.16</v>
      </c>
      <c r="D53" s="849">
        <v>3.04</v>
      </c>
      <c r="E53" s="840">
        <v>2.6</v>
      </c>
      <c r="F53" s="850">
        <v>3.51</v>
      </c>
      <c r="H53" s="836"/>
      <c r="I53" s="377"/>
      <c r="J53" s="836">
        <f t="shared" si="1"/>
        <v>0.85875706214689262</v>
      </c>
      <c r="K53" s="839"/>
      <c r="L53" s="839"/>
    </row>
    <row r="54" spans="1:12" x14ac:dyDescent="0.2">
      <c r="A54" s="802">
        <v>2014</v>
      </c>
      <c r="B54" s="840">
        <v>65</v>
      </c>
      <c r="C54" s="799">
        <v>4111.96</v>
      </c>
      <c r="D54" s="849">
        <v>2.57</v>
      </c>
      <c r="E54" s="840">
        <v>2.08</v>
      </c>
      <c r="F54" s="850">
        <v>3.46</v>
      </c>
      <c r="H54" s="836"/>
      <c r="I54" s="377"/>
      <c r="J54" s="836">
        <f t="shared" si="1"/>
        <v>0.8453947368421052</v>
      </c>
      <c r="K54" s="839"/>
      <c r="L54" s="839"/>
    </row>
    <row r="55" spans="1:12" x14ac:dyDescent="0.2">
      <c r="A55" s="802">
        <v>2015</v>
      </c>
      <c r="B55" s="840">
        <v>87</v>
      </c>
      <c r="C55" s="799">
        <v>3728.47</v>
      </c>
      <c r="D55" s="849">
        <v>2.25</v>
      </c>
      <c r="E55" s="840">
        <v>1.75</v>
      </c>
      <c r="F55" s="850">
        <v>2.89</v>
      </c>
      <c r="H55" s="836"/>
      <c r="I55" s="377"/>
      <c r="J55" s="836">
        <f t="shared" si="1"/>
        <v>0.8754863813229572</v>
      </c>
      <c r="K55" s="839"/>
      <c r="L55" s="839"/>
    </row>
    <row r="56" spans="1:12" x14ac:dyDescent="0.2">
      <c r="A56" s="802">
        <v>2016</v>
      </c>
      <c r="B56" s="840">
        <v>145</v>
      </c>
      <c r="C56" s="799">
        <v>9611.76</v>
      </c>
      <c r="D56" s="849">
        <v>1.88</v>
      </c>
      <c r="E56" s="840">
        <v>1.6</v>
      </c>
      <c r="F56" s="850">
        <v>2.25</v>
      </c>
      <c r="H56" s="836"/>
      <c r="I56" s="377"/>
      <c r="J56" s="836">
        <f t="shared" si="1"/>
        <v>0.8355555555555555</v>
      </c>
      <c r="K56" s="839"/>
      <c r="L56" s="839"/>
    </row>
    <row r="57" spans="1:12" x14ac:dyDescent="0.2">
      <c r="A57" s="802">
        <v>2017</v>
      </c>
      <c r="B57" s="840">
        <v>163</v>
      </c>
      <c r="C57" s="799">
        <v>5381.9</v>
      </c>
      <c r="D57" s="849">
        <v>1.72</v>
      </c>
      <c r="E57" s="840">
        <v>1.37</v>
      </c>
      <c r="F57" s="850">
        <v>2.02</v>
      </c>
      <c r="H57" s="836"/>
      <c r="I57" s="377"/>
      <c r="J57" s="836">
        <f t="shared" si="1"/>
        <v>0.91489361702127669</v>
      </c>
      <c r="K57" s="839"/>
      <c r="L57" s="839"/>
    </row>
    <row r="58" spans="1:12" x14ac:dyDescent="0.2">
      <c r="A58" s="802">
        <v>2018</v>
      </c>
      <c r="B58" s="840">
        <v>94</v>
      </c>
      <c r="C58" s="799">
        <v>5382.32</v>
      </c>
      <c r="D58" s="849">
        <v>1.35</v>
      </c>
      <c r="E58" s="840">
        <v>1.1299999999999999</v>
      </c>
      <c r="F58" s="850">
        <v>2.0699999999999998</v>
      </c>
      <c r="H58" s="836"/>
      <c r="I58" s="377"/>
      <c r="J58" s="836">
        <f t="shared" si="1"/>
        <v>0.78488372093023262</v>
      </c>
      <c r="K58" s="839"/>
      <c r="L58" s="839"/>
    </row>
    <row r="59" spans="1:12" x14ac:dyDescent="0.2">
      <c r="A59" s="802">
        <v>2019</v>
      </c>
      <c r="B59" s="840">
        <v>102</v>
      </c>
      <c r="C59" s="799">
        <v>5980.97</v>
      </c>
      <c r="D59" s="849">
        <v>1.24</v>
      </c>
      <c r="E59" s="840">
        <v>1.01</v>
      </c>
      <c r="F59" s="850">
        <v>1.67</v>
      </c>
      <c r="H59" s="836"/>
      <c r="I59" s="377"/>
      <c r="J59" s="836">
        <f t="shared" si="1"/>
        <v>0.91851851851851851</v>
      </c>
      <c r="K59" s="839"/>
      <c r="L59" s="839"/>
    </row>
    <row r="60" spans="1:12" ht="13.5" thickBot="1" x14ac:dyDescent="0.25">
      <c r="A60" s="821">
        <v>2020</v>
      </c>
      <c r="B60" s="852">
        <v>68</v>
      </c>
      <c r="C60" s="808">
        <v>6803.91</v>
      </c>
      <c r="D60" s="853">
        <v>1.05</v>
      </c>
      <c r="E60" s="852">
        <v>0.85</v>
      </c>
      <c r="F60" s="854">
        <v>1.25</v>
      </c>
      <c r="J60" s="836">
        <f t="shared" si="1"/>
        <v>0.84677419354838712</v>
      </c>
      <c r="K60" s="839"/>
      <c r="L60" s="839"/>
    </row>
    <row r="61" spans="1:12" x14ac:dyDescent="0.2">
      <c r="A61" s="858" t="s">
        <v>28</v>
      </c>
      <c r="B61" s="762">
        <v>847</v>
      </c>
      <c r="C61" s="790">
        <v>44751.519999999997</v>
      </c>
      <c r="J61" s="839"/>
      <c r="K61" s="839"/>
      <c r="L61" s="839"/>
    </row>
    <row r="62" spans="1:12" x14ac:dyDescent="0.2">
      <c r="J62" s="839"/>
      <c r="K62" s="839"/>
      <c r="L62" s="839"/>
    </row>
    <row r="65" spans="1:4" x14ac:dyDescent="0.2">
      <c r="A65" s="836" t="s">
        <v>511</v>
      </c>
      <c r="B65" s="837" t="s">
        <v>512</v>
      </c>
      <c r="C65" s="836" t="s">
        <v>892</v>
      </c>
      <c r="D65" s="837" t="s">
        <v>893</v>
      </c>
    </row>
    <row r="66" spans="1:4" x14ac:dyDescent="0.2">
      <c r="A66" s="836">
        <v>2010</v>
      </c>
      <c r="B66" s="377" t="str">
        <f>A32&amp;"
n="&amp;B32&amp;" 
"&amp;TEXT(ROUND(C32/1000,1),"0#.##")&amp;" GW"</f>
        <v>2010
n=10 
0.2 GW</v>
      </c>
      <c r="C66" s="836">
        <v>0.7</v>
      </c>
      <c r="D66" s="839">
        <f>C66+0.6</f>
        <v>1.2999999999999998</v>
      </c>
    </row>
    <row r="67" spans="1:4" x14ac:dyDescent="0.2">
      <c r="A67" s="836">
        <v>2011</v>
      </c>
      <c r="B67" s="377" t="str">
        <f>A33&amp;"
n="&amp;B33&amp;" 
"&amp;TEXT(ROUND(C33/1000,1),"0#.##")&amp;" GW"</f>
        <v>2011
n=29 
0.4 GW</v>
      </c>
      <c r="C67" s="836">
        <f>C66+2</f>
        <v>2.7</v>
      </c>
      <c r="D67" s="839">
        <f t="shared" ref="D67:D76" si="2">C67+0.6</f>
        <v>3.3000000000000003</v>
      </c>
    </row>
    <row r="68" spans="1:4" x14ac:dyDescent="0.2">
      <c r="A68" s="836">
        <v>2012</v>
      </c>
      <c r="B68" s="377" t="str">
        <f>A34&amp;"
n="&amp;B34&amp;" 
"&amp;TEXT(ROUND(C34/1000,1),"0#.##")&amp;" GW"</f>
        <v>2012
n=41 
0.9 GW</v>
      </c>
      <c r="C68" s="836">
        <f t="shared" ref="C68:C76" si="3">C67+2</f>
        <v>4.7</v>
      </c>
      <c r="D68" s="839">
        <f t="shared" si="2"/>
        <v>5.3</v>
      </c>
    </row>
    <row r="69" spans="1:4" x14ac:dyDescent="0.2">
      <c r="A69" s="836">
        <v>2013</v>
      </c>
      <c r="B69" s="377" t="str">
        <f t="shared" ref="B69:B76" si="4">A35&amp;"
n="&amp;B35&amp;" 
"&amp;TEXT(ROUND(C35/1000,1),"#.##")&amp;" GW"</f>
        <v>2013
n=38 
1.3 GW</v>
      </c>
      <c r="C69" s="836">
        <f t="shared" si="3"/>
        <v>6.7</v>
      </c>
      <c r="D69" s="839">
        <f t="shared" si="2"/>
        <v>7.3</v>
      </c>
    </row>
    <row r="70" spans="1:4" x14ac:dyDescent="0.2">
      <c r="A70" s="836">
        <v>2014</v>
      </c>
      <c r="B70" s="377" t="str">
        <f t="shared" si="4"/>
        <v>2014
n=65 
3.2 GW</v>
      </c>
      <c r="C70" s="836">
        <f t="shared" si="3"/>
        <v>8.6999999999999993</v>
      </c>
      <c r="D70" s="839">
        <f t="shared" si="2"/>
        <v>9.2999999999999989</v>
      </c>
    </row>
    <row r="71" spans="1:4" x14ac:dyDescent="0.2">
      <c r="A71" s="836">
        <v>2015</v>
      </c>
      <c r="B71" s="377" t="str">
        <f t="shared" si="4"/>
        <v>2015
n=87 
2.9 GW</v>
      </c>
      <c r="C71" s="836">
        <f t="shared" si="3"/>
        <v>10.7</v>
      </c>
      <c r="D71" s="839">
        <f t="shared" si="2"/>
        <v>11.299999999999999</v>
      </c>
    </row>
    <row r="72" spans="1:4" x14ac:dyDescent="0.2">
      <c r="A72" s="836">
        <v>2016</v>
      </c>
      <c r="B72" s="377" t="str">
        <f t="shared" si="4"/>
        <v>2016
n=146 
7.4 GW</v>
      </c>
      <c r="C72" s="836">
        <f t="shared" si="3"/>
        <v>12.7</v>
      </c>
      <c r="D72" s="839">
        <f t="shared" si="2"/>
        <v>13.299999999999999</v>
      </c>
    </row>
    <row r="73" spans="1:4" x14ac:dyDescent="0.2">
      <c r="A73" s="836">
        <v>2017</v>
      </c>
      <c r="B73" s="377" t="str">
        <f t="shared" si="4"/>
        <v>2017
n=163 
4. GW</v>
      </c>
      <c r="C73" s="836">
        <f t="shared" si="3"/>
        <v>14.7</v>
      </c>
      <c r="D73" s="839">
        <f t="shared" si="2"/>
        <v>15.299999999999999</v>
      </c>
    </row>
    <row r="74" spans="1:4" x14ac:dyDescent="0.2">
      <c r="A74" s="836">
        <v>2018</v>
      </c>
      <c r="B74" s="377" t="str">
        <f t="shared" si="4"/>
        <v>2018
n=94 
3.9 GW</v>
      </c>
      <c r="C74" s="836">
        <f t="shared" si="3"/>
        <v>16.7</v>
      </c>
      <c r="D74" s="839">
        <f t="shared" si="2"/>
        <v>17.3</v>
      </c>
    </row>
    <row r="75" spans="1:4" x14ac:dyDescent="0.2">
      <c r="A75" s="836">
        <v>2019</v>
      </c>
      <c r="B75" s="377" t="str">
        <f t="shared" si="4"/>
        <v>2019
n=102 
4.5 GW</v>
      </c>
      <c r="C75" s="836">
        <f t="shared" si="3"/>
        <v>18.7</v>
      </c>
      <c r="D75" s="839">
        <f t="shared" si="2"/>
        <v>19.3</v>
      </c>
    </row>
    <row r="76" spans="1:4" x14ac:dyDescent="0.2">
      <c r="A76" s="836">
        <v>2020</v>
      </c>
      <c r="B76" s="377" t="str">
        <f t="shared" si="4"/>
        <v>2020
n=68 
5.1 GW</v>
      </c>
      <c r="C76" s="836">
        <f t="shared" si="3"/>
        <v>20.7</v>
      </c>
      <c r="D76" s="839">
        <f t="shared" si="2"/>
        <v>21.3</v>
      </c>
    </row>
  </sheetData>
  <mergeCells count="2">
    <mergeCell ref="A27:F27"/>
    <mergeCell ref="A45:F4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J37"/>
  <sheetViews>
    <sheetView zoomScale="80" zoomScaleNormal="80" workbookViewId="0"/>
  </sheetViews>
  <sheetFormatPr defaultColWidth="9.140625" defaultRowHeight="12.75" x14ac:dyDescent="0.2"/>
  <cols>
    <col min="1" max="1" width="11.7109375" style="762" bestFit="1" customWidth="1"/>
    <col min="2" max="2" width="9" style="762" customWidth="1"/>
    <col min="3" max="3" width="11.42578125" style="762" customWidth="1"/>
    <col min="4" max="4" width="7.7109375" style="762" bestFit="1" customWidth="1"/>
    <col min="5" max="5" width="10.140625" style="762" customWidth="1"/>
    <col min="6" max="6" width="10.28515625" style="762" customWidth="1"/>
    <col min="7" max="8" width="9.5703125" style="762" bestFit="1" customWidth="1"/>
    <col min="9" max="9" width="25.7109375" style="762" bestFit="1" customWidth="1"/>
    <col min="10" max="16384" width="9.140625" style="762"/>
  </cols>
  <sheetData>
    <row r="1" spans="1:1" x14ac:dyDescent="0.2">
      <c r="A1" s="380" t="s">
        <v>2019</v>
      </c>
    </row>
    <row r="23" spans="1:10" x14ac:dyDescent="0.2">
      <c r="A23" s="763" t="s">
        <v>532</v>
      </c>
    </row>
    <row r="24" spans="1:10" ht="13.5" thickBot="1" x14ac:dyDescent="0.25"/>
    <row r="25" spans="1:10" ht="15.75" x14ac:dyDescent="0.3">
      <c r="A25" s="473"/>
      <c r="B25" s="1132" t="s">
        <v>2020</v>
      </c>
      <c r="C25" s="1132"/>
      <c r="D25" s="1132"/>
      <c r="E25" s="1132"/>
      <c r="F25" s="1133"/>
      <c r="G25" s="474"/>
      <c r="H25" s="474"/>
      <c r="I25" s="474"/>
    </row>
    <row r="26" spans="1:10" ht="49.5" customHeight="1" x14ac:dyDescent="0.2">
      <c r="A26" s="475" t="s">
        <v>551</v>
      </c>
      <c r="B26" s="476" t="s">
        <v>894</v>
      </c>
      <c r="C26" s="476" t="s">
        <v>552</v>
      </c>
      <c r="D26" s="477" t="s">
        <v>81</v>
      </c>
      <c r="E26" s="476" t="s">
        <v>553</v>
      </c>
      <c r="F26" s="476" t="s">
        <v>554</v>
      </c>
      <c r="G26" s="478" t="s">
        <v>555</v>
      </c>
      <c r="H26" s="478" t="s">
        <v>556</v>
      </c>
      <c r="I26" s="479" t="s">
        <v>512</v>
      </c>
    </row>
    <row r="27" spans="1:10" x14ac:dyDescent="0.2">
      <c r="A27" s="480" t="s">
        <v>671</v>
      </c>
      <c r="B27" s="481">
        <v>15</v>
      </c>
      <c r="C27" s="153">
        <v>162</v>
      </c>
      <c r="D27" s="481">
        <v>1.55</v>
      </c>
      <c r="E27" s="153">
        <v>1.41</v>
      </c>
      <c r="F27" s="482">
        <v>1.91</v>
      </c>
      <c r="G27" s="483">
        <v>0.14000000000000001</v>
      </c>
      <c r="H27" s="483">
        <v>0.36</v>
      </c>
      <c r="I27" s="377" t="str">
        <f>A27&amp;"
n="&amp;B27&amp;" 
"&amp;TEXT(C27,"0#")&amp;" MW"</f>
        <v>5-20 MW
n=15 
162 MW</v>
      </c>
    </row>
    <row r="28" spans="1:10" x14ac:dyDescent="0.2">
      <c r="A28" s="480" t="s">
        <v>535</v>
      </c>
      <c r="B28" s="484">
        <v>9</v>
      </c>
      <c r="C28" s="153">
        <v>256</v>
      </c>
      <c r="D28" s="484">
        <v>1.65</v>
      </c>
      <c r="E28" s="153">
        <v>1.38</v>
      </c>
      <c r="F28" s="485">
        <v>1.97</v>
      </c>
      <c r="G28" s="483">
        <v>0.27</v>
      </c>
      <c r="H28" s="483">
        <v>0.32</v>
      </c>
      <c r="I28" s="377" t="str">
        <f>A28&amp;"
n="&amp;B28&amp;" 
"&amp;TEXT(C28,"0#")&amp;" MW"</f>
        <v>20-50 MW
n=9 
256 MW</v>
      </c>
    </row>
    <row r="29" spans="1:10" x14ac:dyDescent="0.2">
      <c r="A29" s="480" t="s">
        <v>536</v>
      </c>
      <c r="B29" s="484">
        <v>32</v>
      </c>
      <c r="C29" s="153">
        <v>2303.17</v>
      </c>
      <c r="D29" s="484">
        <v>1.35</v>
      </c>
      <c r="E29" s="153">
        <v>1.07</v>
      </c>
      <c r="F29" s="485">
        <v>1.53</v>
      </c>
      <c r="G29" s="483">
        <v>0.27</v>
      </c>
      <c r="H29" s="483">
        <v>0.19</v>
      </c>
      <c r="I29" s="377" t="str">
        <f>A29&amp;"
n="&amp;B29&amp;" 
"&amp;TEXT(C29,"0#")&amp;" MW"</f>
        <v>50-100 MW
n=32 
2303 MW</v>
      </c>
    </row>
    <row r="30" spans="1:10" ht="13.5" thickBot="1" x14ac:dyDescent="0.25">
      <c r="A30" s="486" t="s">
        <v>895</v>
      </c>
      <c r="B30" s="487">
        <v>12</v>
      </c>
      <c r="C30" s="488">
        <v>2401.6</v>
      </c>
      <c r="D30" s="487">
        <v>1.29</v>
      </c>
      <c r="E30" s="488">
        <v>1</v>
      </c>
      <c r="F30" s="489">
        <v>1.43</v>
      </c>
      <c r="G30" s="483">
        <v>0.28999999999999998</v>
      </c>
      <c r="H30" s="483">
        <v>0.14000000000000001</v>
      </c>
      <c r="I30" s="377" t="str">
        <f>A30&amp;"
n="&amp;B30&amp;" 
"&amp;TEXT(C30,"0#")&amp;" MW"</f>
        <v>100-500 MW
n=12 
2402 MW</v>
      </c>
    </row>
    <row r="31" spans="1:10" ht="13.5" thickBot="1" x14ac:dyDescent="0.25">
      <c r="A31" s="474"/>
      <c r="B31" s="474"/>
      <c r="C31" s="474"/>
      <c r="D31" s="474"/>
      <c r="E31" s="474"/>
      <c r="F31" s="474"/>
      <c r="G31" s="474"/>
      <c r="H31" s="474"/>
      <c r="I31" s="474"/>
      <c r="J31" s="377"/>
    </row>
    <row r="32" spans="1:10" ht="15.75" x14ac:dyDescent="0.3">
      <c r="A32" s="473"/>
      <c r="B32" s="1132" t="s">
        <v>2021</v>
      </c>
      <c r="C32" s="1132"/>
      <c r="D32" s="1132"/>
      <c r="E32" s="1132"/>
      <c r="F32" s="1133"/>
      <c r="G32" s="474"/>
      <c r="H32" s="474"/>
      <c r="I32" s="474"/>
      <c r="J32" s="377"/>
    </row>
    <row r="33" spans="1:10" ht="45.75" customHeight="1" x14ac:dyDescent="0.2">
      <c r="A33" s="475" t="s">
        <v>551</v>
      </c>
      <c r="B33" s="476" t="s">
        <v>894</v>
      </c>
      <c r="C33" s="476" t="s">
        <v>557</v>
      </c>
      <c r="D33" s="477" t="s">
        <v>81</v>
      </c>
      <c r="E33" s="476" t="s">
        <v>553</v>
      </c>
      <c r="F33" s="476" t="s">
        <v>554</v>
      </c>
      <c r="G33" s="478" t="s">
        <v>555</v>
      </c>
      <c r="H33" s="478" t="s">
        <v>556</v>
      </c>
      <c r="I33" s="479" t="s">
        <v>512</v>
      </c>
      <c r="J33" s="377"/>
    </row>
    <row r="34" spans="1:10" x14ac:dyDescent="0.2">
      <c r="A34" s="480" t="s">
        <v>671</v>
      </c>
      <c r="B34" s="481">
        <v>14</v>
      </c>
      <c r="C34" s="153">
        <v>180.57</v>
      </c>
      <c r="D34" s="481">
        <v>1.23</v>
      </c>
      <c r="E34" s="153">
        <v>1.0900000000000001</v>
      </c>
      <c r="F34" s="482">
        <v>1.63</v>
      </c>
      <c r="G34" s="483">
        <v>0.15</v>
      </c>
      <c r="H34" s="483">
        <v>0.39</v>
      </c>
      <c r="I34" s="377" t="str">
        <f>A34&amp;"
n="&amp;B34&amp;" 
"&amp;TEXT(C34,"0#")&amp;" MW"</f>
        <v>5-20 MW
n=14 
181 MW</v>
      </c>
      <c r="J34" s="377"/>
    </row>
    <row r="35" spans="1:10" x14ac:dyDescent="0.2">
      <c r="A35" s="480" t="s">
        <v>535</v>
      </c>
      <c r="B35" s="484">
        <v>8</v>
      </c>
      <c r="C35" s="153">
        <v>254.7</v>
      </c>
      <c r="D35" s="484">
        <v>1.05</v>
      </c>
      <c r="E35" s="153">
        <v>1.03</v>
      </c>
      <c r="F35" s="485">
        <v>1.36</v>
      </c>
      <c r="G35" s="483">
        <v>0.03</v>
      </c>
      <c r="H35" s="483">
        <v>0.31</v>
      </c>
      <c r="I35" s="377" t="str">
        <f>A35&amp;"
n="&amp;B35&amp;" 
"&amp;TEXT(C35,"0#")&amp;" MW"</f>
        <v>20-50 MW
n=8 
255 MW</v>
      </c>
      <c r="J35" s="377"/>
    </row>
    <row r="36" spans="1:10" x14ac:dyDescent="0.2">
      <c r="A36" s="480" t="s">
        <v>536</v>
      </c>
      <c r="B36" s="484">
        <v>18</v>
      </c>
      <c r="C36" s="153">
        <v>1491.2</v>
      </c>
      <c r="D36" s="484">
        <v>0.95</v>
      </c>
      <c r="E36" s="153">
        <v>0.83</v>
      </c>
      <c r="F36" s="485">
        <v>1.22</v>
      </c>
      <c r="G36" s="483">
        <v>0.12</v>
      </c>
      <c r="H36" s="483">
        <v>0.27</v>
      </c>
      <c r="I36" s="377" t="str">
        <f>A36&amp;"
n="&amp;B36&amp;" 
"&amp;TEXT(C36,"0#")&amp;" MW"</f>
        <v>50-100 MW
n=18 
1491 MW</v>
      </c>
      <c r="J36" s="377"/>
    </row>
    <row r="37" spans="1:10" ht="13.5" thickBot="1" x14ac:dyDescent="0.25">
      <c r="A37" s="486" t="s">
        <v>895</v>
      </c>
      <c r="B37" s="487">
        <v>28</v>
      </c>
      <c r="C37" s="488">
        <v>4877.4399999999996</v>
      </c>
      <c r="D37" s="487">
        <v>0.98</v>
      </c>
      <c r="E37" s="488">
        <v>0.78</v>
      </c>
      <c r="F37" s="489">
        <v>1.1100000000000001</v>
      </c>
      <c r="G37" s="483">
        <v>0.2</v>
      </c>
      <c r="H37" s="483">
        <v>0.13</v>
      </c>
      <c r="I37" s="377" t="str">
        <f>A37&amp;"
n="&amp;B37&amp;" 
"&amp;TEXT(C37,"0#")&amp;" MW"</f>
        <v>100-500 MW
n=28 
4877 MW</v>
      </c>
    </row>
  </sheetData>
  <mergeCells count="2">
    <mergeCell ref="B25:F25"/>
    <mergeCell ref="B32:F3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AA59"/>
  <sheetViews>
    <sheetView zoomScale="80" zoomScaleNormal="80" workbookViewId="0">
      <selection activeCell="E57" sqref="E57"/>
    </sheetView>
  </sheetViews>
  <sheetFormatPr defaultColWidth="9.140625" defaultRowHeight="12.75" x14ac:dyDescent="0.2"/>
  <cols>
    <col min="1" max="1" width="14" style="762" customWidth="1"/>
    <col min="2" max="2" width="5.85546875" style="762" bestFit="1" customWidth="1"/>
    <col min="3" max="3" width="9.28515625" style="762" bestFit="1" customWidth="1"/>
    <col min="4" max="4" width="7" style="762" bestFit="1" customWidth="1"/>
    <col min="5" max="6" width="13.5703125" style="762" bestFit="1" customWidth="1"/>
    <col min="7" max="7" width="8.5703125" style="762" bestFit="1" customWidth="1"/>
    <col min="8" max="9" width="13.5703125" style="762" bestFit="1" customWidth="1"/>
    <col min="10" max="10" width="8.7109375" style="762" customWidth="1"/>
    <col min="11" max="19" width="10.7109375" style="762" customWidth="1"/>
    <col min="20" max="20" width="13.85546875" style="762" bestFit="1" customWidth="1"/>
    <col min="21" max="21" width="9.42578125" style="762" bestFit="1" customWidth="1"/>
    <col min="22" max="22" width="8.28515625" style="762" bestFit="1" customWidth="1"/>
    <col min="23" max="23" width="20.28515625" style="762" bestFit="1" customWidth="1"/>
    <col min="24" max="25" width="22.85546875" style="762" bestFit="1" customWidth="1"/>
    <col min="26" max="27" width="22" style="762" bestFit="1" customWidth="1"/>
    <col min="28" max="16384" width="9.140625" style="762"/>
  </cols>
  <sheetData>
    <row r="1" spans="1:27" x14ac:dyDescent="0.2">
      <c r="A1" s="380" t="s">
        <v>2022</v>
      </c>
      <c r="W1" s="839"/>
      <c r="X1" s="1134" t="s">
        <v>528</v>
      </c>
      <c r="Y1" s="1134"/>
      <c r="Z1" s="1134"/>
      <c r="AA1" s="1134"/>
    </row>
    <row r="2" spans="1:27" x14ac:dyDescent="0.2">
      <c r="T2" s="836" t="s">
        <v>511</v>
      </c>
      <c r="U2" s="836" t="s">
        <v>165</v>
      </c>
      <c r="V2" s="836" t="s">
        <v>163</v>
      </c>
      <c r="W2" s="837" t="s">
        <v>512</v>
      </c>
      <c r="X2" s="838" t="s">
        <v>513</v>
      </c>
      <c r="Y2" s="839" t="s">
        <v>514</v>
      </c>
      <c r="Z2" s="839" t="s">
        <v>515</v>
      </c>
      <c r="AA2" s="839" t="s">
        <v>516</v>
      </c>
    </row>
    <row r="3" spans="1:27" x14ac:dyDescent="0.2">
      <c r="T3" s="836">
        <v>2010</v>
      </c>
      <c r="U3" s="836">
        <v>0.55000000000000004</v>
      </c>
      <c r="V3" s="836">
        <v>1.3</v>
      </c>
      <c r="W3" s="377" t="str">
        <f>A30&amp;"
n="&amp;B30&amp;" 
"&amp;TEXT(ROUND(C30/1000,1),"0#.##")&amp;" GW"</f>
        <v>2010
n=10 
0.2 GW</v>
      </c>
      <c r="X3" s="838">
        <v>0.98</v>
      </c>
      <c r="Y3" s="839">
        <v>0.53</v>
      </c>
      <c r="Z3" s="839">
        <v>0.92</v>
      </c>
      <c r="AA3" s="839">
        <v>1.25</v>
      </c>
    </row>
    <row r="4" spans="1:27" x14ac:dyDescent="0.2">
      <c r="T4" s="836">
        <v>2011</v>
      </c>
      <c r="U4" s="836">
        <f>U3+2</f>
        <v>2.5499999999999998</v>
      </c>
      <c r="V4" s="836">
        <f>V3+2</f>
        <v>3.3</v>
      </c>
      <c r="W4" s="377" t="str">
        <f>A31&amp;"
n="&amp;B31&amp;" 
"&amp;TEXT(ROUND(C31/1000,1),"0#.##")&amp;" GW"</f>
        <v>2011
n=29 
0.4 GW</v>
      </c>
      <c r="X4" s="838">
        <v>0.77</v>
      </c>
      <c r="Y4" s="839">
        <v>0.56000000000000005</v>
      </c>
      <c r="Z4" s="839">
        <v>0.48</v>
      </c>
      <c r="AA4" s="839">
        <v>0.62</v>
      </c>
    </row>
    <row r="5" spans="1:27" x14ac:dyDescent="0.2">
      <c r="T5" s="836">
        <v>2012</v>
      </c>
      <c r="U5" s="836">
        <f t="shared" ref="U5:V13" si="0">U4+2</f>
        <v>4.55</v>
      </c>
      <c r="V5" s="836">
        <f t="shared" si="0"/>
        <v>5.3</v>
      </c>
      <c r="W5" s="377" t="str">
        <f>A32&amp;"
n="&amp;B32&amp;" 
"&amp;TEXT(ROUND(C32/1000,1),"0#.0##")&amp;" GW"</f>
        <v>2012
n=41 
0.9 GW</v>
      </c>
      <c r="X5" s="838">
        <v>0.53</v>
      </c>
      <c r="Y5" s="839">
        <v>0.81</v>
      </c>
      <c r="Z5" s="839">
        <v>0.09</v>
      </c>
      <c r="AA5" s="839">
        <v>0.59</v>
      </c>
    </row>
    <row r="6" spans="1:27" x14ac:dyDescent="0.2">
      <c r="T6" s="836">
        <v>2013</v>
      </c>
      <c r="U6" s="836">
        <f t="shared" si="0"/>
        <v>6.55</v>
      </c>
      <c r="V6" s="836">
        <f t="shared" si="0"/>
        <v>7.3</v>
      </c>
      <c r="W6" s="377" t="str">
        <f t="shared" ref="W6:W13" si="1">A33&amp;"
n="&amp;B33&amp;" 
"&amp;TEXT(ROUND(C33/1000,1),"#.##")&amp;" GW"</f>
        <v>2013
n=38 
1.3 GW</v>
      </c>
      <c r="X6" s="838">
        <v>0.68</v>
      </c>
      <c r="Y6" s="839">
        <v>0.66</v>
      </c>
      <c r="Z6" s="839">
        <v>0.45</v>
      </c>
      <c r="AA6" s="839">
        <v>0.56999999999999995</v>
      </c>
    </row>
    <row r="7" spans="1:27" x14ac:dyDescent="0.2">
      <c r="T7" s="836">
        <v>2014</v>
      </c>
      <c r="U7" s="836">
        <f t="shared" si="0"/>
        <v>8.5500000000000007</v>
      </c>
      <c r="V7" s="836">
        <f t="shared" si="0"/>
        <v>9.3000000000000007</v>
      </c>
      <c r="W7" s="377" t="str">
        <f t="shared" si="1"/>
        <v>2014
n=65 
3.2 GW</v>
      </c>
      <c r="X7" s="838">
        <v>0.53</v>
      </c>
      <c r="Y7" s="839">
        <v>0.9</v>
      </c>
      <c r="Z7" s="839">
        <v>0.67</v>
      </c>
      <c r="AA7" s="839">
        <v>1.06</v>
      </c>
    </row>
    <row r="8" spans="1:27" x14ac:dyDescent="0.2">
      <c r="T8" s="836">
        <v>2015</v>
      </c>
      <c r="U8" s="836">
        <f t="shared" si="0"/>
        <v>10.55</v>
      </c>
      <c r="V8" s="836">
        <f t="shared" si="0"/>
        <v>11.3</v>
      </c>
      <c r="W8" s="377" t="str">
        <f t="shared" si="1"/>
        <v>2015
n=87 
2.9 GW</v>
      </c>
      <c r="X8" s="838">
        <v>0.5</v>
      </c>
      <c r="Y8" s="839">
        <v>0.77</v>
      </c>
      <c r="Z8" s="839">
        <v>0.63</v>
      </c>
      <c r="AA8" s="839">
        <v>0.68</v>
      </c>
    </row>
    <row r="9" spans="1:27" x14ac:dyDescent="0.2">
      <c r="T9" s="836">
        <v>2016</v>
      </c>
      <c r="U9" s="836">
        <f t="shared" si="0"/>
        <v>12.55</v>
      </c>
      <c r="V9" s="836">
        <f t="shared" si="0"/>
        <v>13.3</v>
      </c>
      <c r="W9" s="377" t="str">
        <f t="shared" si="1"/>
        <v>2016
n=146 
7.4 GW</v>
      </c>
      <c r="X9" s="838">
        <v>0.39</v>
      </c>
      <c r="Y9" s="839">
        <v>1.03</v>
      </c>
      <c r="Z9" s="839">
        <v>0.31</v>
      </c>
      <c r="AA9" s="839">
        <v>0.34</v>
      </c>
    </row>
    <row r="10" spans="1:27" x14ac:dyDescent="0.2">
      <c r="T10" s="836">
        <v>2017</v>
      </c>
      <c r="U10" s="836">
        <f t="shared" si="0"/>
        <v>14.55</v>
      </c>
      <c r="V10" s="836">
        <f t="shared" si="0"/>
        <v>15.3</v>
      </c>
      <c r="W10" s="377" t="str">
        <f>A37&amp;"
n="&amp;B37&amp;" 
"&amp;TEXT(ROUND(C37/1000,1),"#.0")&amp;" GW"</f>
        <v>2017
n=163 
4.0 GW</v>
      </c>
      <c r="X10" s="838">
        <v>0.41</v>
      </c>
      <c r="Y10" s="839">
        <v>0.4</v>
      </c>
      <c r="Z10" s="839">
        <v>0.56000000000000005</v>
      </c>
      <c r="AA10" s="839">
        <v>0.64</v>
      </c>
    </row>
    <row r="11" spans="1:27" x14ac:dyDescent="0.2">
      <c r="T11" s="836">
        <v>2018</v>
      </c>
      <c r="U11" s="836">
        <f t="shared" si="0"/>
        <v>16.55</v>
      </c>
      <c r="V11" s="836">
        <f t="shared" si="0"/>
        <v>17.3</v>
      </c>
      <c r="W11" s="377" t="str">
        <f t="shared" si="1"/>
        <v>2018
n=94 
3.9 GW</v>
      </c>
      <c r="X11" s="838">
        <v>0.61</v>
      </c>
      <c r="Y11" s="839">
        <v>0.87</v>
      </c>
      <c r="Z11" s="839">
        <v>0.27</v>
      </c>
      <c r="AA11" s="839">
        <v>0.74</v>
      </c>
    </row>
    <row r="12" spans="1:27" x14ac:dyDescent="0.2">
      <c r="T12" s="836">
        <v>2019</v>
      </c>
      <c r="U12" s="836">
        <f t="shared" si="0"/>
        <v>18.55</v>
      </c>
      <c r="V12" s="836">
        <f t="shared" si="0"/>
        <v>19.3</v>
      </c>
      <c r="W12" s="377" t="str">
        <f t="shared" si="1"/>
        <v>2019
n=102 
4.5 GW</v>
      </c>
      <c r="X12" s="838">
        <v>0.48</v>
      </c>
      <c r="Y12" s="839">
        <v>1.1000000000000001</v>
      </c>
      <c r="Z12" s="839">
        <v>0.28000000000000003</v>
      </c>
      <c r="AA12" s="839">
        <v>0.39</v>
      </c>
    </row>
    <row r="13" spans="1:27" x14ac:dyDescent="0.2">
      <c r="T13" s="836">
        <v>2020</v>
      </c>
      <c r="U13" s="836">
        <f t="shared" si="0"/>
        <v>20.55</v>
      </c>
      <c r="V13" s="836">
        <f t="shared" si="0"/>
        <v>21.3</v>
      </c>
      <c r="W13" s="377" t="str">
        <f t="shared" si="1"/>
        <v>2020
n=68 
5.1 GW</v>
      </c>
      <c r="X13" s="838">
        <v>0.12</v>
      </c>
      <c r="Y13" s="839">
        <v>0.35</v>
      </c>
      <c r="Z13" s="839">
        <v>0.21</v>
      </c>
      <c r="AA13" s="839">
        <v>0.24</v>
      </c>
    </row>
    <row r="14" spans="1:27" x14ac:dyDescent="0.2">
      <c r="T14" s="836"/>
      <c r="U14" s="836"/>
      <c r="V14" s="836"/>
      <c r="W14" s="377"/>
      <c r="X14" s="838"/>
      <c r="Y14" s="839"/>
      <c r="Z14" s="839"/>
      <c r="AA14" s="839"/>
    </row>
    <row r="15" spans="1:27" x14ac:dyDescent="0.2">
      <c r="T15" s="836"/>
      <c r="U15" s="836"/>
      <c r="V15" s="836"/>
      <c r="W15" s="377"/>
      <c r="X15" s="838"/>
      <c r="Y15" s="839"/>
      <c r="Z15" s="839"/>
      <c r="AA15" s="839"/>
    </row>
    <row r="16" spans="1:27" x14ac:dyDescent="0.2">
      <c r="N16" s="764"/>
      <c r="O16" s="764"/>
      <c r="W16" s="839"/>
      <c r="X16" s="839"/>
      <c r="Y16" s="839"/>
      <c r="Z16" s="839"/>
      <c r="AA16" s="839"/>
    </row>
    <row r="17" spans="1:27" x14ac:dyDescent="0.2">
      <c r="W17" s="839"/>
      <c r="X17" s="839"/>
      <c r="Y17" s="839"/>
      <c r="Z17" s="839"/>
      <c r="AA17" s="839"/>
    </row>
    <row r="18" spans="1:27" x14ac:dyDescent="0.2">
      <c r="W18" s="839"/>
      <c r="X18" s="1134" t="s">
        <v>529</v>
      </c>
      <c r="Y18" s="1134"/>
      <c r="Z18" s="1134"/>
      <c r="AA18" s="1134"/>
    </row>
    <row r="19" spans="1:27" x14ac:dyDescent="0.2">
      <c r="W19" s="837" t="s">
        <v>512</v>
      </c>
      <c r="X19" s="839" t="s">
        <v>513</v>
      </c>
      <c r="Y19" s="839" t="s">
        <v>514</v>
      </c>
      <c r="Z19" s="839" t="s">
        <v>515</v>
      </c>
      <c r="AA19" s="839" t="s">
        <v>516</v>
      </c>
    </row>
    <row r="20" spans="1:27" x14ac:dyDescent="0.2">
      <c r="M20" s="840"/>
      <c r="N20" s="840"/>
      <c r="O20" s="840"/>
      <c r="W20" s="377" t="str">
        <f>A48&amp;"
n="&amp;B48&amp;" 
"&amp;TEXT(ROUND(C48/1000,1),"0#.##")&amp;" GW"</f>
        <v>2010
n=10 
0.2 GW</v>
      </c>
      <c r="X20" s="839">
        <v>0.98</v>
      </c>
      <c r="Y20" s="839">
        <v>0.53</v>
      </c>
      <c r="Z20" s="839">
        <v>0.92</v>
      </c>
      <c r="AA20" s="839">
        <v>1.25</v>
      </c>
    </row>
    <row r="21" spans="1:27" x14ac:dyDescent="0.2">
      <c r="W21" s="377" t="str">
        <f t="shared" ref="W21:W30" si="2">A49&amp;"
n="&amp;B49&amp;" 
"&amp;TEXT(ROUND(C49/1000,1),"#.##")&amp;" GW"</f>
        <v>2011
n=29 
.5 GW</v>
      </c>
      <c r="X21" s="839">
        <v>0.77</v>
      </c>
      <c r="Y21" s="839">
        <v>0.56000000000000005</v>
      </c>
      <c r="Z21" s="839">
        <v>0.48</v>
      </c>
      <c r="AA21" s="839">
        <v>0.62</v>
      </c>
    </row>
    <row r="22" spans="1:27" x14ac:dyDescent="0.2">
      <c r="W22" s="377" t="str">
        <f t="shared" si="2"/>
        <v>2012
n=41 
1.2 GW</v>
      </c>
      <c r="X22" s="839">
        <v>0.53</v>
      </c>
      <c r="Y22" s="839">
        <v>0.81</v>
      </c>
      <c r="Z22" s="839">
        <v>0.09</v>
      </c>
      <c r="AA22" s="839">
        <v>0.59</v>
      </c>
    </row>
    <row r="23" spans="1:27" x14ac:dyDescent="0.2">
      <c r="A23" s="763" t="s">
        <v>533</v>
      </c>
      <c r="W23" s="377" t="str">
        <f t="shared" si="2"/>
        <v>2013
n=38 
1.8 GW</v>
      </c>
      <c r="X23" s="839">
        <v>0.68</v>
      </c>
      <c r="Y23" s="839">
        <v>0.66</v>
      </c>
      <c r="Z23" s="839">
        <v>0.45</v>
      </c>
      <c r="AA23" s="839">
        <v>0.56999999999999995</v>
      </c>
    </row>
    <row r="24" spans="1:27" x14ac:dyDescent="0.2">
      <c r="A24" s="763" t="s">
        <v>495</v>
      </c>
      <c r="W24" s="377" t="str">
        <f t="shared" si="2"/>
        <v>2014
n=65 
4.1 GW</v>
      </c>
      <c r="X24" s="839">
        <v>0.53</v>
      </c>
      <c r="Y24" s="839">
        <v>0.9</v>
      </c>
      <c r="Z24" s="839">
        <v>0.67</v>
      </c>
      <c r="AA24" s="839">
        <v>1.06</v>
      </c>
    </row>
    <row r="25" spans="1:27" ht="15" thickBot="1" x14ac:dyDescent="0.3">
      <c r="D25" s="1131" t="s">
        <v>2017</v>
      </c>
      <c r="E25" s="1131"/>
      <c r="F25" s="1131"/>
      <c r="G25" s="1131"/>
      <c r="H25" s="1131"/>
      <c r="I25" s="1131"/>
      <c r="J25" s="1131"/>
      <c r="K25" s="1131"/>
      <c r="L25" s="1131"/>
      <c r="W25" s="377" t="str">
        <f t="shared" si="2"/>
        <v>2015
n=87 
3.7 GW</v>
      </c>
      <c r="X25" s="839">
        <v>0.5</v>
      </c>
      <c r="Y25" s="839">
        <v>0.77</v>
      </c>
      <c r="Z25" s="839">
        <v>0.63</v>
      </c>
      <c r="AA25" s="839">
        <v>0.68</v>
      </c>
    </row>
    <row r="26" spans="1:27" ht="41.25" x14ac:dyDescent="0.3">
      <c r="A26" s="860" t="s">
        <v>2044</v>
      </c>
      <c r="B26" s="844" t="s">
        <v>517</v>
      </c>
      <c r="C26" s="844" t="s">
        <v>530</v>
      </c>
      <c r="D26" s="845" t="s">
        <v>518</v>
      </c>
      <c r="E26" s="844" t="s">
        <v>519</v>
      </c>
      <c r="F26" s="846" t="s">
        <v>520</v>
      </c>
      <c r="G26" s="844" t="s">
        <v>521</v>
      </c>
      <c r="H26" s="844" t="s">
        <v>522</v>
      </c>
      <c r="I26" s="844" t="s">
        <v>523</v>
      </c>
      <c r="J26" s="845" t="s">
        <v>524</v>
      </c>
      <c r="K26" s="844" t="s">
        <v>525</v>
      </c>
      <c r="L26" s="847" t="s">
        <v>526</v>
      </c>
      <c r="W26" s="377" t="str">
        <f t="shared" si="2"/>
        <v>2016
n=145 
9.6 GW</v>
      </c>
      <c r="X26" s="839">
        <v>0.39</v>
      </c>
      <c r="Y26" s="839">
        <v>1.03</v>
      </c>
      <c r="Z26" s="839">
        <v>0.31</v>
      </c>
      <c r="AA26" s="839">
        <v>0.34</v>
      </c>
    </row>
    <row r="27" spans="1:27" x14ac:dyDescent="0.2">
      <c r="A27" s="802">
        <v>2007</v>
      </c>
      <c r="B27" s="840">
        <v>2</v>
      </c>
      <c r="C27" s="799">
        <v>18.899999999999999</v>
      </c>
      <c r="D27" s="849">
        <v>10.46</v>
      </c>
      <c r="E27" s="840">
        <v>10.33</v>
      </c>
      <c r="F27" s="850">
        <v>10.59</v>
      </c>
      <c r="G27" s="840"/>
      <c r="H27" s="840"/>
      <c r="I27" s="840"/>
      <c r="J27" s="849">
        <v>10.24</v>
      </c>
      <c r="K27" s="840">
        <v>10.24</v>
      </c>
      <c r="L27" s="851">
        <v>10.24</v>
      </c>
      <c r="W27" s="377" t="str">
        <f t="shared" si="2"/>
        <v>2017
n=163 
5.4 GW</v>
      </c>
      <c r="X27" s="839">
        <v>0.41</v>
      </c>
      <c r="Y27" s="839">
        <v>0.4</v>
      </c>
      <c r="Z27" s="839">
        <v>0.56000000000000005</v>
      </c>
      <c r="AA27" s="839">
        <v>0.64</v>
      </c>
    </row>
    <row r="28" spans="1:27" x14ac:dyDescent="0.2">
      <c r="A28" s="802">
        <v>2008</v>
      </c>
      <c r="B28" s="840">
        <v>1</v>
      </c>
      <c r="C28" s="799">
        <v>10</v>
      </c>
      <c r="D28" s="849">
        <v>4.82</v>
      </c>
      <c r="E28" s="840">
        <v>4.82</v>
      </c>
      <c r="F28" s="850">
        <v>4.82</v>
      </c>
      <c r="G28" s="840">
        <v>4.82</v>
      </c>
      <c r="H28" s="840">
        <v>4.82</v>
      </c>
      <c r="I28" s="840">
        <v>4.82</v>
      </c>
      <c r="J28" s="849"/>
      <c r="K28" s="840"/>
      <c r="L28" s="851"/>
      <c r="W28" s="377" t="str">
        <f t="shared" si="2"/>
        <v>2018
n=94 
5.4 GW</v>
      </c>
      <c r="X28" s="839">
        <v>0.61</v>
      </c>
      <c r="Y28" s="839">
        <v>0.87</v>
      </c>
      <c r="Z28" s="839">
        <v>0.27</v>
      </c>
      <c r="AA28" s="839">
        <v>0.74</v>
      </c>
    </row>
    <row r="29" spans="1:27" x14ac:dyDescent="0.2">
      <c r="A29" s="802">
        <v>2009</v>
      </c>
      <c r="B29" s="840">
        <v>2</v>
      </c>
      <c r="C29" s="799">
        <v>46</v>
      </c>
      <c r="D29" s="849">
        <v>5.19</v>
      </c>
      <c r="E29" s="840">
        <v>4.1399999999999997</v>
      </c>
      <c r="F29" s="850">
        <v>6.25</v>
      </c>
      <c r="G29" s="840">
        <v>3.43</v>
      </c>
      <c r="H29" s="840">
        <v>3.43</v>
      </c>
      <c r="I29" s="840">
        <v>3.43</v>
      </c>
      <c r="J29" s="849">
        <v>6.95</v>
      </c>
      <c r="K29" s="840">
        <v>6.95</v>
      </c>
      <c r="L29" s="851">
        <v>6.95</v>
      </c>
      <c r="W29" s="377" t="str">
        <f t="shared" si="2"/>
        <v>2019
n=102 
6. GW</v>
      </c>
      <c r="X29" s="839">
        <v>0.48</v>
      </c>
      <c r="Y29" s="839">
        <v>1.1000000000000001</v>
      </c>
      <c r="Z29" s="839">
        <v>0.28000000000000003</v>
      </c>
      <c r="AA29" s="839">
        <v>0.39</v>
      </c>
    </row>
    <row r="30" spans="1:27" x14ac:dyDescent="0.2">
      <c r="A30" s="802">
        <v>2010</v>
      </c>
      <c r="B30" s="840">
        <v>10</v>
      </c>
      <c r="C30" s="799">
        <v>175.07</v>
      </c>
      <c r="D30" s="849">
        <v>5.38</v>
      </c>
      <c r="E30" s="840">
        <v>4.7699999999999996</v>
      </c>
      <c r="F30" s="850">
        <v>6.9</v>
      </c>
      <c r="G30" s="840">
        <v>5.07</v>
      </c>
      <c r="H30" s="840">
        <v>4.09</v>
      </c>
      <c r="I30" s="840">
        <v>5.59</v>
      </c>
      <c r="J30" s="849">
        <v>6.8</v>
      </c>
      <c r="K30" s="840">
        <v>5.88</v>
      </c>
      <c r="L30" s="851">
        <v>8.0500000000000007</v>
      </c>
      <c r="W30" s="377" t="str">
        <f t="shared" si="2"/>
        <v>2020
n=68 
6.8 GW</v>
      </c>
      <c r="X30" s="839">
        <v>0.12</v>
      </c>
      <c r="Y30" s="839">
        <v>0.35</v>
      </c>
      <c r="Z30" s="839">
        <v>0.21</v>
      </c>
      <c r="AA30" s="839">
        <v>0.24</v>
      </c>
    </row>
    <row r="31" spans="1:27" x14ac:dyDescent="0.2">
      <c r="A31" s="802">
        <v>2011</v>
      </c>
      <c r="B31" s="840">
        <v>29</v>
      </c>
      <c r="C31" s="799">
        <v>427.79</v>
      </c>
      <c r="D31" s="849">
        <v>4.72</v>
      </c>
      <c r="E31" s="840">
        <v>4.08</v>
      </c>
      <c r="F31" s="850">
        <v>5.33</v>
      </c>
      <c r="G31" s="840">
        <v>4.72</v>
      </c>
      <c r="H31" s="840">
        <v>3.95</v>
      </c>
      <c r="I31" s="840">
        <v>5.28</v>
      </c>
      <c r="J31" s="849">
        <v>4.71</v>
      </c>
      <c r="K31" s="840">
        <v>4.2300000000000004</v>
      </c>
      <c r="L31" s="851">
        <v>5.33</v>
      </c>
    </row>
    <row r="32" spans="1:27" x14ac:dyDescent="0.2">
      <c r="A32" s="802">
        <v>2012</v>
      </c>
      <c r="B32" s="840">
        <v>41</v>
      </c>
      <c r="C32" s="799">
        <v>929.64</v>
      </c>
      <c r="D32" s="849">
        <v>4.37</v>
      </c>
      <c r="E32" s="840">
        <v>3.68</v>
      </c>
      <c r="F32" s="850">
        <v>4.82</v>
      </c>
      <c r="G32" s="840">
        <v>3.82</v>
      </c>
      <c r="H32" s="840">
        <v>3.3</v>
      </c>
      <c r="I32" s="840">
        <v>4.6399999999999997</v>
      </c>
      <c r="J32" s="849">
        <v>4.45</v>
      </c>
      <c r="K32" s="840">
        <v>4.3600000000000003</v>
      </c>
      <c r="L32" s="851">
        <v>5.04</v>
      </c>
    </row>
    <row r="33" spans="1:12" x14ac:dyDescent="0.2">
      <c r="A33" s="802">
        <v>2013</v>
      </c>
      <c r="B33" s="840">
        <v>38</v>
      </c>
      <c r="C33" s="799">
        <v>1343.79</v>
      </c>
      <c r="D33" s="849">
        <v>3.89</v>
      </c>
      <c r="E33" s="840">
        <v>3.35</v>
      </c>
      <c r="F33" s="850">
        <v>4.5999999999999996</v>
      </c>
      <c r="G33" s="840">
        <v>3.86</v>
      </c>
      <c r="H33" s="840">
        <v>3.18</v>
      </c>
      <c r="I33" s="840">
        <v>4.5199999999999996</v>
      </c>
      <c r="J33" s="849">
        <v>4.03</v>
      </c>
      <c r="K33" s="840">
        <v>3.58</v>
      </c>
      <c r="L33" s="851">
        <v>4.5999999999999996</v>
      </c>
    </row>
    <row r="34" spans="1:12" x14ac:dyDescent="0.2">
      <c r="A34" s="802">
        <v>2014</v>
      </c>
      <c r="B34" s="840">
        <v>65</v>
      </c>
      <c r="C34" s="799">
        <v>3184.08</v>
      </c>
      <c r="D34" s="849">
        <v>3.3</v>
      </c>
      <c r="E34" s="840">
        <v>2.74</v>
      </c>
      <c r="F34" s="850">
        <v>4.41</v>
      </c>
      <c r="G34" s="840">
        <v>3.29</v>
      </c>
      <c r="H34" s="840">
        <v>2.76</v>
      </c>
      <c r="I34" s="840">
        <v>4.18</v>
      </c>
      <c r="J34" s="849">
        <v>3.4</v>
      </c>
      <c r="K34" s="840">
        <v>2.73</v>
      </c>
      <c r="L34" s="851">
        <v>4.45</v>
      </c>
    </row>
    <row r="35" spans="1:12" x14ac:dyDescent="0.2">
      <c r="A35" s="802">
        <v>2015</v>
      </c>
      <c r="B35" s="840">
        <v>87</v>
      </c>
      <c r="C35" s="799">
        <v>2869.68</v>
      </c>
      <c r="D35" s="849">
        <v>2.96</v>
      </c>
      <c r="E35" s="840">
        <v>2.33</v>
      </c>
      <c r="F35" s="850">
        <v>3.63</v>
      </c>
      <c r="G35" s="840">
        <v>2.64</v>
      </c>
      <c r="H35" s="840">
        <v>2.14</v>
      </c>
      <c r="I35" s="840">
        <v>3.42</v>
      </c>
      <c r="J35" s="849">
        <v>3.08</v>
      </c>
      <c r="K35" s="840">
        <v>2.4500000000000002</v>
      </c>
      <c r="L35" s="851">
        <v>3.76</v>
      </c>
    </row>
    <row r="36" spans="1:12" x14ac:dyDescent="0.2">
      <c r="A36" s="802">
        <v>2016</v>
      </c>
      <c r="B36" s="840">
        <v>146</v>
      </c>
      <c r="C36" s="799">
        <v>7378.69</v>
      </c>
      <c r="D36" s="849">
        <v>2.4500000000000002</v>
      </c>
      <c r="E36" s="840">
        <v>2.12</v>
      </c>
      <c r="F36" s="850">
        <v>2.89</v>
      </c>
      <c r="G36" s="840">
        <v>2.39</v>
      </c>
      <c r="H36" s="840">
        <v>2.0099999999999998</v>
      </c>
      <c r="I36" s="840">
        <v>3.42</v>
      </c>
      <c r="J36" s="849">
        <v>2.46</v>
      </c>
      <c r="K36" s="840">
        <v>2.15</v>
      </c>
      <c r="L36" s="851">
        <v>2.81</v>
      </c>
    </row>
    <row r="37" spans="1:12" x14ac:dyDescent="0.2">
      <c r="A37" s="802">
        <v>2017</v>
      </c>
      <c r="B37" s="840">
        <v>163</v>
      </c>
      <c r="C37" s="799">
        <v>4045.82</v>
      </c>
      <c r="D37" s="849">
        <v>2.27</v>
      </c>
      <c r="E37" s="840">
        <v>1.76</v>
      </c>
      <c r="F37" s="850">
        <v>2.87</v>
      </c>
      <c r="G37" s="840">
        <v>2.27</v>
      </c>
      <c r="H37" s="840">
        <v>1.86</v>
      </c>
      <c r="I37" s="840">
        <v>2.67</v>
      </c>
      <c r="J37" s="849">
        <v>2.27</v>
      </c>
      <c r="K37" s="840">
        <v>1.71</v>
      </c>
      <c r="L37" s="851">
        <v>2.91</v>
      </c>
    </row>
    <row r="38" spans="1:12" x14ac:dyDescent="0.2">
      <c r="A38" s="802">
        <v>2018</v>
      </c>
      <c r="B38" s="840">
        <v>94</v>
      </c>
      <c r="C38" s="799">
        <v>3949.42</v>
      </c>
      <c r="D38" s="849">
        <v>1.84</v>
      </c>
      <c r="E38" s="840">
        <v>1.49</v>
      </c>
      <c r="F38" s="850">
        <v>2.68</v>
      </c>
      <c r="G38" s="840">
        <v>1.82</v>
      </c>
      <c r="H38" s="840">
        <v>1.21</v>
      </c>
      <c r="I38" s="840">
        <v>2.69</v>
      </c>
      <c r="J38" s="849">
        <v>1.86</v>
      </c>
      <c r="K38" s="840">
        <v>1.59</v>
      </c>
      <c r="L38" s="851">
        <v>2.6</v>
      </c>
    </row>
    <row r="39" spans="1:12" x14ac:dyDescent="0.2">
      <c r="A39" s="802">
        <v>2019</v>
      </c>
      <c r="B39" s="840">
        <v>102</v>
      </c>
      <c r="C39" s="799">
        <v>4518.79</v>
      </c>
      <c r="D39" s="849">
        <v>1.58</v>
      </c>
      <c r="E39" s="840">
        <v>1.27</v>
      </c>
      <c r="F39" s="850">
        <v>2.27</v>
      </c>
      <c r="G39" s="840">
        <v>1.69</v>
      </c>
      <c r="H39" s="840">
        <v>1.21</v>
      </c>
      <c r="I39" s="840">
        <v>2.78</v>
      </c>
      <c r="J39" s="849">
        <v>1.56</v>
      </c>
      <c r="K39" s="840">
        <v>1.27</v>
      </c>
      <c r="L39" s="851">
        <v>1.94</v>
      </c>
    </row>
    <row r="40" spans="1:12" ht="13.5" thickBot="1" x14ac:dyDescent="0.25">
      <c r="A40" s="821">
        <v>2020</v>
      </c>
      <c r="B40" s="852">
        <v>68</v>
      </c>
      <c r="C40" s="808">
        <v>5122.7700000000004</v>
      </c>
      <c r="D40" s="853">
        <v>1.42</v>
      </c>
      <c r="E40" s="852">
        <v>1.1299999999999999</v>
      </c>
      <c r="F40" s="854">
        <v>1.65</v>
      </c>
      <c r="G40" s="852">
        <v>1.22</v>
      </c>
      <c r="H40" s="852">
        <v>1.1000000000000001</v>
      </c>
      <c r="I40" s="852">
        <v>1.57</v>
      </c>
      <c r="J40" s="853">
        <v>1.42</v>
      </c>
      <c r="K40" s="852">
        <v>1.21</v>
      </c>
      <c r="L40" s="855">
        <v>1.65</v>
      </c>
    </row>
    <row r="41" spans="1:12" x14ac:dyDescent="0.2">
      <c r="A41" s="861" t="s">
        <v>28</v>
      </c>
      <c r="B41" s="862">
        <v>848</v>
      </c>
      <c r="C41" s="863">
        <v>34020.44</v>
      </c>
    </row>
    <row r="43" spans="1:12" ht="15" thickBot="1" x14ac:dyDescent="0.3">
      <c r="D43" s="1131" t="s">
        <v>2018</v>
      </c>
      <c r="E43" s="1131"/>
      <c r="F43" s="1131"/>
      <c r="G43" s="1131"/>
      <c r="H43" s="1131"/>
      <c r="I43" s="1131"/>
      <c r="J43" s="1131"/>
      <c r="K43" s="1131"/>
      <c r="L43" s="1131"/>
    </row>
    <row r="44" spans="1:12" ht="41.25" x14ac:dyDescent="0.3">
      <c r="A44" s="860" t="s">
        <v>2044</v>
      </c>
      <c r="B44" s="844" t="s">
        <v>517</v>
      </c>
      <c r="C44" s="844" t="s">
        <v>531</v>
      </c>
      <c r="D44" s="845" t="s">
        <v>518</v>
      </c>
      <c r="E44" s="844" t="s">
        <v>519</v>
      </c>
      <c r="F44" s="846" t="s">
        <v>520</v>
      </c>
      <c r="G44" s="844" t="s">
        <v>521</v>
      </c>
      <c r="H44" s="844" t="s">
        <v>522</v>
      </c>
      <c r="I44" s="844" t="s">
        <v>523</v>
      </c>
      <c r="J44" s="845" t="s">
        <v>524</v>
      </c>
      <c r="K44" s="844" t="s">
        <v>525</v>
      </c>
      <c r="L44" s="847" t="s">
        <v>526</v>
      </c>
    </row>
    <row r="45" spans="1:12" x14ac:dyDescent="0.2">
      <c r="A45" s="802">
        <v>2007</v>
      </c>
      <c r="B45" s="840">
        <v>2</v>
      </c>
      <c r="C45" s="799">
        <v>22.28</v>
      </c>
      <c r="D45" s="849">
        <v>8.85</v>
      </c>
      <c r="E45" s="840">
        <v>8.7799999999999994</v>
      </c>
      <c r="F45" s="850">
        <v>8.92</v>
      </c>
      <c r="G45" s="840"/>
      <c r="H45" s="840"/>
      <c r="I45" s="840"/>
      <c r="J45" s="849">
        <v>8.74</v>
      </c>
      <c r="K45" s="840">
        <v>8.74</v>
      </c>
      <c r="L45" s="851">
        <v>8.74</v>
      </c>
    </row>
    <row r="46" spans="1:12" x14ac:dyDescent="0.2">
      <c r="A46" s="802">
        <v>2008</v>
      </c>
      <c r="B46" s="840">
        <v>1</v>
      </c>
      <c r="C46" s="799">
        <v>12.14</v>
      </c>
      <c r="D46" s="849">
        <v>3.97</v>
      </c>
      <c r="E46" s="840">
        <v>3.97</v>
      </c>
      <c r="F46" s="850">
        <v>3.97</v>
      </c>
      <c r="G46" s="840">
        <v>3.97</v>
      </c>
      <c r="H46" s="840">
        <v>3.97</v>
      </c>
      <c r="I46" s="840">
        <v>3.97</v>
      </c>
      <c r="J46" s="849"/>
      <c r="K46" s="840"/>
      <c r="L46" s="851"/>
    </row>
    <row r="47" spans="1:12" x14ac:dyDescent="0.2">
      <c r="A47" s="802">
        <v>2009</v>
      </c>
      <c r="B47" s="840">
        <v>2</v>
      </c>
      <c r="C47" s="799">
        <v>52.8</v>
      </c>
      <c r="D47" s="849">
        <v>4.58</v>
      </c>
      <c r="E47" s="840">
        <v>3.55</v>
      </c>
      <c r="F47" s="850">
        <v>5.61</v>
      </c>
      <c r="G47" s="840">
        <v>2.86</v>
      </c>
      <c r="H47" s="840">
        <v>2.86</v>
      </c>
      <c r="I47" s="840">
        <v>2.86</v>
      </c>
      <c r="J47" s="849">
        <v>6.29</v>
      </c>
      <c r="K47" s="840">
        <v>6.29</v>
      </c>
      <c r="L47" s="851">
        <v>6.29</v>
      </c>
    </row>
    <row r="48" spans="1:12" x14ac:dyDescent="0.2">
      <c r="A48" s="802">
        <v>2010</v>
      </c>
      <c r="B48" s="840">
        <v>10</v>
      </c>
      <c r="C48" s="799">
        <v>210.72</v>
      </c>
      <c r="D48" s="849">
        <v>4.67</v>
      </c>
      <c r="E48" s="840">
        <v>3.99</v>
      </c>
      <c r="F48" s="850">
        <v>5.6</v>
      </c>
      <c r="G48" s="840">
        <v>4.2</v>
      </c>
      <c r="H48" s="840">
        <v>3.41</v>
      </c>
      <c r="I48" s="840">
        <v>4.7</v>
      </c>
      <c r="J48" s="849">
        <v>5.34</v>
      </c>
      <c r="K48" s="840">
        <v>5.08</v>
      </c>
      <c r="L48" s="851">
        <v>6.53</v>
      </c>
    </row>
    <row r="49" spans="1:12" x14ac:dyDescent="0.2">
      <c r="A49" s="802">
        <v>2011</v>
      </c>
      <c r="B49" s="840">
        <v>29</v>
      </c>
      <c r="C49" s="799">
        <v>516.70000000000005</v>
      </c>
      <c r="D49" s="849">
        <v>3.88</v>
      </c>
      <c r="E49" s="840">
        <v>3.43</v>
      </c>
      <c r="F49" s="850">
        <v>4.45</v>
      </c>
      <c r="G49" s="840">
        <v>3.81</v>
      </c>
      <c r="H49" s="840">
        <v>3.17</v>
      </c>
      <c r="I49" s="840">
        <v>4.47</v>
      </c>
      <c r="J49" s="849">
        <v>3.98</v>
      </c>
      <c r="K49" s="840">
        <v>3.69</v>
      </c>
      <c r="L49" s="851">
        <v>4.3499999999999996</v>
      </c>
    </row>
    <row r="50" spans="1:12" x14ac:dyDescent="0.2">
      <c r="A50" s="802">
        <v>2012</v>
      </c>
      <c r="B50" s="840">
        <v>41</v>
      </c>
      <c r="C50" s="799">
        <v>1181.4100000000001</v>
      </c>
      <c r="D50" s="849">
        <v>3.54</v>
      </c>
      <c r="E50" s="840">
        <v>2.85</v>
      </c>
      <c r="F50" s="850">
        <v>3.91</v>
      </c>
      <c r="G50" s="840">
        <v>3.01</v>
      </c>
      <c r="H50" s="840">
        <v>2.72</v>
      </c>
      <c r="I50" s="840">
        <v>3.71</v>
      </c>
      <c r="J50" s="849">
        <v>3.75</v>
      </c>
      <c r="K50" s="840">
        <v>3.44</v>
      </c>
      <c r="L50" s="851">
        <v>4.0199999999999996</v>
      </c>
    </row>
    <row r="51" spans="1:12" x14ac:dyDescent="0.2">
      <c r="A51" s="802">
        <v>2013</v>
      </c>
      <c r="B51" s="840">
        <v>38</v>
      </c>
      <c r="C51" s="799">
        <v>1754.16</v>
      </c>
      <c r="D51" s="849">
        <v>3.04</v>
      </c>
      <c r="E51" s="840">
        <v>2.6</v>
      </c>
      <c r="F51" s="850">
        <v>3.51</v>
      </c>
      <c r="G51" s="840">
        <v>2.92</v>
      </c>
      <c r="H51" s="840">
        <v>2.33</v>
      </c>
      <c r="I51" s="840">
        <v>3.44</v>
      </c>
      <c r="J51" s="849">
        <v>3.09</v>
      </c>
      <c r="K51" s="840">
        <v>2.75</v>
      </c>
      <c r="L51" s="851">
        <v>3.53</v>
      </c>
    </row>
    <row r="52" spans="1:12" x14ac:dyDescent="0.2">
      <c r="A52" s="802">
        <v>2014</v>
      </c>
      <c r="B52" s="840">
        <v>65</v>
      </c>
      <c r="C52" s="799">
        <v>4111.96</v>
      </c>
      <c r="D52" s="849">
        <v>2.57</v>
      </c>
      <c r="E52" s="840">
        <v>2.08</v>
      </c>
      <c r="F52" s="850">
        <v>3.46</v>
      </c>
      <c r="G52" s="840">
        <v>2.54</v>
      </c>
      <c r="H52" s="840">
        <v>2.0099999999999998</v>
      </c>
      <c r="I52" s="840">
        <v>3.3</v>
      </c>
      <c r="J52" s="849">
        <v>2.59</v>
      </c>
      <c r="K52" s="840">
        <v>2.1</v>
      </c>
      <c r="L52" s="851">
        <v>3.46</v>
      </c>
    </row>
    <row r="53" spans="1:12" x14ac:dyDescent="0.2">
      <c r="A53" s="802">
        <v>2015</v>
      </c>
      <c r="B53" s="840">
        <v>87</v>
      </c>
      <c r="C53" s="799">
        <v>3728.47</v>
      </c>
      <c r="D53" s="849">
        <v>2.25</v>
      </c>
      <c r="E53" s="840">
        <v>1.75</v>
      </c>
      <c r="F53" s="850">
        <v>2.89</v>
      </c>
      <c r="G53" s="840">
        <v>1.95</v>
      </c>
      <c r="H53" s="840">
        <v>1.7</v>
      </c>
      <c r="I53" s="840">
        <v>2.52</v>
      </c>
      <c r="J53" s="849">
        <v>2.4</v>
      </c>
      <c r="K53" s="840">
        <v>1.89</v>
      </c>
      <c r="L53" s="851">
        <v>2.99</v>
      </c>
    </row>
    <row r="54" spans="1:12" x14ac:dyDescent="0.2">
      <c r="A54" s="802">
        <v>2016</v>
      </c>
      <c r="B54" s="840">
        <v>145</v>
      </c>
      <c r="C54" s="799">
        <v>9611.76</v>
      </c>
      <c r="D54" s="849">
        <v>1.88</v>
      </c>
      <c r="E54" s="840">
        <v>1.6</v>
      </c>
      <c r="F54" s="850">
        <v>2.25</v>
      </c>
      <c r="G54" s="840">
        <v>1.85</v>
      </c>
      <c r="H54" s="840">
        <v>1.51</v>
      </c>
      <c r="I54" s="840">
        <v>2.65</v>
      </c>
      <c r="J54" s="849">
        <v>1.88</v>
      </c>
      <c r="K54" s="840">
        <v>1.64</v>
      </c>
      <c r="L54" s="851">
        <v>2.21</v>
      </c>
    </row>
    <row r="55" spans="1:12" x14ac:dyDescent="0.2">
      <c r="A55" s="802">
        <v>2017</v>
      </c>
      <c r="B55" s="840">
        <v>163</v>
      </c>
      <c r="C55" s="799">
        <v>5381.9</v>
      </c>
      <c r="D55" s="849">
        <v>1.72</v>
      </c>
      <c r="E55" s="840">
        <v>1.37</v>
      </c>
      <c r="F55" s="850">
        <v>2.02</v>
      </c>
      <c r="G55" s="840">
        <v>1.75</v>
      </c>
      <c r="H55" s="840">
        <v>1.5</v>
      </c>
      <c r="I55" s="840">
        <v>2.0699999999999998</v>
      </c>
      <c r="J55" s="849">
        <v>1.72</v>
      </c>
      <c r="K55" s="840">
        <v>1.35</v>
      </c>
      <c r="L55" s="851">
        <v>2.02</v>
      </c>
    </row>
    <row r="56" spans="1:12" x14ac:dyDescent="0.2">
      <c r="A56" s="802">
        <v>2018</v>
      </c>
      <c r="B56" s="840">
        <v>94</v>
      </c>
      <c r="C56" s="799">
        <v>5382.32</v>
      </c>
      <c r="D56" s="849">
        <v>1.35</v>
      </c>
      <c r="E56" s="840">
        <v>1.1299999999999999</v>
      </c>
      <c r="F56" s="850">
        <v>2.0699999999999998</v>
      </c>
      <c r="G56" s="840">
        <v>1.26</v>
      </c>
      <c r="H56" s="840">
        <v>0.79</v>
      </c>
      <c r="I56" s="840">
        <v>2.12</v>
      </c>
      <c r="J56" s="849">
        <v>1.38</v>
      </c>
      <c r="K56" s="840">
        <v>1.17</v>
      </c>
      <c r="L56" s="851">
        <v>2</v>
      </c>
    </row>
    <row r="57" spans="1:12" x14ac:dyDescent="0.2">
      <c r="A57" s="802">
        <v>2019</v>
      </c>
      <c r="B57" s="840">
        <v>102</v>
      </c>
      <c r="C57" s="799">
        <v>5980.97</v>
      </c>
      <c r="D57" s="849">
        <v>1.24</v>
      </c>
      <c r="E57" s="840">
        <v>1.01</v>
      </c>
      <c r="F57" s="850">
        <v>1.67</v>
      </c>
      <c r="G57" s="840">
        <v>1.3</v>
      </c>
      <c r="H57" s="840">
        <v>0.96</v>
      </c>
      <c r="I57" s="840">
        <v>2.09</v>
      </c>
      <c r="J57" s="849">
        <v>1.22</v>
      </c>
      <c r="K57" s="840">
        <v>1.01</v>
      </c>
      <c r="L57" s="851">
        <v>1.51</v>
      </c>
    </row>
    <row r="58" spans="1:12" ht="13.5" thickBot="1" x14ac:dyDescent="0.25">
      <c r="A58" s="821">
        <v>2020</v>
      </c>
      <c r="B58" s="852">
        <v>68</v>
      </c>
      <c r="C58" s="808">
        <v>6803.91</v>
      </c>
      <c r="D58" s="853">
        <v>1.05</v>
      </c>
      <c r="E58" s="852">
        <v>0.85</v>
      </c>
      <c r="F58" s="854">
        <v>1.25</v>
      </c>
      <c r="G58" s="852">
        <v>0.92</v>
      </c>
      <c r="H58" s="852">
        <v>0.74</v>
      </c>
      <c r="I58" s="852">
        <v>1.1299999999999999</v>
      </c>
      <c r="J58" s="853">
        <v>1.07</v>
      </c>
      <c r="K58" s="852">
        <v>0.9</v>
      </c>
      <c r="L58" s="855">
        <v>1.28</v>
      </c>
    </row>
    <row r="59" spans="1:12" x14ac:dyDescent="0.2">
      <c r="A59" s="861" t="s">
        <v>28</v>
      </c>
      <c r="B59" s="862">
        <v>847</v>
      </c>
      <c r="C59" s="863">
        <v>44751.519999999997</v>
      </c>
    </row>
  </sheetData>
  <mergeCells count="4">
    <mergeCell ref="X1:AA1"/>
    <mergeCell ref="X18:AA18"/>
    <mergeCell ref="D25:L25"/>
    <mergeCell ref="D43:L4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AA530"/>
  <sheetViews>
    <sheetView tabSelected="1" zoomScale="80" zoomScaleNormal="80" workbookViewId="0">
      <selection activeCell="AA23" sqref="AA23"/>
    </sheetView>
  </sheetViews>
  <sheetFormatPr defaultColWidth="8.85546875" defaultRowHeight="12.75" x14ac:dyDescent="0.2"/>
  <cols>
    <col min="1" max="1" width="11.85546875" style="4" customWidth="1"/>
    <col min="2" max="4" width="10.140625" style="96" bestFit="1" customWidth="1"/>
    <col min="5" max="7" width="9" style="96" bestFit="1" customWidth="1"/>
    <col min="8" max="8" width="8.85546875" style="96"/>
    <col min="9" max="9" width="9" style="96" bestFit="1" customWidth="1"/>
    <col min="10" max="10" width="8.85546875" style="96"/>
    <col min="11" max="11" width="10" style="96" customWidth="1"/>
    <col min="12" max="12" width="9.7109375" style="96" customWidth="1"/>
    <col min="13" max="13" width="8.85546875" style="96"/>
    <col min="14" max="14" width="12.85546875" style="96" customWidth="1"/>
    <col min="15" max="17" width="10.140625" style="96" bestFit="1" customWidth="1"/>
    <col min="18" max="20" width="9" style="96" bestFit="1" customWidth="1"/>
    <col min="21" max="21" width="8.85546875" style="96"/>
    <col min="22" max="22" width="9" style="96" bestFit="1" customWidth="1"/>
    <col min="23" max="23" width="8.85546875" style="96"/>
    <col min="24" max="24" width="11.5703125" style="96" customWidth="1"/>
    <col min="25" max="25" width="9.7109375" style="96" customWidth="1"/>
    <col min="26" max="16384" width="8.85546875" style="96"/>
  </cols>
  <sheetData>
    <row r="1" spans="1:25" ht="15" x14ac:dyDescent="0.25">
      <c r="A1" s="376" t="s">
        <v>2023</v>
      </c>
    </row>
    <row r="2" spans="1:25" x14ac:dyDescent="0.2">
      <c r="A2" s="378"/>
    </row>
    <row r="3" spans="1:25" s="23" customFormat="1" x14ac:dyDescent="0.2">
      <c r="A3" s="149" t="s">
        <v>534</v>
      </c>
      <c r="N3" s="149"/>
    </row>
    <row r="4" spans="1:25" ht="13.5" thickBot="1" x14ac:dyDescent="0.25">
      <c r="B4" s="91"/>
      <c r="C4" s="91"/>
      <c r="D4" s="91"/>
      <c r="E4" s="91"/>
      <c r="F4" s="91"/>
      <c r="G4" s="91"/>
      <c r="H4" s="91"/>
      <c r="I4" s="91"/>
      <c r="J4" s="91"/>
    </row>
    <row r="5" spans="1:25" ht="14.25" x14ac:dyDescent="0.25">
      <c r="A5" s="791"/>
      <c r="B5" s="1135" t="s">
        <v>896</v>
      </c>
      <c r="C5" s="1135"/>
      <c r="D5" s="1135"/>
      <c r="E5" s="1135"/>
      <c r="F5" s="1135"/>
      <c r="G5" s="1135"/>
      <c r="H5" s="1135"/>
      <c r="I5" s="1135"/>
      <c r="J5" s="1135"/>
      <c r="K5" s="1135"/>
      <c r="L5" s="1136"/>
      <c r="N5" s="791"/>
      <c r="O5" s="1135" t="s">
        <v>897</v>
      </c>
      <c r="P5" s="1135"/>
      <c r="Q5" s="1135"/>
      <c r="R5" s="1135"/>
      <c r="S5" s="1135"/>
      <c r="T5" s="1135"/>
      <c r="U5" s="1135"/>
      <c r="V5" s="1135"/>
      <c r="W5" s="1135"/>
      <c r="X5" s="1135"/>
      <c r="Y5" s="1136"/>
    </row>
    <row r="6" spans="1:25" ht="39.75" customHeight="1" x14ac:dyDescent="0.2">
      <c r="A6" s="864" t="s">
        <v>2044</v>
      </c>
      <c r="B6" s="793" t="s">
        <v>34</v>
      </c>
      <c r="C6" s="865" t="s">
        <v>8</v>
      </c>
      <c r="D6" s="793" t="s">
        <v>2</v>
      </c>
      <c r="E6" s="793" t="s">
        <v>65</v>
      </c>
      <c r="F6" s="793" t="s">
        <v>6</v>
      </c>
      <c r="G6" s="793" t="s">
        <v>4</v>
      </c>
      <c r="H6" s="793" t="s">
        <v>5</v>
      </c>
      <c r="I6" s="793" t="s">
        <v>1</v>
      </c>
      <c r="J6" s="793" t="s">
        <v>3</v>
      </c>
      <c r="K6" s="794" t="s">
        <v>179</v>
      </c>
      <c r="L6" s="795" t="s">
        <v>180</v>
      </c>
      <c r="N6" s="864" t="s">
        <v>2044</v>
      </c>
      <c r="O6" s="1192" t="s">
        <v>34</v>
      </c>
      <c r="P6" s="1193" t="s">
        <v>8</v>
      </c>
      <c r="Q6" s="1192" t="s">
        <v>2</v>
      </c>
      <c r="R6" s="1192" t="s">
        <v>17</v>
      </c>
      <c r="S6" s="1192" t="s">
        <v>6</v>
      </c>
      <c r="T6" s="1192" t="s">
        <v>4</v>
      </c>
      <c r="U6" s="1192" t="s">
        <v>5</v>
      </c>
      <c r="V6" s="1192" t="s">
        <v>1</v>
      </c>
      <c r="W6" s="1192" t="s">
        <v>3</v>
      </c>
      <c r="X6" s="1194" t="s">
        <v>179</v>
      </c>
      <c r="Y6" s="1195" t="s">
        <v>180</v>
      </c>
    </row>
    <row r="7" spans="1:25" x14ac:dyDescent="0.2">
      <c r="A7" s="866">
        <v>2007</v>
      </c>
      <c r="B7" s="867">
        <v>10.46</v>
      </c>
      <c r="C7" s="868"/>
      <c r="D7" s="869"/>
      <c r="E7" s="868"/>
      <c r="F7" s="869"/>
      <c r="G7" s="868"/>
      <c r="H7" s="869"/>
      <c r="I7" s="868"/>
      <c r="J7" s="869"/>
      <c r="K7" s="868"/>
      <c r="L7" s="870"/>
      <c r="N7" s="866">
        <v>2007</v>
      </c>
      <c r="O7" s="1196">
        <v>8.85</v>
      </c>
      <c r="P7" s="1197"/>
      <c r="Q7" s="1198"/>
      <c r="R7" s="1197"/>
      <c r="S7" s="1198"/>
      <c r="T7" s="1197"/>
      <c r="U7" s="1198"/>
      <c r="V7" s="1197"/>
      <c r="W7" s="1198"/>
      <c r="X7" s="1197"/>
      <c r="Y7" s="1199"/>
    </row>
    <row r="8" spans="1:25" x14ac:dyDescent="0.2">
      <c r="A8" s="866">
        <v>2008</v>
      </c>
      <c r="B8" s="867">
        <v>4.82</v>
      </c>
      <c r="C8" s="868"/>
      <c r="D8" s="867"/>
      <c r="E8" s="868"/>
      <c r="F8" s="867"/>
      <c r="G8" s="868"/>
      <c r="H8" s="867"/>
      <c r="I8" s="868"/>
      <c r="J8" s="867"/>
      <c r="K8" s="868"/>
      <c r="L8" s="871"/>
      <c r="N8" s="866">
        <v>2008</v>
      </c>
      <c r="O8" s="1196">
        <v>3.97</v>
      </c>
      <c r="P8" s="1197"/>
      <c r="Q8" s="1196"/>
      <c r="R8" s="1197"/>
      <c r="S8" s="1196"/>
      <c r="T8" s="1197"/>
      <c r="U8" s="1196"/>
      <c r="V8" s="1197"/>
      <c r="W8" s="1196"/>
      <c r="X8" s="1197"/>
      <c r="Y8" s="1200"/>
    </row>
    <row r="9" spans="1:25" x14ac:dyDescent="0.2">
      <c r="A9" s="866">
        <v>2009</v>
      </c>
      <c r="B9" s="867">
        <v>5.19</v>
      </c>
      <c r="C9" s="868"/>
      <c r="D9" s="867"/>
      <c r="E9" s="868"/>
      <c r="F9" s="867"/>
      <c r="G9" s="868"/>
      <c r="H9" s="867"/>
      <c r="I9" s="868"/>
      <c r="J9" s="867"/>
      <c r="K9" s="868"/>
      <c r="L9" s="871"/>
      <c r="N9" s="866">
        <v>2009</v>
      </c>
      <c r="O9" s="1196">
        <v>4.58</v>
      </c>
      <c r="P9" s="1197"/>
      <c r="Q9" s="1196"/>
      <c r="R9" s="1197"/>
      <c r="S9" s="1196"/>
      <c r="T9" s="1197"/>
      <c r="U9" s="1196"/>
      <c r="V9" s="1197"/>
      <c r="W9" s="1196"/>
      <c r="X9" s="1197"/>
      <c r="Y9" s="1200"/>
    </row>
    <row r="10" spans="1:25" x14ac:dyDescent="0.2">
      <c r="A10" s="866">
        <v>2010</v>
      </c>
      <c r="B10" s="867">
        <v>5.38</v>
      </c>
      <c r="C10" s="868"/>
      <c r="D10" s="867"/>
      <c r="E10" s="868"/>
      <c r="F10" s="867"/>
      <c r="G10" s="868"/>
      <c r="H10" s="867"/>
      <c r="I10" s="868">
        <v>5.51</v>
      </c>
      <c r="J10" s="867"/>
      <c r="K10" s="868">
        <v>6.8</v>
      </c>
      <c r="L10" s="871"/>
      <c r="N10" s="866">
        <v>2010</v>
      </c>
      <c r="O10" s="1196">
        <v>4.67</v>
      </c>
      <c r="P10" s="1197"/>
      <c r="Q10" s="1196"/>
      <c r="R10" s="1197"/>
      <c r="S10" s="1196"/>
      <c r="T10" s="1197"/>
      <c r="U10" s="1196"/>
      <c r="V10" s="1197">
        <v>4.62</v>
      </c>
      <c r="W10" s="1196"/>
      <c r="X10" s="1197">
        <v>5.34</v>
      </c>
      <c r="Y10" s="1200"/>
    </row>
    <row r="11" spans="1:25" x14ac:dyDescent="0.2">
      <c r="A11" s="866">
        <v>2011</v>
      </c>
      <c r="B11" s="867">
        <v>4.72</v>
      </c>
      <c r="C11" s="868">
        <v>4.45</v>
      </c>
      <c r="D11" s="867"/>
      <c r="E11" s="868"/>
      <c r="F11" s="867"/>
      <c r="G11" s="868"/>
      <c r="H11" s="867"/>
      <c r="I11" s="868">
        <v>5.0999999999999996</v>
      </c>
      <c r="J11" s="867"/>
      <c r="K11" s="868"/>
      <c r="L11" s="871">
        <v>4.43</v>
      </c>
      <c r="N11" s="866">
        <v>2011</v>
      </c>
      <c r="O11" s="1196">
        <v>3.88</v>
      </c>
      <c r="P11" s="1197">
        <v>3.61</v>
      </c>
      <c r="Q11" s="1196"/>
      <c r="R11" s="1197"/>
      <c r="S11" s="1196"/>
      <c r="T11" s="1197"/>
      <c r="U11" s="1196"/>
      <c r="V11" s="1197">
        <v>4.51</v>
      </c>
      <c r="W11" s="1196"/>
      <c r="X11" s="1197"/>
      <c r="Y11" s="1200">
        <v>3.84</v>
      </c>
    </row>
    <row r="12" spans="1:25" x14ac:dyDescent="0.2">
      <c r="A12" s="866">
        <v>2012</v>
      </c>
      <c r="B12" s="867">
        <v>4.37</v>
      </c>
      <c r="C12" s="868">
        <v>3.68</v>
      </c>
      <c r="D12" s="867">
        <v>4.38</v>
      </c>
      <c r="E12" s="868"/>
      <c r="F12" s="867"/>
      <c r="G12" s="868"/>
      <c r="H12" s="867"/>
      <c r="I12" s="868">
        <v>4.45</v>
      </c>
      <c r="J12" s="867"/>
      <c r="K12" s="868">
        <v>3.79</v>
      </c>
      <c r="L12" s="871">
        <v>4.43</v>
      </c>
      <c r="N12" s="866">
        <v>2012</v>
      </c>
      <c r="O12" s="1196">
        <v>3.54</v>
      </c>
      <c r="P12" s="1197">
        <v>2.85</v>
      </c>
      <c r="Q12" s="1196">
        <v>3.75</v>
      </c>
      <c r="R12" s="1197"/>
      <c r="S12" s="1196"/>
      <c r="T12" s="1197"/>
      <c r="U12" s="1196"/>
      <c r="V12" s="1197">
        <v>3.56</v>
      </c>
      <c r="W12" s="1196"/>
      <c r="X12" s="1197">
        <v>3.01</v>
      </c>
      <c r="Y12" s="1200">
        <v>3.56</v>
      </c>
    </row>
    <row r="13" spans="1:25" x14ac:dyDescent="0.2">
      <c r="A13" s="866">
        <v>2013</v>
      </c>
      <c r="B13" s="867">
        <v>3.89</v>
      </c>
      <c r="C13" s="868">
        <v>4</v>
      </c>
      <c r="D13" s="867"/>
      <c r="E13" s="868"/>
      <c r="F13" s="867"/>
      <c r="G13" s="868">
        <v>3.24</v>
      </c>
      <c r="H13" s="867"/>
      <c r="I13" s="868"/>
      <c r="J13" s="867"/>
      <c r="K13" s="868">
        <v>3.85</v>
      </c>
      <c r="L13" s="871">
        <v>3.67</v>
      </c>
      <c r="N13" s="866">
        <v>2013</v>
      </c>
      <c r="O13" s="1196">
        <v>3.04</v>
      </c>
      <c r="P13" s="1197">
        <v>3.09</v>
      </c>
      <c r="Q13" s="1196"/>
      <c r="R13" s="1197"/>
      <c r="S13" s="1196"/>
      <c r="T13" s="1197">
        <v>2.34</v>
      </c>
      <c r="U13" s="1196"/>
      <c r="V13" s="1197"/>
      <c r="W13" s="1196"/>
      <c r="X13" s="1197">
        <v>3.04</v>
      </c>
      <c r="Y13" s="1200">
        <v>2.75</v>
      </c>
    </row>
    <row r="14" spans="1:25" x14ac:dyDescent="0.2">
      <c r="A14" s="866">
        <v>2014</v>
      </c>
      <c r="B14" s="867">
        <v>3.3</v>
      </c>
      <c r="C14" s="868">
        <v>3.45</v>
      </c>
      <c r="D14" s="867"/>
      <c r="E14" s="868"/>
      <c r="F14" s="867"/>
      <c r="G14" s="868"/>
      <c r="H14" s="867"/>
      <c r="I14" s="868">
        <v>2.98</v>
      </c>
      <c r="J14" s="867"/>
      <c r="K14" s="868">
        <v>2.16</v>
      </c>
      <c r="L14" s="871">
        <v>3.25</v>
      </c>
      <c r="N14" s="866">
        <v>2014</v>
      </c>
      <c r="O14" s="1196">
        <v>2.57</v>
      </c>
      <c r="P14" s="1197">
        <v>2.65</v>
      </c>
      <c r="Q14" s="1196"/>
      <c r="R14" s="1197"/>
      <c r="S14" s="1196"/>
      <c r="T14" s="1197"/>
      <c r="U14" s="1196"/>
      <c r="V14" s="1197">
        <v>2.33</v>
      </c>
      <c r="W14" s="1196"/>
      <c r="X14" s="1197">
        <v>1.71</v>
      </c>
      <c r="Y14" s="1200">
        <v>2.38</v>
      </c>
    </row>
    <row r="15" spans="1:25" x14ac:dyDescent="0.2">
      <c r="A15" s="866">
        <v>2015</v>
      </c>
      <c r="B15" s="867">
        <v>2.96</v>
      </c>
      <c r="C15" s="868">
        <v>3.16</v>
      </c>
      <c r="D15" s="867">
        <v>3.47</v>
      </c>
      <c r="E15" s="868"/>
      <c r="F15" s="867"/>
      <c r="G15" s="868">
        <v>3.97</v>
      </c>
      <c r="H15" s="867"/>
      <c r="I15" s="868">
        <v>2.86</v>
      </c>
      <c r="J15" s="867"/>
      <c r="K15" s="868">
        <v>2.37</v>
      </c>
      <c r="L15" s="871">
        <v>2.96</v>
      </c>
      <c r="N15" s="866">
        <v>2015</v>
      </c>
      <c r="O15" s="1196">
        <v>2.25</v>
      </c>
      <c r="P15" s="1197">
        <v>2.44</v>
      </c>
      <c r="Q15" s="1196">
        <v>2.79</v>
      </c>
      <c r="R15" s="1197"/>
      <c r="S15" s="1196"/>
      <c r="T15" s="1197">
        <v>2.98</v>
      </c>
      <c r="U15" s="1196"/>
      <c r="V15" s="1197">
        <v>2.1</v>
      </c>
      <c r="W15" s="1196"/>
      <c r="X15" s="1197">
        <v>1.74</v>
      </c>
      <c r="Y15" s="1200">
        <v>2.17</v>
      </c>
    </row>
    <row r="16" spans="1:25" x14ac:dyDescent="0.2">
      <c r="A16" s="866">
        <v>2016</v>
      </c>
      <c r="B16" s="867">
        <v>2.4500000000000002</v>
      </c>
      <c r="C16" s="868">
        <v>2.57</v>
      </c>
      <c r="D16" s="867"/>
      <c r="E16" s="868"/>
      <c r="F16" s="867"/>
      <c r="G16" s="868">
        <v>2.5099999999999998</v>
      </c>
      <c r="H16" s="867"/>
      <c r="I16" s="868">
        <v>2.65</v>
      </c>
      <c r="J16" s="867">
        <v>2.12</v>
      </c>
      <c r="K16" s="868">
        <v>2.21</v>
      </c>
      <c r="L16" s="871">
        <v>2.31</v>
      </c>
      <c r="N16" s="866">
        <v>2016</v>
      </c>
      <c r="O16" s="1196">
        <v>1.88</v>
      </c>
      <c r="P16" s="1197">
        <v>1.96</v>
      </c>
      <c r="Q16" s="1196"/>
      <c r="R16" s="1197"/>
      <c r="S16" s="1196"/>
      <c r="T16" s="1197">
        <v>1.86</v>
      </c>
      <c r="U16" s="1196"/>
      <c r="V16" s="1197">
        <v>2.0499999999999998</v>
      </c>
      <c r="W16" s="1196">
        <v>1.55</v>
      </c>
      <c r="X16" s="1197">
        <v>1.67</v>
      </c>
      <c r="Y16" s="1200">
        <v>1.87</v>
      </c>
    </row>
    <row r="17" spans="1:27" x14ac:dyDescent="0.2">
      <c r="A17" s="866">
        <v>2017</v>
      </c>
      <c r="B17" s="867">
        <v>2.27</v>
      </c>
      <c r="C17" s="868">
        <v>2.7</v>
      </c>
      <c r="D17" s="867">
        <v>2.06</v>
      </c>
      <c r="E17" s="868">
        <v>4.2300000000000004</v>
      </c>
      <c r="F17" s="867">
        <v>2.56</v>
      </c>
      <c r="G17" s="868">
        <v>3.03</v>
      </c>
      <c r="H17" s="867"/>
      <c r="I17" s="868">
        <v>2.15</v>
      </c>
      <c r="J17" s="867">
        <v>2.2999999999999998</v>
      </c>
      <c r="K17" s="868">
        <v>2.0299999999999998</v>
      </c>
      <c r="L17" s="871">
        <v>2.36</v>
      </c>
      <c r="N17" s="866">
        <v>2017</v>
      </c>
      <c r="O17" s="1196">
        <v>1.72</v>
      </c>
      <c r="P17" s="1197">
        <v>1.99</v>
      </c>
      <c r="Q17" s="1196">
        <v>1.51</v>
      </c>
      <c r="R17" s="1197">
        <v>2.96</v>
      </c>
      <c r="S17" s="1196">
        <v>2.0299999999999998</v>
      </c>
      <c r="T17" s="1197">
        <v>1.99</v>
      </c>
      <c r="U17" s="1196"/>
      <c r="V17" s="1197">
        <v>1.64</v>
      </c>
      <c r="W17" s="1196">
        <v>1.65</v>
      </c>
      <c r="X17" s="1197">
        <v>1.51</v>
      </c>
      <c r="Y17" s="1200">
        <v>1.77</v>
      </c>
    </row>
    <row r="18" spans="1:27" x14ac:dyDescent="0.2">
      <c r="A18" s="866">
        <v>2018</v>
      </c>
      <c r="B18" s="867">
        <v>1.84</v>
      </c>
      <c r="C18" s="868">
        <v>2.92</v>
      </c>
      <c r="D18" s="867">
        <v>1.59</v>
      </c>
      <c r="E18" s="868"/>
      <c r="F18" s="867">
        <v>2.38</v>
      </c>
      <c r="G18" s="868">
        <v>1.5</v>
      </c>
      <c r="H18" s="867"/>
      <c r="I18" s="868">
        <v>2.2999999999999998</v>
      </c>
      <c r="J18" s="867"/>
      <c r="K18" s="868">
        <v>1.53</v>
      </c>
      <c r="L18" s="871">
        <v>2.04</v>
      </c>
      <c r="N18" s="866">
        <v>2018</v>
      </c>
      <c r="O18" s="1196">
        <v>1.35</v>
      </c>
      <c r="P18" s="1197">
        <v>2.17</v>
      </c>
      <c r="Q18" s="1196">
        <v>1.17</v>
      </c>
      <c r="R18" s="1197"/>
      <c r="S18" s="1196">
        <v>1.71</v>
      </c>
      <c r="T18" s="1197">
        <v>1.27</v>
      </c>
      <c r="U18" s="1196"/>
      <c r="V18" s="1197">
        <v>2.02</v>
      </c>
      <c r="W18" s="1196"/>
      <c r="X18" s="1197">
        <v>1.1599999999999999</v>
      </c>
      <c r="Y18" s="1200">
        <v>1.57</v>
      </c>
    </row>
    <row r="19" spans="1:27" x14ac:dyDescent="0.2">
      <c r="A19" s="866">
        <v>2019</v>
      </c>
      <c r="B19" s="867">
        <v>1.58</v>
      </c>
      <c r="C19" s="868">
        <v>1.7</v>
      </c>
      <c r="D19" s="867">
        <v>1.62</v>
      </c>
      <c r="E19" s="868">
        <v>2.9</v>
      </c>
      <c r="F19" s="867">
        <v>2.86</v>
      </c>
      <c r="G19" s="868"/>
      <c r="H19" s="867">
        <v>1.85</v>
      </c>
      <c r="I19" s="868">
        <v>1.74</v>
      </c>
      <c r="J19" s="867">
        <v>1.27</v>
      </c>
      <c r="K19" s="868">
        <v>1.44</v>
      </c>
      <c r="L19" s="871">
        <v>1.4</v>
      </c>
      <c r="N19" s="866">
        <v>2019</v>
      </c>
      <c r="O19" s="1196">
        <v>1.24</v>
      </c>
      <c r="P19" s="1197">
        <v>1.36</v>
      </c>
      <c r="Q19" s="1196">
        <v>1.1599999999999999</v>
      </c>
      <c r="R19" s="1197">
        <v>2.89</v>
      </c>
      <c r="S19" s="1196">
        <v>1.98</v>
      </c>
      <c r="T19" s="1197"/>
      <c r="U19" s="1196">
        <v>1.32</v>
      </c>
      <c r="V19" s="1197">
        <v>1.29</v>
      </c>
      <c r="W19" s="1196">
        <v>1.0900000000000001</v>
      </c>
      <c r="X19" s="1197">
        <v>1.02</v>
      </c>
      <c r="Y19" s="1200">
        <v>1.0900000000000001</v>
      </c>
    </row>
    <row r="20" spans="1:27" ht="13.5" thickBot="1" x14ac:dyDescent="0.25">
      <c r="A20" s="872">
        <v>2020</v>
      </c>
      <c r="B20" s="873">
        <v>1.42</v>
      </c>
      <c r="C20" s="874">
        <v>2</v>
      </c>
      <c r="D20" s="873">
        <v>1.26</v>
      </c>
      <c r="E20" s="874"/>
      <c r="F20" s="873"/>
      <c r="G20" s="874">
        <v>1.54</v>
      </c>
      <c r="H20" s="873"/>
      <c r="I20" s="874">
        <v>1.56</v>
      </c>
      <c r="J20" s="873"/>
      <c r="K20" s="874">
        <v>1.22</v>
      </c>
      <c r="L20" s="875">
        <v>1.44</v>
      </c>
      <c r="N20" s="872">
        <v>2020</v>
      </c>
      <c r="O20" s="1201">
        <v>1.05</v>
      </c>
      <c r="P20" s="1202">
        <v>1.45</v>
      </c>
      <c r="Q20" s="1201">
        <v>0.96</v>
      </c>
      <c r="R20" s="1202"/>
      <c r="S20" s="1201"/>
      <c r="T20" s="1202">
        <v>1.1000000000000001</v>
      </c>
      <c r="U20" s="1201"/>
      <c r="V20" s="1202">
        <v>1.2</v>
      </c>
      <c r="W20" s="1201"/>
      <c r="X20" s="1202">
        <v>0.9</v>
      </c>
      <c r="Y20" s="1203">
        <v>1.1200000000000001</v>
      </c>
    </row>
    <row r="21" spans="1:27" ht="13.5" thickBot="1" x14ac:dyDescent="0.25">
      <c r="N21" s="4"/>
    </row>
    <row r="22" spans="1:27" ht="14.25" x14ac:dyDescent="0.25">
      <c r="A22" s="791"/>
      <c r="B22" s="1135" t="s">
        <v>898</v>
      </c>
      <c r="C22" s="1135"/>
      <c r="D22" s="1135"/>
      <c r="E22" s="1135"/>
      <c r="F22" s="1135"/>
      <c r="G22" s="1135"/>
      <c r="H22" s="1135"/>
      <c r="I22" s="1135"/>
      <c r="J22" s="1135"/>
      <c r="K22" s="1135"/>
      <c r="L22" s="1136"/>
      <c r="N22" s="791"/>
      <c r="O22" s="1204" t="s">
        <v>899</v>
      </c>
      <c r="P22" s="1204"/>
      <c r="Q22" s="1204"/>
      <c r="R22" s="1204"/>
      <c r="S22" s="1204"/>
      <c r="T22" s="1204"/>
      <c r="U22" s="1204"/>
      <c r="V22" s="1204"/>
      <c r="W22" s="1204"/>
      <c r="X22" s="1204"/>
      <c r="Y22" s="1205"/>
    </row>
    <row r="23" spans="1:27" ht="38.25" x14ac:dyDescent="0.2">
      <c r="A23" s="864" t="s">
        <v>2044</v>
      </c>
      <c r="B23" s="793" t="s">
        <v>34</v>
      </c>
      <c r="C23" s="865" t="s">
        <v>8</v>
      </c>
      <c r="D23" s="793" t="s">
        <v>2</v>
      </c>
      <c r="E23" s="793" t="s">
        <v>65</v>
      </c>
      <c r="F23" s="793" t="s">
        <v>6</v>
      </c>
      <c r="G23" s="793" t="s">
        <v>4</v>
      </c>
      <c r="H23" s="793" t="s">
        <v>5</v>
      </c>
      <c r="I23" s="793" t="s">
        <v>1</v>
      </c>
      <c r="J23" s="793" t="s">
        <v>3</v>
      </c>
      <c r="K23" s="794" t="s">
        <v>179</v>
      </c>
      <c r="L23" s="795" t="s">
        <v>180</v>
      </c>
      <c r="N23" s="864" t="s">
        <v>2044</v>
      </c>
      <c r="O23" s="1192" t="s">
        <v>34</v>
      </c>
      <c r="P23" s="1193" t="s">
        <v>8</v>
      </c>
      <c r="Q23" s="1192" t="s">
        <v>2</v>
      </c>
      <c r="R23" s="1192" t="s">
        <v>65</v>
      </c>
      <c r="S23" s="1192" t="s">
        <v>6</v>
      </c>
      <c r="T23" s="1192" t="s">
        <v>4</v>
      </c>
      <c r="U23" s="1192" t="s">
        <v>5</v>
      </c>
      <c r="V23" s="1192" t="s">
        <v>1</v>
      </c>
      <c r="W23" s="1192" t="s">
        <v>3</v>
      </c>
      <c r="X23" s="1194" t="s">
        <v>179</v>
      </c>
      <c r="Y23" s="1195" t="s">
        <v>180</v>
      </c>
    </row>
    <row r="24" spans="1:27" x14ac:dyDescent="0.2">
      <c r="A24" s="866">
        <v>2007</v>
      </c>
      <c r="B24" s="876">
        <v>19</v>
      </c>
      <c r="C24" s="877"/>
      <c r="D24" s="878"/>
      <c r="E24" s="877"/>
      <c r="F24" s="878"/>
      <c r="G24" s="877"/>
      <c r="H24" s="878"/>
      <c r="I24" s="877"/>
      <c r="J24" s="878"/>
      <c r="K24" s="877"/>
      <c r="L24" s="879"/>
      <c r="M24" s="23"/>
      <c r="N24" s="880">
        <v>2007</v>
      </c>
      <c r="O24" s="876">
        <v>22</v>
      </c>
      <c r="P24" s="877"/>
      <c r="Q24" s="878"/>
      <c r="R24" s="877"/>
      <c r="S24" s="878"/>
      <c r="T24" s="877"/>
      <c r="U24" s="878"/>
      <c r="V24" s="877"/>
      <c r="W24" s="878"/>
      <c r="X24" s="877"/>
      <c r="Y24" s="879"/>
      <c r="Z24" s="23"/>
      <c r="AA24" s="23"/>
    </row>
    <row r="25" spans="1:27" x14ac:dyDescent="0.2">
      <c r="A25" s="866">
        <v>2008</v>
      </c>
      <c r="B25" s="876">
        <v>10</v>
      </c>
      <c r="C25" s="877"/>
      <c r="D25" s="876"/>
      <c r="E25" s="877"/>
      <c r="F25" s="876"/>
      <c r="G25" s="877"/>
      <c r="H25" s="876"/>
      <c r="I25" s="877"/>
      <c r="J25" s="876"/>
      <c r="K25" s="877"/>
      <c r="L25" s="881"/>
      <c r="M25" s="23"/>
      <c r="N25" s="880">
        <v>2008</v>
      </c>
      <c r="O25" s="876">
        <v>12</v>
      </c>
      <c r="P25" s="877"/>
      <c r="Q25" s="876"/>
      <c r="R25" s="877"/>
      <c r="S25" s="876"/>
      <c r="T25" s="877"/>
      <c r="U25" s="876"/>
      <c r="V25" s="877"/>
      <c r="W25" s="876"/>
      <c r="X25" s="877"/>
      <c r="Y25" s="881"/>
      <c r="Z25" s="23"/>
      <c r="AA25" s="23"/>
    </row>
    <row r="26" spans="1:27" x14ac:dyDescent="0.2">
      <c r="A26" s="866">
        <v>2009</v>
      </c>
      <c r="B26" s="876">
        <v>46</v>
      </c>
      <c r="C26" s="877"/>
      <c r="D26" s="876"/>
      <c r="E26" s="877"/>
      <c r="F26" s="876"/>
      <c r="G26" s="877"/>
      <c r="H26" s="876"/>
      <c r="I26" s="877"/>
      <c r="J26" s="876"/>
      <c r="K26" s="877"/>
      <c r="L26" s="881"/>
      <c r="M26" s="23"/>
      <c r="N26" s="880">
        <v>2009</v>
      </c>
      <c r="O26" s="876">
        <v>53</v>
      </c>
      <c r="P26" s="877"/>
      <c r="Q26" s="876"/>
      <c r="R26" s="877"/>
      <c r="S26" s="876"/>
      <c r="T26" s="877"/>
      <c r="U26" s="876"/>
      <c r="V26" s="877"/>
      <c r="W26" s="876"/>
      <c r="X26" s="877"/>
      <c r="Y26" s="881"/>
      <c r="Z26" s="23"/>
      <c r="AA26" s="23"/>
    </row>
    <row r="27" spans="1:27" x14ac:dyDescent="0.2">
      <c r="A27" s="866">
        <v>2010</v>
      </c>
      <c r="B27" s="876">
        <v>175</v>
      </c>
      <c r="C27" s="877"/>
      <c r="D27" s="876"/>
      <c r="E27" s="877"/>
      <c r="F27" s="876"/>
      <c r="G27" s="877"/>
      <c r="H27" s="876"/>
      <c r="I27" s="877">
        <v>23</v>
      </c>
      <c r="J27" s="876"/>
      <c r="K27" s="877">
        <v>40</v>
      </c>
      <c r="L27" s="881"/>
      <c r="M27" s="23"/>
      <c r="N27" s="880">
        <v>2010</v>
      </c>
      <c r="O27" s="876">
        <v>211</v>
      </c>
      <c r="P27" s="877"/>
      <c r="Q27" s="876"/>
      <c r="R27" s="877"/>
      <c r="S27" s="876"/>
      <c r="T27" s="877"/>
      <c r="U27" s="876"/>
      <c r="V27" s="877">
        <v>28</v>
      </c>
      <c r="W27" s="876"/>
      <c r="X27" s="877">
        <v>48</v>
      </c>
      <c r="Y27" s="881"/>
      <c r="Z27" s="23"/>
      <c r="AA27" s="23"/>
    </row>
    <row r="28" spans="1:27" x14ac:dyDescent="0.2">
      <c r="A28" s="866">
        <v>2011</v>
      </c>
      <c r="B28" s="876">
        <v>428</v>
      </c>
      <c r="C28" s="877">
        <v>95</v>
      </c>
      <c r="D28" s="876"/>
      <c r="E28" s="877"/>
      <c r="F28" s="876"/>
      <c r="G28" s="877"/>
      <c r="H28" s="876"/>
      <c r="I28" s="877">
        <v>66</v>
      </c>
      <c r="J28" s="876"/>
      <c r="K28" s="877"/>
      <c r="L28" s="881">
        <v>200</v>
      </c>
      <c r="M28" s="23"/>
      <c r="N28" s="880">
        <v>2011</v>
      </c>
      <c r="O28" s="876">
        <v>517</v>
      </c>
      <c r="P28" s="877">
        <v>118</v>
      </c>
      <c r="Q28" s="876"/>
      <c r="R28" s="877"/>
      <c r="S28" s="876"/>
      <c r="T28" s="877"/>
      <c r="U28" s="876"/>
      <c r="V28" s="877">
        <v>77</v>
      </c>
      <c r="W28" s="876"/>
      <c r="X28" s="877"/>
      <c r="Y28" s="881">
        <v>243</v>
      </c>
      <c r="Z28" s="23"/>
      <c r="AA28" s="23"/>
    </row>
    <row r="29" spans="1:27" x14ac:dyDescent="0.2">
      <c r="A29" s="866">
        <v>2012</v>
      </c>
      <c r="B29" s="876">
        <v>930</v>
      </c>
      <c r="C29" s="877">
        <v>419</v>
      </c>
      <c r="D29" s="876">
        <v>30</v>
      </c>
      <c r="E29" s="877"/>
      <c r="F29" s="876"/>
      <c r="G29" s="877"/>
      <c r="H29" s="876"/>
      <c r="I29" s="877">
        <v>107</v>
      </c>
      <c r="J29" s="876"/>
      <c r="K29" s="877">
        <v>40</v>
      </c>
      <c r="L29" s="881">
        <v>327</v>
      </c>
      <c r="M29" s="23"/>
      <c r="N29" s="880">
        <v>2012</v>
      </c>
      <c r="O29" s="876">
        <v>1181</v>
      </c>
      <c r="P29" s="877">
        <v>553</v>
      </c>
      <c r="Q29" s="876">
        <v>35</v>
      </c>
      <c r="R29" s="877"/>
      <c r="S29" s="876"/>
      <c r="T29" s="877"/>
      <c r="U29" s="876"/>
      <c r="V29" s="877">
        <v>134</v>
      </c>
      <c r="W29" s="876"/>
      <c r="X29" s="877">
        <v>49</v>
      </c>
      <c r="Y29" s="881">
        <v>403</v>
      </c>
      <c r="Z29" s="23"/>
      <c r="AA29" s="23"/>
    </row>
    <row r="30" spans="1:27" x14ac:dyDescent="0.2">
      <c r="A30" s="866">
        <v>2013</v>
      </c>
      <c r="B30" s="876">
        <v>1344</v>
      </c>
      <c r="C30" s="877">
        <v>900</v>
      </c>
      <c r="D30" s="876"/>
      <c r="E30" s="877"/>
      <c r="F30" s="876"/>
      <c r="G30" s="877">
        <v>39</v>
      </c>
      <c r="H30" s="876"/>
      <c r="I30" s="877"/>
      <c r="J30" s="876"/>
      <c r="K30" s="877">
        <v>44</v>
      </c>
      <c r="L30" s="881">
        <v>293</v>
      </c>
      <c r="M30" s="23"/>
      <c r="N30" s="880">
        <v>2013</v>
      </c>
      <c r="O30" s="876">
        <v>1754</v>
      </c>
      <c r="P30" s="877">
        <v>1171</v>
      </c>
      <c r="Q30" s="876"/>
      <c r="R30" s="877"/>
      <c r="S30" s="876"/>
      <c r="T30" s="877">
        <v>52</v>
      </c>
      <c r="U30" s="876"/>
      <c r="V30" s="877"/>
      <c r="W30" s="876"/>
      <c r="X30" s="877">
        <v>55</v>
      </c>
      <c r="Y30" s="881">
        <v>393</v>
      </c>
      <c r="Z30" s="23"/>
      <c r="AA30" s="23"/>
    </row>
    <row r="31" spans="1:27" x14ac:dyDescent="0.2">
      <c r="A31" s="866">
        <v>2014</v>
      </c>
      <c r="B31" s="876">
        <v>3184</v>
      </c>
      <c r="C31" s="877">
        <v>2676</v>
      </c>
      <c r="D31" s="876"/>
      <c r="E31" s="877"/>
      <c r="F31" s="876"/>
      <c r="G31" s="877"/>
      <c r="H31" s="876"/>
      <c r="I31" s="877">
        <v>102</v>
      </c>
      <c r="J31" s="876"/>
      <c r="K31" s="877">
        <v>62</v>
      </c>
      <c r="L31" s="881">
        <v>255</v>
      </c>
      <c r="M31" s="23"/>
      <c r="N31" s="880">
        <v>2014</v>
      </c>
      <c r="O31" s="876">
        <v>4112</v>
      </c>
      <c r="P31" s="877">
        <v>3463</v>
      </c>
      <c r="Q31" s="876"/>
      <c r="R31" s="877"/>
      <c r="S31" s="876"/>
      <c r="T31" s="877"/>
      <c r="U31" s="876"/>
      <c r="V31" s="877">
        <v>139</v>
      </c>
      <c r="W31" s="876"/>
      <c r="X31" s="877">
        <v>79</v>
      </c>
      <c r="Y31" s="881">
        <v>322</v>
      </c>
      <c r="Z31" s="23"/>
      <c r="AA31" s="23"/>
    </row>
    <row r="32" spans="1:27" x14ac:dyDescent="0.2">
      <c r="A32" s="866">
        <v>2015</v>
      </c>
      <c r="B32" s="876">
        <v>2870</v>
      </c>
      <c r="C32" s="877">
        <v>1337</v>
      </c>
      <c r="D32" s="876">
        <v>130</v>
      </c>
      <c r="E32" s="877"/>
      <c r="F32" s="876"/>
      <c r="G32" s="877">
        <v>20</v>
      </c>
      <c r="H32" s="876"/>
      <c r="I32" s="877">
        <v>239</v>
      </c>
      <c r="J32" s="876"/>
      <c r="K32" s="877">
        <v>415</v>
      </c>
      <c r="L32" s="881">
        <v>715</v>
      </c>
      <c r="M32" s="23"/>
      <c r="N32" s="880">
        <v>2015</v>
      </c>
      <c r="O32" s="876">
        <v>3728</v>
      </c>
      <c r="P32" s="877">
        <v>1697</v>
      </c>
      <c r="Q32" s="876">
        <v>162</v>
      </c>
      <c r="R32" s="877"/>
      <c r="S32" s="876"/>
      <c r="T32" s="877">
        <v>27</v>
      </c>
      <c r="U32" s="876"/>
      <c r="V32" s="877">
        <v>324</v>
      </c>
      <c r="W32" s="876"/>
      <c r="X32" s="877">
        <v>563</v>
      </c>
      <c r="Y32" s="881">
        <v>940</v>
      </c>
      <c r="Z32" s="23"/>
      <c r="AA32" s="23"/>
    </row>
    <row r="33" spans="1:27" x14ac:dyDescent="0.2">
      <c r="A33" s="866">
        <v>2016</v>
      </c>
      <c r="B33" s="876">
        <v>7379</v>
      </c>
      <c r="C33" s="877">
        <v>3097</v>
      </c>
      <c r="D33" s="876"/>
      <c r="E33" s="877"/>
      <c r="F33" s="876"/>
      <c r="G33" s="877">
        <v>111</v>
      </c>
      <c r="H33" s="876"/>
      <c r="I33" s="877">
        <v>327</v>
      </c>
      <c r="J33" s="876">
        <v>165</v>
      </c>
      <c r="K33" s="877">
        <v>1335</v>
      </c>
      <c r="L33" s="881">
        <v>2038</v>
      </c>
      <c r="M33" s="23"/>
      <c r="N33" s="880">
        <v>2016</v>
      </c>
      <c r="O33" s="876">
        <v>9612</v>
      </c>
      <c r="P33" s="877">
        <v>3975</v>
      </c>
      <c r="Q33" s="876"/>
      <c r="R33" s="877"/>
      <c r="S33" s="876"/>
      <c r="T33" s="877">
        <v>152</v>
      </c>
      <c r="U33" s="876"/>
      <c r="V33" s="877">
        <v>430</v>
      </c>
      <c r="W33" s="876">
        <v>224</v>
      </c>
      <c r="X33" s="877">
        <v>1794</v>
      </c>
      <c r="Y33" s="881">
        <v>2634</v>
      </c>
      <c r="Z33" s="23"/>
      <c r="AA33" s="23"/>
    </row>
    <row r="34" spans="1:27" x14ac:dyDescent="0.2">
      <c r="A34" s="866">
        <v>2017</v>
      </c>
      <c r="B34" s="876">
        <v>4046</v>
      </c>
      <c r="C34" s="877">
        <v>529</v>
      </c>
      <c r="D34" s="876">
        <v>651</v>
      </c>
      <c r="E34" s="877">
        <v>46</v>
      </c>
      <c r="F34" s="876">
        <v>27</v>
      </c>
      <c r="G34" s="877">
        <v>273</v>
      </c>
      <c r="H34" s="876"/>
      <c r="I34" s="877">
        <v>464</v>
      </c>
      <c r="J34" s="876">
        <v>19</v>
      </c>
      <c r="K34" s="877">
        <v>1201</v>
      </c>
      <c r="L34" s="881">
        <v>822</v>
      </c>
      <c r="M34" s="23"/>
      <c r="N34" s="880">
        <v>2017</v>
      </c>
      <c r="O34" s="876">
        <v>5382</v>
      </c>
      <c r="P34" s="877">
        <v>701</v>
      </c>
      <c r="Q34" s="876">
        <v>841</v>
      </c>
      <c r="R34" s="877">
        <v>64</v>
      </c>
      <c r="S34" s="876">
        <v>35</v>
      </c>
      <c r="T34" s="877">
        <v>385</v>
      </c>
      <c r="U34" s="876"/>
      <c r="V34" s="877">
        <v>610</v>
      </c>
      <c r="W34" s="876">
        <v>25</v>
      </c>
      <c r="X34" s="877">
        <v>1628</v>
      </c>
      <c r="Y34" s="881">
        <v>1074</v>
      </c>
      <c r="Z34" s="23"/>
      <c r="AA34" s="23"/>
    </row>
    <row r="35" spans="1:27" x14ac:dyDescent="0.2">
      <c r="A35" s="866">
        <v>2018</v>
      </c>
      <c r="B35" s="876">
        <v>3949</v>
      </c>
      <c r="C35" s="877">
        <v>836</v>
      </c>
      <c r="D35" s="876">
        <v>646</v>
      </c>
      <c r="E35" s="877"/>
      <c r="F35" s="876">
        <v>60</v>
      </c>
      <c r="G35" s="877">
        <v>112</v>
      </c>
      <c r="H35" s="876"/>
      <c r="I35" s="877">
        <v>361</v>
      </c>
      <c r="J35" s="876"/>
      <c r="K35" s="877">
        <v>1377</v>
      </c>
      <c r="L35" s="881">
        <v>495</v>
      </c>
      <c r="M35" s="23"/>
      <c r="N35" s="880">
        <v>2018</v>
      </c>
      <c r="O35" s="876">
        <v>5382</v>
      </c>
      <c r="P35" s="877">
        <v>1120</v>
      </c>
      <c r="Q35" s="876">
        <v>855</v>
      </c>
      <c r="R35" s="877"/>
      <c r="S35" s="876">
        <v>82</v>
      </c>
      <c r="T35" s="877">
        <v>119</v>
      </c>
      <c r="U35" s="876"/>
      <c r="V35" s="877">
        <v>507</v>
      </c>
      <c r="W35" s="876"/>
      <c r="X35" s="877">
        <v>1960</v>
      </c>
      <c r="Y35" s="881">
        <v>655</v>
      </c>
      <c r="Z35" s="23"/>
      <c r="AA35" s="23"/>
    </row>
    <row r="36" spans="1:27" x14ac:dyDescent="0.2">
      <c r="A36" s="866">
        <v>2019</v>
      </c>
      <c r="B36" s="876">
        <v>4519</v>
      </c>
      <c r="C36" s="877">
        <v>979</v>
      </c>
      <c r="D36" s="876">
        <v>488</v>
      </c>
      <c r="E36" s="877">
        <v>129</v>
      </c>
      <c r="F36" s="876">
        <v>80</v>
      </c>
      <c r="G36" s="877"/>
      <c r="H36" s="876">
        <v>65</v>
      </c>
      <c r="I36" s="877">
        <v>456</v>
      </c>
      <c r="J36" s="876">
        <v>16</v>
      </c>
      <c r="K36" s="877">
        <v>1548</v>
      </c>
      <c r="L36" s="881">
        <v>743</v>
      </c>
      <c r="M36" s="23"/>
      <c r="N36" s="880">
        <v>2019</v>
      </c>
      <c r="O36" s="876">
        <v>5981</v>
      </c>
      <c r="P36" s="877">
        <v>1223</v>
      </c>
      <c r="Q36" s="876">
        <v>633</v>
      </c>
      <c r="R36" s="877">
        <v>138</v>
      </c>
      <c r="S36" s="876">
        <v>117</v>
      </c>
      <c r="T36" s="877"/>
      <c r="U36" s="876">
        <v>87</v>
      </c>
      <c r="V36" s="877">
        <v>625</v>
      </c>
      <c r="W36" s="876">
        <v>19</v>
      </c>
      <c r="X36" s="877">
        <v>2158</v>
      </c>
      <c r="Y36" s="881">
        <v>964</v>
      </c>
      <c r="Z36" s="23"/>
      <c r="AA36" s="23"/>
    </row>
    <row r="37" spans="1:27" ht="13.5" thickBot="1" x14ac:dyDescent="0.25">
      <c r="A37" s="872">
        <v>2020</v>
      </c>
      <c r="B37" s="882">
        <v>5123</v>
      </c>
      <c r="C37" s="883">
        <v>472</v>
      </c>
      <c r="D37" s="882">
        <v>1622</v>
      </c>
      <c r="E37" s="883"/>
      <c r="F37" s="882"/>
      <c r="G37" s="883">
        <v>274</v>
      </c>
      <c r="H37" s="882"/>
      <c r="I37" s="883">
        <v>400</v>
      </c>
      <c r="J37" s="882"/>
      <c r="K37" s="883">
        <v>1969</v>
      </c>
      <c r="L37" s="884">
        <v>325</v>
      </c>
      <c r="M37" s="23"/>
      <c r="N37" s="885">
        <v>2020</v>
      </c>
      <c r="O37" s="882">
        <v>6804</v>
      </c>
      <c r="P37" s="883">
        <v>636</v>
      </c>
      <c r="Q37" s="882">
        <v>2084</v>
      </c>
      <c r="R37" s="883"/>
      <c r="S37" s="882"/>
      <c r="T37" s="883">
        <v>390</v>
      </c>
      <c r="U37" s="882"/>
      <c r="V37" s="883">
        <v>528</v>
      </c>
      <c r="W37" s="882"/>
      <c r="X37" s="883">
        <v>2662</v>
      </c>
      <c r="Y37" s="884">
        <v>417</v>
      </c>
    </row>
    <row r="38" spans="1:27" ht="13.5" thickBot="1" x14ac:dyDescent="0.25"/>
    <row r="39" spans="1:27" ht="14.25" x14ac:dyDescent="0.25">
      <c r="A39" s="791"/>
      <c r="B39" s="1135" t="s">
        <v>558</v>
      </c>
      <c r="C39" s="1135"/>
      <c r="D39" s="1135"/>
      <c r="E39" s="1135"/>
      <c r="F39" s="1135"/>
      <c r="G39" s="1135"/>
      <c r="H39" s="1135"/>
      <c r="I39" s="1135"/>
      <c r="J39" s="1135"/>
      <c r="K39" s="1135"/>
      <c r="L39" s="1136"/>
      <c r="N39" s="791"/>
      <c r="O39" s="1204" t="s">
        <v>559</v>
      </c>
      <c r="P39" s="1204"/>
      <c r="Q39" s="1204"/>
      <c r="R39" s="1204"/>
      <c r="S39" s="1204"/>
      <c r="T39" s="1204"/>
      <c r="U39" s="1204"/>
      <c r="V39" s="1204"/>
      <c r="W39" s="1204"/>
      <c r="X39" s="1204"/>
      <c r="Y39" s="1205"/>
    </row>
    <row r="40" spans="1:27" ht="38.25" x14ac:dyDescent="0.2">
      <c r="A40" s="864" t="s">
        <v>2044</v>
      </c>
      <c r="B40" s="793" t="s">
        <v>34</v>
      </c>
      <c r="C40" s="865" t="s">
        <v>8</v>
      </c>
      <c r="D40" s="793" t="s">
        <v>2</v>
      </c>
      <c r="E40" s="793" t="s">
        <v>65</v>
      </c>
      <c r="F40" s="793" t="s">
        <v>6</v>
      </c>
      <c r="G40" s="793" t="s">
        <v>4</v>
      </c>
      <c r="H40" s="793" t="s">
        <v>5</v>
      </c>
      <c r="I40" s="793" t="s">
        <v>1</v>
      </c>
      <c r="J40" s="793" t="s">
        <v>3</v>
      </c>
      <c r="K40" s="794" t="s">
        <v>179</v>
      </c>
      <c r="L40" s="795" t="s">
        <v>180</v>
      </c>
      <c r="N40" s="864" t="s">
        <v>2044</v>
      </c>
      <c r="O40" s="1192" t="s">
        <v>34</v>
      </c>
      <c r="P40" s="1193" t="s">
        <v>8</v>
      </c>
      <c r="Q40" s="1192" t="s">
        <v>2</v>
      </c>
      <c r="R40" s="1192" t="s">
        <v>65</v>
      </c>
      <c r="S40" s="1192" t="s">
        <v>6</v>
      </c>
      <c r="T40" s="1192" t="s">
        <v>4</v>
      </c>
      <c r="U40" s="1192" t="s">
        <v>5</v>
      </c>
      <c r="V40" s="1192" t="s">
        <v>1</v>
      </c>
      <c r="W40" s="1192" t="s">
        <v>3</v>
      </c>
      <c r="X40" s="1194" t="s">
        <v>179</v>
      </c>
      <c r="Y40" s="1195" t="s">
        <v>180</v>
      </c>
    </row>
    <row r="41" spans="1:27" x14ac:dyDescent="0.2">
      <c r="A41" s="866">
        <v>2007</v>
      </c>
      <c r="B41" s="886">
        <v>2</v>
      </c>
      <c r="C41" s="887"/>
      <c r="D41" s="888"/>
      <c r="E41" s="887"/>
      <c r="F41" s="888"/>
      <c r="G41" s="887"/>
      <c r="H41" s="888"/>
      <c r="I41" s="887"/>
      <c r="J41" s="888"/>
      <c r="K41" s="887"/>
      <c r="L41" s="889">
        <v>2</v>
      </c>
      <c r="M41" s="23"/>
      <c r="N41" s="880">
        <v>2007</v>
      </c>
      <c r="O41" s="1206">
        <v>2</v>
      </c>
      <c r="P41" s="1207"/>
      <c r="Q41" s="1208"/>
      <c r="R41" s="1207"/>
      <c r="S41" s="1208"/>
      <c r="T41" s="1207"/>
      <c r="U41" s="1208"/>
      <c r="V41" s="1207"/>
      <c r="W41" s="1208"/>
      <c r="X41" s="1207"/>
      <c r="Y41" s="1209">
        <v>2</v>
      </c>
      <c r="Z41" s="23"/>
      <c r="AA41" s="23"/>
    </row>
    <row r="42" spans="1:27" x14ac:dyDescent="0.2">
      <c r="A42" s="866">
        <v>2007</v>
      </c>
      <c r="B42" s="886">
        <v>2</v>
      </c>
      <c r="C42" s="887"/>
      <c r="D42" s="886"/>
      <c r="E42" s="887"/>
      <c r="F42" s="886"/>
      <c r="G42" s="887"/>
      <c r="H42" s="886"/>
      <c r="I42" s="887"/>
      <c r="J42" s="886"/>
      <c r="K42" s="887"/>
      <c r="L42" s="890">
        <v>2</v>
      </c>
      <c r="M42" s="23"/>
      <c r="N42" s="880">
        <v>2007</v>
      </c>
      <c r="O42" s="1206">
        <v>2</v>
      </c>
      <c r="P42" s="1207"/>
      <c r="Q42" s="1206"/>
      <c r="R42" s="1207"/>
      <c r="S42" s="1206"/>
      <c r="T42" s="1207"/>
      <c r="U42" s="1206"/>
      <c r="V42" s="1207"/>
      <c r="W42" s="1206"/>
      <c r="X42" s="1207"/>
      <c r="Y42" s="1210">
        <v>2</v>
      </c>
      <c r="Z42" s="23"/>
      <c r="AA42" s="23"/>
    </row>
    <row r="43" spans="1:27" x14ac:dyDescent="0.2">
      <c r="A43" s="866">
        <v>2008</v>
      </c>
      <c r="B43" s="886">
        <v>1</v>
      </c>
      <c r="C43" s="887">
        <v>1</v>
      </c>
      <c r="D43" s="886"/>
      <c r="E43" s="887"/>
      <c r="F43" s="886"/>
      <c r="G43" s="887"/>
      <c r="H43" s="886"/>
      <c r="I43" s="887"/>
      <c r="J43" s="886"/>
      <c r="K43" s="887"/>
      <c r="L43" s="890"/>
      <c r="M43" s="23"/>
      <c r="N43" s="880">
        <v>2008</v>
      </c>
      <c r="O43" s="1206">
        <v>1</v>
      </c>
      <c r="P43" s="1207">
        <v>1</v>
      </c>
      <c r="Q43" s="1206"/>
      <c r="R43" s="1207"/>
      <c r="S43" s="1206"/>
      <c r="T43" s="1207"/>
      <c r="U43" s="1206"/>
      <c r="V43" s="1207"/>
      <c r="W43" s="1206"/>
      <c r="X43" s="1207"/>
      <c r="Y43" s="1210"/>
      <c r="Z43" s="23"/>
      <c r="AA43" s="23"/>
    </row>
    <row r="44" spans="1:27" x14ac:dyDescent="0.2">
      <c r="A44" s="866">
        <v>2009</v>
      </c>
      <c r="B44" s="886">
        <v>2</v>
      </c>
      <c r="C44" s="887">
        <v>1</v>
      </c>
      <c r="D44" s="886"/>
      <c r="E44" s="887"/>
      <c r="F44" s="886"/>
      <c r="G44" s="887"/>
      <c r="H44" s="886"/>
      <c r="I44" s="887"/>
      <c r="J44" s="886"/>
      <c r="K44" s="887">
        <v>1</v>
      </c>
      <c r="L44" s="890"/>
      <c r="M44" s="23"/>
      <c r="N44" s="880">
        <v>2009</v>
      </c>
      <c r="O44" s="1206">
        <v>2</v>
      </c>
      <c r="P44" s="1207">
        <v>1</v>
      </c>
      <c r="Q44" s="1206"/>
      <c r="R44" s="1207"/>
      <c r="S44" s="1206"/>
      <c r="T44" s="1207"/>
      <c r="U44" s="1206"/>
      <c r="V44" s="1207"/>
      <c r="W44" s="1206"/>
      <c r="X44" s="1207">
        <v>1</v>
      </c>
      <c r="Y44" s="1210"/>
      <c r="Z44" s="23"/>
      <c r="AA44" s="23"/>
    </row>
    <row r="45" spans="1:27" x14ac:dyDescent="0.2">
      <c r="A45" s="866">
        <v>2010</v>
      </c>
      <c r="B45" s="886">
        <v>10</v>
      </c>
      <c r="C45" s="887">
        <v>1</v>
      </c>
      <c r="D45" s="886">
        <v>1</v>
      </c>
      <c r="E45" s="887"/>
      <c r="F45" s="886"/>
      <c r="G45" s="887"/>
      <c r="H45" s="886"/>
      <c r="I45" s="887">
        <v>3</v>
      </c>
      <c r="J45" s="886"/>
      <c r="K45" s="887">
        <v>3</v>
      </c>
      <c r="L45" s="890">
        <v>2</v>
      </c>
      <c r="M45" s="23"/>
      <c r="N45" s="880">
        <v>2010</v>
      </c>
      <c r="O45" s="1206">
        <v>10</v>
      </c>
      <c r="P45" s="1207">
        <v>1</v>
      </c>
      <c r="Q45" s="1206">
        <v>1</v>
      </c>
      <c r="R45" s="1207"/>
      <c r="S45" s="1206"/>
      <c r="T45" s="1207"/>
      <c r="U45" s="1206"/>
      <c r="V45" s="1207">
        <v>3</v>
      </c>
      <c r="W45" s="1206"/>
      <c r="X45" s="1207">
        <v>3</v>
      </c>
      <c r="Y45" s="1210">
        <v>2</v>
      </c>
      <c r="Z45" s="23"/>
      <c r="AA45" s="23"/>
    </row>
    <row r="46" spans="1:27" x14ac:dyDescent="0.2">
      <c r="A46" s="866">
        <v>2011</v>
      </c>
      <c r="B46" s="886">
        <v>29</v>
      </c>
      <c r="C46" s="887">
        <v>6</v>
      </c>
      <c r="D46" s="886">
        <v>1</v>
      </c>
      <c r="E46" s="887"/>
      <c r="F46" s="886"/>
      <c r="G46" s="887"/>
      <c r="H46" s="886">
        <v>1</v>
      </c>
      <c r="I46" s="887">
        <v>6</v>
      </c>
      <c r="J46" s="886"/>
      <c r="K46" s="887">
        <v>1</v>
      </c>
      <c r="L46" s="890">
        <v>14</v>
      </c>
      <c r="M46" s="23"/>
      <c r="N46" s="880">
        <v>2011</v>
      </c>
      <c r="O46" s="1206">
        <v>29</v>
      </c>
      <c r="P46" s="1207">
        <v>6</v>
      </c>
      <c r="Q46" s="1206">
        <v>1</v>
      </c>
      <c r="R46" s="1207"/>
      <c r="S46" s="1206"/>
      <c r="T46" s="1207"/>
      <c r="U46" s="1206">
        <v>1</v>
      </c>
      <c r="V46" s="1207">
        <v>6</v>
      </c>
      <c r="W46" s="1206"/>
      <c r="X46" s="1207">
        <v>1</v>
      </c>
      <c r="Y46" s="1210">
        <v>14</v>
      </c>
      <c r="Z46" s="23"/>
      <c r="AA46" s="23"/>
    </row>
    <row r="47" spans="1:27" x14ac:dyDescent="0.2">
      <c r="A47" s="866">
        <v>2012</v>
      </c>
      <c r="B47" s="886">
        <v>41</v>
      </c>
      <c r="C47" s="887">
        <v>9</v>
      </c>
      <c r="D47" s="886">
        <v>3</v>
      </c>
      <c r="E47" s="887">
        <v>1</v>
      </c>
      <c r="F47" s="886"/>
      <c r="G47" s="887"/>
      <c r="H47" s="886"/>
      <c r="I47" s="887">
        <v>9</v>
      </c>
      <c r="J47" s="886"/>
      <c r="K47" s="887">
        <v>3</v>
      </c>
      <c r="L47" s="890">
        <v>16</v>
      </c>
      <c r="M47" s="23"/>
      <c r="N47" s="880">
        <v>2012</v>
      </c>
      <c r="O47" s="1206">
        <v>41</v>
      </c>
      <c r="P47" s="1207">
        <v>9</v>
      </c>
      <c r="Q47" s="1206">
        <v>3</v>
      </c>
      <c r="R47" s="1207">
        <v>1</v>
      </c>
      <c r="S47" s="1206"/>
      <c r="T47" s="1207"/>
      <c r="U47" s="1206"/>
      <c r="V47" s="1207">
        <v>9</v>
      </c>
      <c r="W47" s="1206"/>
      <c r="X47" s="1207">
        <v>3</v>
      </c>
      <c r="Y47" s="1210">
        <v>16</v>
      </c>
      <c r="Z47" s="23"/>
      <c r="AA47" s="23"/>
    </row>
    <row r="48" spans="1:27" x14ac:dyDescent="0.2">
      <c r="A48" s="866">
        <v>2013</v>
      </c>
      <c r="B48" s="886">
        <v>38</v>
      </c>
      <c r="C48" s="887">
        <v>16</v>
      </c>
      <c r="D48" s="886">
        <v>2</v>
      </c>
      <c r="E48" s="887"/>
      <c r="F48" s="886"/>
      <c r="G48" s="887">
        <v>4</v>
      </c>
      <c r="H48" s="886"/>
      <c r="I48" s="887">
        <v>2</v>
      </c>
      <c r="J48" s="886"/>
      <c r="K48" s="887">
        <v>3</v>
      </c>
      <c r="L48" s="890">
        <v>11</v>
      </c>
      <c r="M48" s="23"/>
      <c r="N48" s="880">
        <v>2013</v>
      </c>
      <c r="O48" s="1206">
        <v>38</v>
      </c>
      <c r="P48" s="1207">
        <v>16</v>
      </c>
      <c r="Q48" s="1206">
        <v>2</v>
      </c>
      <c r="R48" s="1207"/>
      <c r="S48" s="1206"/>
      <c r="T48" s="1207">
        <v>4</v>
      </c>
      <c r="U48" s="1206"/>
      <c r="V48" s="1207">
        <v>2</v>
      </c>
      <c r="W48" s="1206"/>
      <c r="X48" s="1207">
        <v>3</v>
      </c>
      <c r="Y48" s="1210">
        <v>11</v>
      </c>
      <c r="Z48" s="23"/>
      <c r="AA48" s="23"/>
    </row>
    <row r="49" spans="1:27" x14ac:dyDescent="0.2">
      <c r="A49" s="866">
        <v>2014</v>
      </c>
      <c r="B49" s="886">
        <v>65</v>
      </c>
      <c r="C49" s="887">
        <v>32</v>
      </c>
      <c r="D49" s="886">
        <v>1</v>
      </c>
      <c r="E49" s="887">
        <v>1</v>
      </c>
      <c r="F49" s="886">
        <v>2</v>
      </c>
      <c r="G49" s="887">
        <v>2</v>
      </c>
      <c r="H49" s="886"/>
      <c r="I49" s="887">
        <v>9</v>
      </c>
      <c r="J49" s="886"/>
      <c r="K49" s="887">
        <v>3</v>
      </c>
      <c r="L49" s="890">
        <v>15</v>
      </c>
      <c r="M49" s="23"/>
      <c r="N49" s="880">
        <v>2014</v>
      </c>
      <c r="O49" s="1206">
        <v>65</v>
      </c>
      <c r="P49" s="1207">
        <v>32</v>
      </c>
      <c r="Q49" s="1206">
        <v>1</v>
      </c>
      <c r="R49" s="1207">
        <v>1</v>
      </c>
      <c r="S49" s="1206">
        <v>2</v>
      </c>
      <c r="T49" s="1207">
        <v>2</v>
      </c>
      <c r="U49" s="1206"/>
      <c r="V49" s="1207">
        <v>9</v>
      </c>
      <c r="W49" s="1206"/>
      <c r="X49" s="1207">
        <v>3</v>
      </c>
      <c r="Y49" s="1210">
        <v>15</v>
      </c>
      <c r="Z49" s="23"/>
      <c r="AA49" s="23"/>
    </row>
    <row r="50" spans="1:27" x14ac:dyDescent="0.2">
      <c r="A50" s="866">
        <v>2015</v>
      </c>
      <c r="B50" s="886">
        <v>87</v>
      </c>
      <c r="C50" s="887">
        <v>34</v>
      </c>
      <c r="D50" s="886">
        <v>3</v>
      </c>
      <c r="E50" s="887">
        <v>1</v>
      </c>
      <c r="F50" s="886"/>
      <c r="G50" s="887">
        <v>3</v>
      </c>
      <c r="H50" s="886"/>
      <c r="I50" s="887">
        <v>12</v>
      </c>
      <c r="J50" s="886"/>
      <c r="K50" s="887">
        <v>16</v>
      </c>
      <c r="L50" s="890">
        <v>18</v>
      </c>
      <c r="M50" s="23"/>
      <c r="N50" s="880">
        <v>2015</v>
      </c>
      <c r="O50" s="1206">
        <v>87</v>
      </c>
      <c r="P50" s="1207">
        <v>34</v>
      </c>
      <c r="Q50" s="1206">
        <v>3</v>
      </c>
      <c r="R50" s="1207">
        <v>1</v>
      </c>
      <c r="S50" s="1206"/>
      <c r="T50" s="1207">
        <v>3</v>
      </c>
      <c r="U50" s="1206"/>
      <c r="V50" s="1207">
        <v>12</v>
      </c>
      <c r="W50" s="1206"/>
      <c r="X50" s="1207">
        <v>16</v>
      </c>
      <c r="Y50" s="1210">
        <v>18</v>
      </c>
      <c r="Z50" s="23"/>
      <c r="AA50" s="23"/>
    </row>
    <row r="51" spans="1:27" x14ac:dyDescent="0.2">
      <c r="A51" s="866">
        <v>2016</v>
      </c>
      <c r="B51" s="886">
        <v>146</v>
      </c>
      <c r="C51" s="887">
        <v>45</v>
      </c>
      <c r="D51" s="886">
        <v>2</v>
      </c>
      <c r="E51" s="887">
        <v>1</v>
      </c>
      <c r="F51" s="886">
        <v>2</v>
      </c>
      <c r="G51" s="887">
        <v>3</v>
      </c>
      <c r="H51" s="886">
        <v>1</v>
      </c>
      <c r="I51" s="887">
        <v>18</v>
      </c>
      <c r="J51" s="886">
        <v>3</v>
      </c>
      <c r="K51" s="887">
        <v>30</v>
      </c>
      <c r="L51" s="890">
        <v>41</v>
      </c>
      <c r="M51" s="23"/>
      <c r="N51" s="880">
        <v>2016</v>
      </c>
      <c r="O51" s="1206">
        <v>145</v>
      </c>
      <c r="P51" s="1207">
        <v>45</v>
      </c>
      <c r="Q51" s="1206">
        <v>2</v>
      </c>
      <c r="R51" s="1207">
        <v>1</v>
      </c>
      <c r="S51" s="1206">
        <v>2</v>
      </c>
      <c r="T51" s="1207">
        <v>3</v>
      </c>
      <c r="U51" s="1206">
        <v>1</v>
      </c>
      <c r="V51" s="1207">
        <v>18</v>
      </c>
      <c r="W51" s="1206">
        <v>3</v>
      </c>
      <c r="X51" s="1207">
        <v>29</v>
      </c>
      <c r="Y51" s="1210">
        <v>41</v>
      </c>
      <c r="Z51" s="23"/>
      <c r="AA51" s="23"/>
    </row>
    <row r="52" spans="1:27" x14ac:dyDescent="0.2">
      <c r="A52" s="866">
        <v>2017</v>
      </c>
      <c r="B52" s="886">
        <v>163</v>
      </c>
      <c r="C52" s="887">
        <v>24</v>
      </c>
      <c r="D52" s="886">
        <v>14</v>
      </c>
      <c r="E52" s="887">
        <v>3</v>
      </c>
      <c r="F52" s="886">
        <v>4</v>
      </c>
      <c r="G52" s="887">
        <v>17</v>
      </c>
      <c r="H52" s="886">
        <v>2</v>
      </c>
      <c r="I52" s="887">
        <v>22</v>
      </c>
      <c r="J52" s="886">
        <v>3</v>
      </c>
      <c r="K52" s="887">
        <v>47</v>
      </c>
      <c r="L52" s="890">
        <v>27</v>
      </c>
      <c r="M52" s="23"/>
      <c r="N52" s="880">
        <v>2017</v>
      </c>
      <c r="O52" s="1206">
        <v>163</v>
      </c>
      <c r="P52" s="1207">
        <v>24</v>
      </c>
      <c r="Q52" s="1206">
        <v>14</v>
      </c>
      <c r="R52" s="1207">
        <v>3</v>
      </c>
      <c r="S52" s="1206">
        <v>4</v>
      </c>
      <c r="T52" s="1207">
        <v>17</v>
      </c>
      <c r="U52" s="1206">
        <v>2</v>
      </c>
      <c r="V52" s="1207">
        <v>22</v>
      </c>
      <c r="W52" s="1206">
        <v>3</v>
      </c>
      <c r="X52" s="1207">
        <v>47</v>
      </c>
      <c r="Y52" s="1210">
        <v>27</v>
      </c>
      <c r="Z52" s="23"/>
      <c r="AA52" s="23"/>
    </row>
    <row r="53" spans="1:27" x14ac:dyDescent="0.2">
      <c r="A53" s="866">
        <v>2018</v>
      </c>
      <c r="B53" s="886">
        <v>94</v>
      </c>
      <c r="C53" s="887">
        <v>7</v>
      </c>
      <c r="D53" s="886">
        <v>10</v>
      </c>
      <c r="E53" s="887">
        <v>1</v>
      </c>
      <c r="F53" s="886">
        <v>3</v>
      </c>
      <c r="G53" s="887">
        <v>4</v>
      </c>
      <c r="H53" s="886">
        <v>1</v>
      </c>
      <c r="I53" s="887">
        <v>15</v>
      </c>
      <c r="J53" s="886">
        <v>2</v>
      </c>
      <c r="K53" s="887">
        <v>29</v>
      </c>
      <c r="L53" s="890">
        <v>22</v>
      </c>
      <c r="M53" s="23"/>
      <c r="N53" s="880">
        <v>2018</v>
      </c>
      <c r="O53" s="1206">
        <v>94</v>
      </c>
      <c r="P53" s="1207">
        <v>7</v>
      </c>
      <c r="Q53" s="1206">
        <v>10</v>
      </c>
      <c r="R53" s="1207">
        <v>1</v>
      </c>
      <c r="S53" s="1206">
        <v>3</v>
      </c>
      <c r="T53" s="1207">
        <v>4</v>
      </c>
      <c r="U53" s="1206">
        <v>1</v>
      </c>
      <c r="V53" s="1207">
        <v>15</v>
      </c>
      <c r="W53" s="1206">
        <v>2</v>
      </c>
      <c r="X53" s="1207">
        <v>29</v>
      </c>
      <c r="Y53" s="1210">
        <v>22</v>
      </c>
      <c r="Z53" s="23"/>
      <c r="AA53" s="23"/>
    </row>
    <row r="54" spans="1:27" x14ac:dyDescent="0.2">
      <c r="A54" s="866">
        <v>2019</v>
      </c>
      <c r="B54" s="886">
        <v>102</v>
      </c>
      <c r="C54" s="887">
        <v>11</v>
      </c>
      <c r="D54" s="886">
        <v>8</v>
      </c>
      <c r="E54" s="887">
        <v>4</v>
      </c>
      <c r="F54" s="886">
        <v>7</v>
      </c>
      <c r="G54" s="887">
        <v>2</v>
      </c>
      <c r="H54" s="886">
        <v>5</v>
      </c>
      <c r="I54" s="887">
        <v>16</v>
      </c>
      <c r="J54" s="886">
        <v>3</v>
      </c>
      <c r="K54" s="887">
        <v>26</v>
      </c>
      <c r="L54" s="890">
        <v>20</v>
      </c>
      <c r="M54" s="23"/>
      <c r="N54" s="880">
        <v>2019</v>
      </c>
      <c r="O54" s="1206">
        <v>102</v>
      </c>
      <c r="P54" s="1207">
        <v>11</v>
      </c>
      <c r="Q54" s="1206">
        <v>8</v>
      </c>
      <c r="R54" s="1207">
        <v>4</v>
      </c>
      <c r="S54" s="1206">
        <v>7</v>
      </c>
      <c r="T54" s="1207">
        <v>2</v>
      </c>
      <c r="U54" s="1206">
        <v>5</v>
      </c>
      <c r="V54" s="1207">
        <v>16</v>
      </c>
      <c r="W54" s="1206">
        <v>3</v>
      </c>
      <c r="X54" s="1207">
        <v>26</v>
      </c>
      <c r="Y54" s="1210">
        <v>20</v>
      </c>
      <c r="Z54" s="23"/>
      <c r="AA54" s="23"/>
    </row>
    <row r="55" spans="1:27" ht="13.5" thickBot="1" x14ac:dyDescent="0.25">
      <c r="A55" s="872">
        <v>2020</v>
      </c>
      <c r="B55" s="891">
        <v>68</v>
      </c>
      <c r="C55" s="892">
        <v>7</v>
      </c>
      <c r="D55" s="891">
        <v>7</v>
      </c>
      <c r="E55" s="892">
        <v>1</v>
      </c>
      <c r="F55" s="891">
        <v>1</v>
      </c>
      <c r="G55" s="892">
        <v>6</v>
      </c>
      <c r="H55" s="891">
        <v>1</v>
      </c>
      <c r="I55" s="892">
        <v>13</v>
      </c>
      <c r="J55" s="891">
        <v>1</v>
      </c>
      <c r="K55" s="892">
        <v>26</v>
      </c>
      <c r="L55" s="893">
        <v>5</v>
      </c>
      <c r="M55" s="23"/>
      <c r="N55" s="885">
        <v>2020</v>
      </c>
      <c r="O55" s="1211">
        <v>68</v>
      </c>
      <c r="P55" s="1212">
        <v>7</v>
      </c>
      <c r="Q55" s="1211">
        <v>7</v>
      </c>
      <c r="R55" s="1212">
        <v>1</v>
      </c>
      <c r="S55" s="1211">
        <v>1</v>
      </c>
      <c r="T55" s="1212">
        <v>6</v>
      </c>
      <c r="U55" s="1211">
        <v>1</v>
      </c>
      <c r="V55" s="1212">
        <v>13</v>
      </c>
      <c r="W55" s="1211">
        <v>1</v>
      </c>
      <c r="X55" s="1212">
        <v>26</v>
      </c>
      <c r="Y55" s="1213">
        <v>5</v>
      </c>
    </row>
    <row r="527" spans="1:8" x14ac:dyDescent="0.2">
      <c r="A527" s="96"/>
      <c r="H527" s="379"/>
    </row>
    <row r="530" spans="1:8" x14ac:dyDescent="0.2">
      <c r="A530" s="96"/>
      <c r="H530" s="379"/>
    </row>
  </sheetData>
  <mergeCells count="6">
    <mergeCell ref="B5:L5"/>
    <mergeCell ref="O5:Y5"/>
    <mergeCell ref="B22:L22"/>
    <mergeCell ref="O22:Y22"/>
    <mergeCell ref="B39:L39"/>
    <mergeCell ref="O39:Y39"/>
  </mergeCells>
  <pageMargins left="0.75" right="0.75" top="1" bottom="1" header="0.5" footer="0.5"/>
  <pageSetup orientation="portrait"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CM56"/>
  <sheetViews>
    <sheetView topLeftCell="S1" zoomScale="80" zoomScaleNormal="80" workbookViewId="0">
      <selection activeCell="BB29" sqref="BB29"/>
    </sheetView>
  </sheetViews>
  <sheetFormatPr defaultColWidth="9.140625" defaultRowHeight="12.75" x14ac:dyDescent="0.2"/>
  <cols>
    <col min="1" max="1" width="14.7109375" style="894" customWidth="1"/>
    <col min="2" max="46" width="9.140625" style="894"/>
    <col min="47" max="47" width="15" style="894" customWidth="1"/>
    <col min="48" max="16384" width="9.140625" style="894"/>
  </cols>
  <sheetData>
    <row r="1" spans="1:91" x14ac:dyDescent="0.2">
      <c r="A1" s="380" t="s">
        <v>2024</v>
      </c>
    </row>
    <row r="2" spans="1:91" x14ac:dyDescent="0.2">
      <c r="A2" s="378"/>
    </row>
    <row r="3" spans="1:91" x14ac:dyDescent="0.2">
      <c r="A3" s="149" t="s">
        <v>534</v>
      </c>
    </row>
    <row r="5" spans="1:91" ht="13.5" thickBot="1" x14ac:dyDescent="0.25"/>
    <row r="6" spans="1:91" s="96" customFormat="1" ht="14.25" x14ac:dyDescent="0.25">
      <c r="A6" s="895"/>
      <c r="B6" s="1137" t="s">
        <v>896</v>
      </c>
      <c r="C6" s="1137"/>
      <c r="D6" s="1137"/>
      <c r="E6" s="1137"/>
      <c r="F6" s="1137"/>
      <c r="G6" s="1137"/>
      <c r="H6" s="1137"/>
      <c r="I6" s="1137"/>
      <c r="J6" s="1137"/>
      <c r="K6" s="1137"/>
      <c r="L6" s="1137"/>
      <c r="M6" s="1137"/>
      <c r="N6" s="1137"/>
      <c r="O6" s="1137"/>
      <c r="P6" s="1137"/>
      <c r="Q6" s="1137"/>
      <c r="R6" s="1137"/>
      <c r="S6" s="1137"/>
      <c r="T6" s="1137"/>
      <c r="U6" s="1137"/>
      <c r="V6" s="1137"/>
      <c r="W6" s="1137"/>
      <c r="X6" s="1137"/>
      <c r="Y6" s="1137"/>
      <c r="Z6" s="1137"/>
      <c r="AA6" s="1137"/>
      <c r="AB6" s="1137"/>
      <c r="AC6" s="1137"/>
      <c r="AD6" s="1137"/>
      <c r="AE6" s="1137"/>
      <c r="AF6" s="1137"/>
      <c r="AG6" s="1137"/>
      <c r="AH6" s="1137"/>
      <c r="AI6" s="1137"/>
      <c r="AJ6" s="1137"/>
      <c r="AK6" s="1137"/>
      <c r="AL6" s="1137"/>
      <c r="AM6" s="1137"/>
      <c r="AN6" s="1137"/>
      <c r="AO6" s="1137"/>
      <c r="AP6" s="1137"/>
      <c r="AQ6" s="1137"/>
      <c r="AR6" s="1137"/>
      <c r="AS6" s="1138"/>
      <c r="AT6" s="896"/>
      <c r="AU6" s="895"/>
      <c r="AV6" s="1137" t="s">
        <v>897</v>
      </c>
      <c r="AW6" s="1137"/>
      <c r="AX6" s="1137"/>
      <c r="AY6" s="1137"/>
      <c r="AZ6" s="1137"/>
      <c r="BA6" s="1137"/>
      <c r="BB6" s="1137"/>
      <c r="BC6" s="1137"/>
      <c r="BD6" s="1137"/>
      <c r="BE6" s="1137"/>
      <c r="BF6" s="1137"/>
      <c r="BG6" s="1137"/>
      <c r="BH6" s="1137"/>
      <c r="BI6" s="1137"/>
      <c r="BJ6" s="1137"/>
      <c r="BK6" s="1137"/>
      <c r="BL6" s="1137"/>
      <c r="BM6" s="1137"/>
      <c r="BN6" s="1137"/>
      <c r="BO6" s="1137"/>
      <c r="BP6" s="1137"/>
      <c r="BQ6" s="1137"/>
      <c r="BR6" s="1137"/>
      <c r="BS6" s="1137"/>
      <c r="BT6" s="1137"/>
      <c r="BU6" s="1137"/>
      <c r="BV6" s="1137"/>
      <c r="BW6" s="1137"/>
      <c r="BX6" s="1137"/>
      <c r="BY6" s="1137"/>
      <c r="BZ6" s="1137"/>
      <c r="CA6" s="1137"/>
      <c r="CB6" s="1137"/>
      <c r="CC6" s="1137"/>
      <c r="CD6" s="1137"/>
      <c r="CE6" s="1137"/>
      <c r="CF6" s="1137"/>
      <c r="CG6" s="1137"/>
      <c r="CH6" s="1137"/>
      <c r="CI6" s="1137"/>
      <c r="CJ6" s="1137"/>
      <c r="CK6" s="1137"/>
      <c r="CL6" s="1137"/>
      <c r="CM6" s="1138"/>
    </row>
    <row r="7" spans="1:91" ht="25.5" x14ac:dyDescent="0.2">
      <c r="A7" s="864" t="s">
        <v>2044</v>
      </c>
      <c r="B7" s="897" t="s">
        <v>34</v>
      </c>
      <c r="C7" s="897" t="s">
        <v>44</v>
      </c>
      <c r="D7" s="897" t="s">
        <v>69</v>
      </c>
      <c r="E7" s="897" t="s">
        <v>48</v>
      </c>
      <c r="F7" s="897" t="s">
        <v>38</v>
      </c>
      <c r="G7" s="897" t="s">
        <v>60</v>
      </c>
      <c r="H7" s="897" t="s">
        <v>33</v>
      </c>
      <c r="I7" s="897" t="s">
        <v>507</v>
      </c>
      <c r="J7" s="897" t="s">
        <v>37</v>
      </c>
      <c r="K7" s="897" t="s">
        <v>45</v>
      </c>
      <c r="L7" s="897" t="s">
        <v>17</v>
      </c>
      <c r="M7" s="897" t="s">
        <v>501</v>
      </c>
      <c r="N7" s="897" t="s">
        <v>18</v>
      </c>
      <c r="O7" s="897" t="s">
        <v>62</v>
      </c>
      <c r="P7" s="897" t="s">
        <v>510</v>
      </c>
      <c r="Q7" s="897" t="s">
        <v>508</v>
      </c>
      <c r="R7" s="897" t="s">
        <v>890</v>
      </c>
      <c r="S7" s="897" t="s">
        <v>31</v>
      </c>
      <c r="T7" s="897" t="s">
        <v>502</v>
      </c>
      <c r="U7" s="897" t="s">
        <v>891</v>
      </c>
      <c r="V7" s="897" t="s">
        <v>505</v>
      </c>
      <c r="W7" s="897" t="s">
        <v>41</v>
      </c>
      <c r="X7" s="897" t="s">
        <v>42</v>
      </c>
      <c r="Y7" s="897" t="s">
        <v>70</v>
      </c>
      <c r="Z7" s="897" t="s">
        <v>67</v>
      </c>
      <c r="AA7" s="897" t="s">
        <v>63</v>
      </c>
      <c r="AB7" s="897" t="s">
        <v>32</v>
      </c>
      <c r="AC7" s="897" t="s">
        <v>19</v>
      </c>
      <c r="AD7" s="897" t="s">
        <v>68</v>
      </c>
      <c r="AE7" s="897" t="s">
        <v>40</v>
      </c>
      <c r="AF7" s="897" t="s">
        <v>506</v>
      </c>
      <c r="AG7" s="897" t="s">
        <v>57</v>
      </c>
      <c r="AH7" s="897" t="s">
        <v>39</v>
      </c>
      <c r="AI7" s="897" t="s">
        <v>20</v>
      </c>
      <c r="AJ7" s="897" t="s">
        <v>509</v>
      </c>
      <c r="AK7" s="897" t="s">
        <v>500</v>
      </c>
      <c r="AL7" s="897" t="s">
        <v>503</v>
      </c>
      <c r="AM7" s="897" t="s">
        <v>21</v>
      </c>
      <c r="AN7" s="897" t="s">
        <v>499</v>
      </c>
      <c r="AO7" s="897" t="s">
        <v>43</v>
      </c>
      <c r="AP7" s="897" t="s">
        <v>47</v>
      </c>
      <c r="AQ7" s="897" t="s">
        <v>46</v>
      </c>
      <c r="AR7" s="897" t="s">
        <v>756</v>
      </c>
      <c r="AS7" s="898" t="s">
        <v>504</v>
      </c>
      <c r="AT7" s="12"/>
      <c r="AU7" s="864" t="s">
        <v>2044</v>
      </c>
      <c r="AV7" s="897" t="s">
        <v>34</v>
      </c>
      <c r="AW7" s="897" t="s">
        <v>44</v>
      </c>
      <c r="AX7" s="897" t="s">
        <v>69</v>
      </c>
      <c r="AY7" s="897" t="s">
        <v>48</v>
      </c>
      <c r="AZ7" s="897" t="s">
        <v>38</v>
      </c>
      <c r="BA7" s="897" t="s">
        <v>60</v>
      </c>
      <c r="BB7" s="897" t="s">
        <v>33</v>
      </c>
      <c r="BC7" s="897" t="s">
        <v>507</v>
      </c>
      <c r="BD7" s="897" t="s">
        <v>37</v>
      </c>
      <c r="BE7" s="897" t="s">
        <v>45</v>
      </c>
      <c r="BF7" s="897" t="s">
        <v>17</v>
      </c>
      <c r="BG7" s="897" t="s">
        <v>501</v>
      </c>
      <c r="BH7" s="897" t="s">
        <v>18</v>
      </c>
      <c r="BI7" s="897" t="s">
        <v>62</v>
      </c>
      <c r="BJ7" s="897" t="s">
        <v>510</v>
      </c>
      <c r="BK7" s="897" t="s">
        <v>508</v>
      </c>
      <c r="BL7" s="897" t="s">
        <v>890</v>
      </c>
      <c r="BM7" s="897" t="s">
        <v>31</v>
      </c>
      <c r="BN7" s="897" t="s">
        <v>502</v>
      </c>
      <c r="BO7" s="897" t="s">
        <v>891</v>
      </c>
      <c r="BP7" s="897" t="s">
        <v>505</v>
      </c>
      <c r="BQ7" s="897" t="s">
        <v>41</v>
      </c>
      <c r="BR7" s="897" t="s">
        <v>42</v>
      </c>
      <c r="BS7" s="897" t="s">
        <v>70</v>
      </c>
      <c r="BT7" s="897" t="s">
        <v>67</v>
      </c>
      <c r="BU7" s="897" t="s">
        <v>63</v>
      </c>
      <c r="BV7" s="897" t="s">
        <v>32</v>
      </c>
      <c r="BW7" s="897" t="s">
        <v>19</v>
      </c>
      <c r="BX7" s="897" t="s">
        <v>68</v>
      </c>
      <c r="BY7" s="897" t="s">
        <v>40</v>
      </c>
      <c r="BZ7" s="897" t="s">
        <v>506</v>
      </c>
      <c r="CA7" s="897" t="s">
        <v>57</v>
      </c>
      <c r="CB7" s="897" t="s">
        <v>39</v>
      </c>
      <c r="CC7" s="897" t="s">
        <v>20</v>
      </c>
      <c r="CD7" s="897" t="s">
        <v>509</v>
      </c>
      <c r="CE7" s="897" t="s">
        <v>500</v>
      </c>
      <c r="CF7" s="897" t="s">
        <v>503</v>
      </c>
      <c r="CG7" s="897" t="s">
        <v>21</v>
      </c>
      <c r="CH7" s="897" t="s">
        <v>499</v>
      </c>
      <c r="CI7" s="897" t="s">
        <v>43</v>
      </c>
      <c r="CJ7" s="897" t="s">
        <v>47</v>
      </c>
      <c r="CK7" s="897" t="s">
        <v>46</v>
      </c>
      <c r="CL7" s="897" t="s">
        <v>756</v>
      </c>
      <c r="CM7" s="898" t="s">
        <v>504</v>
      </c>
    </row>
    <row r="8" spans="1:91" x14ac:dyDescent="0.2">
      <c r="A8" s="899">
        <v>2007</v>
      </c>
      <c r="B8" s="12">
        <v>10.46</v>
      </c>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900"/>
      <c r="AT8" s="12"/>
      <c r="AU8" s="899">
        <v>2007</v>
      </c>
      <c r="AV8" s="12">
        <v>8.85</v>
      </c>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900"/>
    </row>
    <row r="9" spans="1:91" x14ac:dyDescent="0.2">
      <c r="A9" s="899">
        <v>2008</v>
      </c>
      <c r="B9" s="12">
        <v>4.82</v>
      </c>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900"/>
      <c r="AT9" s="12"/>
      <c r="AU9" s="899">
        <v>2008</v>
      </c>
      <c r="AV9" s="12">
        <v>3.97</v>
      </c>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900"/>
    </row>
    <row r="10" spans="1:91" x14ac:dyDescent="0.2">
      <c r="A10" s="899">
        <v>2009</v>
      </c>
      <c r="B10" s="12">
        <v>5.19</v>
      </c>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900"/>
      <c r="AT10" s="12"/>
      <c r="AU10" s="899">
        <v>2009</v>
      </c>
      <c r="AV10" s="12">
        <v>4.58</v>
      </c>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900"/>
    </row>
    <row r="11" spans="1:91" x14ac:dyDescent="0.2">
      <c r="A11" s="899">
        <v>2010</v>
      </c>
      <c r="B11" s="12">
        <v>5.38</v>
      </c>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900"/>
      <c r="AT11" s="12"/>
      <c r="AU11" s="899">
        <v>2010</v>
      </c>
      <c r="AV11" s="12">
        <v>4.67</v>
      </c>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900"/>
    </row>
    <row r="12" spans="1:91" x14ac:dyDescent="0.2">
      <c r="A12" s="899">
        <v>2011</v>
      </c>
      <c r="B12" s="12">
        <v>4.72</v>
      </c>
      <c r="C12" s="12"/>
      <c r="D12" s="12"/>
      <c r="E12" s="12">
        <v>5.08</v>
      </c>
      <c r="F12" s="12">
        <v>4.54</v>
      </c>
      <c r="G12" s="12"/>
      <c r="H12" s="12"/>
      <c r="I12" s="12"/>
      <c r="J12" s="12"/>
      <c r="K12" s="12"/>
      <c r="L12" s="12"/>
      <c r="M12" s="12"/>
      <c r="N12" s="12"/>
      <c r="O12" s="12"/>
      <c r="P12" s="12"/>
      <c r="Q12" s="12"/>
      <c r="R12" s="12"/>
      <c r="S12" s="12"/>
      <c r="T12" s="12"/>
      <c r="U12" s="12"/>
      <c r="V12" s="12"/>
      <c r="W12" s="12"/>
      <c r="X12" s="12"/>
      <c r="Y12" s="12"/>
      <c r="Z12" s="12"/>
      <c r="AA12" s="12"/>
      <c r="AB12" s="12">
        <v>5.3</v>
      </c>
      <c r="AC12" s="12">
        <v>4.09</v>
      </c>
      <c r="AD12" s="12"/>
      <c r="AE12" s="12"/>
      <c r="AF12" s="12"/>
      <c r="AG12" s="12"/>
      <c r="AH12" s="12"/>
      <c r="AI12" s="12"/>
      <c r="AJ12" s="12"/>
      <c r="AK12" s="12"/>
      <c r="AL12" s="12"/>
      <c r="AM12" s="12"/>
      <c r="AN12" s="12"/>
      <c r="AO12" s="12"/>
      <c r="AP12" s="12"/>
      <c r="AQ12" s="12"/>
      <c r="AR12" s="12"/>
      <c r="AS12" s="900"/>
      <c r="AT12" s="12"/>
      <c r="AU12" s="899">
        <v>2011</v>
      </c>
      <c r="AV12" s="12">
        <v>3.88</v>
      </c>
      <c r="AW12" s="12"/>
      <c r="AX12" s="12"/>
      <c r="AY12" s="12">
        <v>3.96</v>
      </c>
      <c r="AZ12" s="12">
        <v>3.63</v>
      </c>
      <c r="BA12" s="12"/>
      <c r="BB12" s="12"/>
      <c r="BC12" s="12"/>
      <c r="BD12" s="12"/>
      <c r="BE12" s="12"/>
      <c r="BF12" s="12"/>
      <c r="BG12" s="12"/>
      <c r="BH12" s="12"/>
      <c r="BI12" s="12"/>
      <c r="BJ12" s="12"/>
      <c r="BK12" s="12"/>
      <c r="BL12" s="12"/>
      <c r="BM12" s="12"/>
      <c r="BN12" s="12"/>
      <c r="BO12" s="12"/>
      <c r="BP12" s="12"/>
      <c r="BQ12" s="12"/>
      <c r="BR12" s="12"/>
      <c r="BS12" s="12"/>
      <c r="BT12" s="12"/>
      <c r="BU12" s="12"/>
      <c r="BV12" s="12">
        <v>4.51</v>
      </c>
      <c r="BW12" s="12">
        <v>3.33</v>
      </c>
      <c r="BX12" s="12"/>
      <c r="BY12" s="12"/>
      <c r="BZ12" s="12"/>
      <c r="CA12" s="12"/>
      <c r="CB12" s="12"/>
      <c r="CC12" s="12"/>
      <c r="CD12" s="12"/>
      <c r="CE12" s="12"/>
      <c r="CF12" s="12"/>
      <c r="CG12" s="12"/>
      <c r="CH12" s="12"/>
      <c r="CI12" s="12"/>
      <c r="CJ12" s="12"/>
      <c r="CK12" s="12"/>
      <c r="CL12" s="12"/>
      <c r="CM12" s="900"/>
    </row>
    <row r="13" spans="1:91" x14ac:dyDescent="0.2">
      <c r="A13" s="899">
        <v>2012</v>
      </c>
      <c r="B13" s="12">
        <v>4.37</v>
      </c>
      <c r="C13" s="12"/>
      <c r="D13" s="12"/>
      <c r="E13" s="12">
        <v>4.34</v>
      </c>
      <c r="F13" s="12">
        <v>4.34</v>
      </c>
      <c r="G13" s="12"/>
      <c r="H13" s="12"/>
      <c r="I13" s="12"/>
      <c r="J13" s="12"/>
      <c r="K13" s="12"/>
      <c r="L13" s="12"/>
      <c r="M13" s="12"/>
      <c r="N13" s="12"/>
      <c r="O13" s="12"/>
      <c r="P13" s="12"/>
      <c r="Q13" s="12"/>
      <c r="R13" s="12"/>
      <c r="S13" s="12"/>
      <c r="T13" s="12">
        <v>4.08</v>
      </c>
      <c r="U13" s="12"/>
      <c r="V13" s="12"/>
      <c r="W13" s="12"/>
      <c r="X13" s="12"/>
      <c r="Y13" s="12"/>
      <c r="Z13" s="12"/>
      <c r="AA13" s="12"/>
      <c r="AB13" s="12">
        <v>4.7699999999999996</v>
      </c>
      <c r="AC13" s="12"/>
      <c r="AD13" s="12">
        <v>3.8</v>
      </c>
      <c r="AE13" s="12"/>
      <c r="AF13" s="12"/>
      <c r="AG13" s="12"/>
      <c r="AH13" s="12"/>
      <c r="AI13" s="12"/>
      <c r="AJ13" s="12"/>
      <c r="AK13" s="12"/>
      <c r="AL13" s="12"/>
      <c r="AM13" s="12">
        <v>4.38</v>
      </c>
      <c r="AN13" s="12"/>
      <c r="AO13" s="12"/>
      <c r="AP13" s="12"/>
      <c r="AQ13" s="12"/>
      <c r="AR13" s="12"/>
      <c r="AS13" s="900"/>
      <c r="AT13" s="12"/>
      <c r="AU13" s="899">
        <v>2012</v>
      </c>
      <c r="AV13" s="12">
        <v>3.54</v>
      </c>
      <c r="AW13" s="12"/>
      <c r="AX13" s="12"/>
      <c r="AY13" s="12">
        <v>3.41</v>
      </c>
      <c r="AZ13" s="12">
        <v>3.33</v>
      </c>
      <c r="BA13" s="12"/>
      <c r="BB13" s="12"/>
      <c r="BC13" s="12"/>
      <c r="BD13" s="12"/>
      <c r="BE13" s="12"/>
      <c r="BF13" s="12"/>
      <c r="BG13" s="12"/>
      <c r="BH13" s="12"/>
      <c r="BI13" s="12"/>
      <c r="BJ13" s="12"/>
      <c r="BK13" s="12"/>
      <c r="BL13" s="12"/>
      <c r="BM13" s="12"/>
      <c r="BN13" s="12">
        <v>3.38</v>
      </c>
      <c r="BO13" s="12"/>
      <c r="BP13" s="12"/>
      <c r="BQ13" s="12"/>
      <c r="BR13" s="12"/>
      <c r="BS13" s="12"/>
      <c r="BT13" s="12"/>
      <c r="BU13" s="12"/>
      <c r="BV13" s="12">
        <v>3.82</v>
      </c>
      <c r="BW13" s="12"/>
      <c r="BX13" s="12">
        <v>3.14</v>
      </c>
      <c r="BY13" s="12"/>
      <c r="BZ13" s="12"/>
      <c r="CA13" s="12"/>
      <c r="CB13" s="12"/>
      <c r="CC13" s="12"/>
      <c r="CD13" s="12"/>
      <c r="CE13" s="12"/>
      <c r="CF13" s="12"/>
      <c r="CG13" s="12">
        <v>3.75</v>
      </c>
      <c r="CH13" s="12"/>
      <c r="CI13" s="12"/>
      <c r="CJ13" s="12"/>
      <c r="CK13" s="12"/>
      <c r="CL13" s="12"/>
      <c r="CM13" s="900"/>
    </row>
    <row r="14" spans="1:91" x14ac:dyDescent="0.2">
      <c r="A14" s="899">
        <v>2013</v>
      </c>
      <c r="B14" s="12">
        <v>3.89</v>
      </c>
      <c r="C14" s="12"/>
      <c r="D14" s="12"/>
      <c r="E14" s="12">
        <v>3.92</v>
      </c>
      <c r="F14" s="12">
        <v>4</v>
      </c>
      <c r="G14" s="12"/>
      <c r="H14" s="12"/>
      <c r="I14" s="12"/>
      <c r="J14" s="12"/>
      <c r="K14" s="12"/>
      <c r="L14" s="12"/>
      <c r="M14" s="12"/>
      <c r="N14" s="12"/>
      <c r="O14" s="12">
        <v>3.24</v>
      </c>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900"/>
      <c r="AT14" s="12"/>
      <c r="AU14" s="899">
        <v>2013</v>
      </c>
      <c r="AV14" s="12">
        <v>3.04</v>
      </c>
      <c r="AW14" s="12"/>
      <c r="AX14" s="12"/>
      <c r="AY14" s="12">
        <v>2.87</v>
      </c>
      <c r="AZ14" s="12">
        <v>3.09</v>
      </c>
      <c r="BA14" s="12"/>
      <c r="BB14" s="12"/>
      <c r="BC14" s="12"/>
      <c r="BD14" s="12"/>
      <c r="BE14" s="12"/>
      <c r="BF14" s="12"/>
      <c r="BG14" s="12"/>
      <c r="BH14" s="12"/>
      <c r="BI14" s="12">
        <v>2.34</v>
      </c>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900"/>
    </row>
    <row r="15" spans="1:91" x14ac:dyDescent="0.2">
      <c r="A15" s="899">
        <v>2014</v>
      </c>
      <c r="B15" s="12">
        <v>3.3</v>
      </c>
      <c r="C15" s="12"/>
      <c r="D15" s="12"/>
      <c r="E15" s="12">
        <v>4.1399999999999997</v>
      </c>
      <c r="F15" s="12">
        <v>3.45</v>
      </c>
      <c r="G15" s="12"/>
      <c r="H15" s="12"/>
      <c r="I15" s="12"/>
      <c r="J15" s="12"/>
      <c r="K15" s="12"/>
      <c r="L15" s="12"/>
      <c r="M15" s="12"/>
      <c r="N15" s="12"/>
      <c r="O15" s="12"/>
      <c r="P15" s="12"/>
      <c r="Q15" s="12"/>
      <c r="R15" s="12"/>
      <c r="S15" s="12"/>
      <c r="T15" s="12"/>
      <c r="U15" s="12"/>
      <c r="V15" s="12"/>
      <c r="W15" s="12"/>
      <c r="X15" s="12"/>
      <c r="Y15" s="12"/>
      <c r="Z15" s="12">
        <v>2.84</v>
      </c>
      <c r="AA15" s="12"/>
      <c r="AB15" s="12">
        <v>3.05</v>
      </c>
      <c r="AC15" s="12">
        <v>2.25</v>
      </c>
      <c r="AD15" s="12"/>
      <c r="AE15" s="12"/>
      <c r="AF15" s="12"/>
      <c r="AG15" s="12"/>
      <c r="AH15" s="12"/>
      <c r="AI15" s="12"/>
      <c r="AJ15" s="12"/>
      <c r="AK15" s="12"/>
      <c r="AL15" s="12"/>
      <c r="AM15" s="12"/>
      <c r="AN15" s="12"/>
      <c r="AO15" s="12"/>
      <c r="AP15" s="12"/>
      <c r="AQ15" s="12"/>
      <c r="AR15" s="12"/>
      <c r="AS15" s="900"/>
      <c r="AT15" s="12"/>
      <c r="AU15" s="899">
        <v>2014</v>
      </c>
      <c r="AV15" s="12">
        <v>2.57</v>
      </c>
      <c r="AW15" s="12"/>
      <c r="AX15" s="12"/>
      <c r="AY15" s="12">
        <v>3.16</v>
      </c>
      <c r="AZ15" s="12">
        <v>2.67</v>
      </c>
      <c r="BA15" s="12"/>
      <c r="BB15" s="12"/>
      <c r="BC15" s="12"/>
      <c r="BD15" s="12"/>
      <c r="BE15" s="12"/>
      <c r="BF15" s="12"/>
      <c r="BG15" s="12"/>
      <c r="BH15" s="12"/>
      <c r="BI15" s="12"/>
      <c r="BJ15" s="12"/>
      <c r="BK15" s="12"/>
      <c r="BL15" s="12"/>
      <c r="BM15" s="12"/>
      <c r="BN15" s="12"/>
      <c r="BO15" s="12"/>
      <c r="BP15" s="12"/>
      <c r="BQ15" s="12"/>
      <c r="BR15" s="12"/>
      <c r="BS15" s="12"/>
      <c r="BT15" s="12">
        <v>2.02</v>
      </c>
      <c r="BU15" s="12"/>
      <c r="BV15" s="12">
        <v>2.5099999999999998</v>
      </c>
      <c r="BW15" s="12">
        <v>1.83</v>
      </c>
      <c r="BX15" s="12"/>
      <c r="BY15" s="12"/>
      <c r="BZ15" s="12"/>
      <c r="CA15" s="12"/>
      <c r="CB15" s="12"/>
      <c r="CC15" s="12"/>
      <c r="CD15" s="12"/>
      <c r="CE15" s="12"/>
      <c r="CF15" s="12"/>
      <c r="CG15" s="12"/>
      <c r="CH15" s="12"/>
      <c r="CI15" s="12"/>
      <c r="CJ15" s="12"/>
      <c r="CK15" s="12"/>
      <c r="CL15" s="12"/>
      <c r="CM15" s="900"/>
    </row>
    <row r="16" spans="1:91" x14ac:dyDescent="0.2">
      <c r="A16" s="899">
        <v>2015</v>
      </c>
      <c r="B16" s="12">
        <v>2.96</v>
      </c>
      <c r="C16" s="12"/>
      <c r="D16" s="12"/>
      <c r="E16" s="12">
        <v>3.05</v>
      </c>
      <c r="F16" s="12">
        <v>3.24</v>
      </c>
      <c r="G16" s="12"/>
      <c r="H16" s="12"/>
      <c r="I16" s="12"/>
      <c r="J16" s="12"/>
      <c r="K16" s="12">
        <v>2.44</v>
      </c>
      <c r="L16" s="12"/>
      <c r="M16" s="12"/>
      <c r="N16" s="12"/>
      <c r="O16" s="12">
        <v>3.97</v>
      </c>
      <c r="P16" s="12"/>
      <c r="Q16" s="12"/>
      <c r="R16" s="12"/>
      <c r="S16" s="12"/>
      <c r="T16" s="12"/>
      <c r="U16" s="12"/>
      <c r="V16" s="12"/>
      <c r="W16" s="12"/>
      <c r="X16" s="12"/>
      <c r="Y16" s="12"/>
      <c r="Z16" s="12">
        <v>2.57</v>
      </c>
      <c r="AA16" s="12"/>
      <c r="AB16" s="12">
        <v>3.33</v>
      </c>
      <c r="AC16" s="12">
        <v>2.0299999999999998</v>
      </c>
      <c r="AD16" s="12">
        <v>2.87</v>
      </c>
      <c r="AE16" s="12"/>
      <c r="AF16" s="12"/>
      <c r="AG16" s="12"/>
      <c r="AH16" s="12"/>
      <c r="AI16" s="12"/>
      <c r="AJ16" s="12"/>
      <c r="AK16" s="12"/>
      <c r="AL16" s="12"/>
      <c r="AM16" s="12">
        <v>3.47</v>
      </c>
      <c r="AN16" s="12"/>
      <c r="AO16" s="12"/>
      <c r="AP16" s="12"/>
      <c r="AQ16" s="12"/>
      <c r="AR16" s="12"/>
      <c r="AS16" s="900"/>
      <c r="AT16" s="12"/>
      <c r="AU16" s="899">
        <v>2015</v>
      </c>
      <c r="AV16" s="12">
        <v>2.25</v>
      </c>
      <c r="AW16" s="12"/>
      <c r="AX16" s="12"/>
      <c r="AY16" s="12">
        <v>2.2000000000000002</v>
      </c>
      <c r="AZ16" s="12">
        <v>2.4900000000000002</v>
      </c>
      <c r="BA16" s="12"/>
      <c r="BB16" s="12"/>
      <c r="BC16" s="12"/>
      <c r="BD16" s="12"/>
      <c r="BE16" s="12">
        <v>1.69</v>
      </c>
      <c r="BF16" s="12"/>
      <c r="BG16" s="12"/>
      <c r="BH16" s="12"/>
      <c r="BI16" s="12">
        <v>2.98</v>
      </c>
      <c r="BJ16" s="12"/>
      <c r="BK16" s="12"/>
      <c r="BL16" s="12"/>
      <c r="BM16" s="12"/>
      <c r="BN16" s="12"/>
      <c r="BO16" s="12"/>
      <c r="BP16" s="12"/>
      <c r="BQ16" s="12"/>
      <c r="BR16" s="12"/>
      <c r="BS16" s="12"/>
      <c r="BT16" s="12">
        <v>1.82</v>
      </c>
      <c r="BU16" s="12"/>
      <c r="BV16" s="12">
        <v>2.56</v>
      </c>
      <c r="BW16" s="12">
        <v>1.65</v>
      </c>
      <c r="BX16" s="12">
        <v>2.29</v>
      </c>
      <c r="BY16" s="12"/>
      <c r="BZ16" s="12"/>
      <c r="CA16" s="12"/>
      <c r="CB16" s="12"/>
      <c r="CC16" s="12"/>
      <c r="CD16" s="12"/>
      <c r="CE16" s="12"/>
      <c r="CF16" s="12"/>
      <c r="CG16" s="12">
        <v>2.79</v>
      </c>
      <c r="CH16" s="12"/>
      <c r="CI16" s="12"/>
      <c r="CJ16" s="12"/>
      <c r="CK16" s="12"/>
      <c r="CL16" s="12"/>
      <c r="CM16" s="900"/>
    </row>
    <row r="17" spans="1:91" x14ac:dyDescent="0.2">
      <c r="A17" s="899">
        <v>2016</v>
      </c>
      <c r="B17" s="12">
        <v>2.4500000000000002</v>
      </c>
      <c r="C17" s="12"/>
      <c r="D17" s="12"/>
      <c r="E17" s="12">
        <v>2.13</v>
      </c>
      <c r="F17" s="12">
        <v>2.6</v>
      </c>
      <c r="G17" s="12">
        <v>2.27</v>
      </c>
      <c r="H17" s="12"/>
      <c r="I17" s="12"/>
      <c r="J17" s="12">
        <v>1.98</v>
      </c>
      <c r="K17" s="12">
        <v>2.29</v>
      </c>
      <c r="L17" s="12"/>
      <c r="M17" s="12"/>
      <c r="N17" s="12"/>
      <c r="O17" s="12">
        <v>2.5099999999999998</v>
      </c>
      <c r="P17" s="12"/>
      <c r="Q17" s="12"/>
      <c r="R17" s="12"/>
      <c r="S17" s="12"/>
      <c r="T17" s="12">
        <v>2.73</v>
      </c>
      <c r="U17" s="12"/>
      <c r="V17" s="12"/>
      <c r="W17" s="12"/>
      <c r="X17" s="12"/>
      <c r="Y17" s="12"/>
      <c r="Z17" s="12">
        <v>2.21</v>
      </c>
      <c r="AA17" s="12"/>
      <c r="AB17" s="12">
        <v>3.16</v>
      </c>
      <c r="AC17" s="12">
        <v>2.12</v>
      </c>
      <c r="AD17" s="12">
        <v>2.52</v>
      </c>
      <c r="AE17" s="12"/>
      <c r="AF17" s="12"/>
      <c r="AG17" s="12"/>
      <c r="AH17" s="12">
        <v>2.46</v>
      </c>
      <c r="AI17" s="12"/>
      <c r="AJ17" s="12"/>
      <c r="AK17" s="12"/>
      <c r="AL17" s="12"/>
      <c r="AM17" s="12"/>
      <c r="AN17" s="12">
        <v>1.98</v>
      </c>
      <c r="AO17" s="12">
        <v>2.5099999999999998</v>
      </c>
      <c r="AP17" s="12"/>
      <c r="AQ17" s="12"/>
      <c r="AR17" s="12"/>
      <c r="AS17" s="900"/>
      <c r="AT17" s="12"/>
      <c r="AU17" s="899">
        <v>2016</v>
      </c>
      <c r="AV17" s="12">
        <v>1.88</v>
      </c>
      <c r="AW17" s="12"/>
      <c r="AX17" s="12"/>
      <c r="AY17" s="12">
        <v>1.67</v>
      </c>
      <c r="AZ17" s="12">
        <v>2.0299999999999998</v>
      </c>
      <c r="BA17" s="12">
        <v>1.74</v>
      </c>
      <c r="BB17" s="12"/>
      <c r="BC17" s="12"/>
      <c r="BD17" s="12">
        <v>1.2</v>
      </c>
      <c r="BE17" s="12">
        <v>1.72</v>
      </c>
      <c r="BF17" s="12"/>
      <c r="BG17" s="12"/>
      <c r="BH17" s="12"/>
      <c r="BI17" s="12">
        <v>1.86</v>
      </c>
      <c r="BJ17" s="12"/>
      <c r="BK17" s="12"/>
      <c r="BL17" s="12"/>
      <c r="BM17" s="12"/>
      <c r="BN17" s="12">
        <v>2.08</v>
      </c>
      <c r="BO17" s="12"/>
      <c r="BP17" s="12"/>
      <c r="BQ17" s="12"/>
      <c r="BR17" s="12"/>
      <c r="BS17" s="12"/>
      <c r="BT17" s="12">
        <v>1.7</v>
      </c>
      <c r="BU17" s="12"/>
      <c r="BV17" s="12">
        <v>2.74</v>
      </c>
      <c r="BW17" s="12">
        <v>1.55</v>
      </c>
      <c r="BX17" s="12">
        <v>1.94</v>
      </c>
      <c r="BY17" s="12"/>
      <c r="BZ17" s="12"/>
      <c r="CA17" s="12"/>
      <c r="CB17" s="12">
        <v>1.88</v>
      </c>
      <c r="CC17" s="12"/>
      <c r="CD17" s="12"/>
      <c r="CE17" s="12"/>
      <c r="CF17" s="12"/>
      <c r="CG17" s="12"/>
      <c r="CH17" s="12">
        <v>1.54</v>
      </c>
      <c r="CI17" s="12">
        <v>1.87</v>
      </c>
      <c r="CJ17" s="12"/>
      <c r="CK17" s="12"/>
      <c r="CL17" s="12"/>
      <c r="CM17" s="900"/>
    </row>
    <row r="18" spans="1:91" x14ac:dyDescent="0.2">
      <c r="A18" s="899">
        <v>2017</v>
      </c>
      <c r="B18" s="12">
        <v>2.27</v>
      </c>
      <c r="C18" s="12">
        <v>2.92</v>
      </c>
      <c r="D18" s="12"/>
      <c r="E18" s="12">
        <v>2.3199999999999998</v>
      </c>
      <c r="F18" s="12">
        <v>2.66</v>
      </c>
      <c r="G18" s="12"/>
      <c r="H18" s="12"/>
      <c r="I18" s="12"/>
      <c r="J18" s="12">
        <v>2.41</v>
      </c>
      <c r="K18" s="12"/>
      <c r="L18" s="12">
        <v>4.2300000000000004</v>
      </c>
      <c r="M18" s="12">
        <v>2.6</v>
      </c>
      <c r="N18" s="12"/>
      <c r="O18" s="12">
        <v>1.62</v>
      </c>
      <c r="P18" s="12"/>
      <c r="Q18" s="12"/>
      <c r="R18" s="12"/>
      <c r="S18" s="12">
        <v>2.5499999999999998</v>
      </c>
      <c r="T18" s="12"/>
      <c r="U18" s="12"/>
      <c r="V18" s="12"/>
      <c r="W18" s="12">
        <v>3.03</v>
      </c>
      <c r="X18" s="12"/>
      <c r="Y18" s="12">
        <v>2.0499999999999998</v>
      </c>
      <c r="Z18" s="12">
        <v>2.11</v>
      </c>
      <c r="AA18" s="12"/>
      <c r="AB18" s="12">
        <v>2.86</v>
      </c>
      <c r="AC18" s="12"/>
      <c r="AD18" s="12">
        <v>2.48</v>
      </c>
      <c r="AE18" s="12"/>
      <c r="AF18" s="12"/>
      <c r="AG18" s="12"/>
      <c r="AH18" s="12">
        <v>2.1800000000000002</v>
      </c>
      <c r="AI18" s="12"/>
      <c r="AJ18" s="12"/>
      <c r="AK18" s="12">
        <v>1.49</v>
      </c>
      <c r="AL18" s="12"/>
      <c r="AM18" s="12">
        <v>2.06</v>
      </c>
      <c r="AN18" s="12"/>
      <c r="AO18" s="12">
        <v>2.0299999999999998</v>
      </c>
      <c r="AP18" s="12"/>
      <c r="AQ18" s="12"/>
      <c r="AR18" s="12"/>
      <c r="AS18" s="900"/>
      <c r="AT18" s="12"/>
      <c r="AU18" s="899">
        <v>2017</v>
      </c>
      <c r="AV18" s="12">
        <v>1.72</v>
      </c>
      <c r="AW18" s="12">
        <v>2.36</v>
      </c>
      <c r="AX18" s="12"/>
      <c r="AY18" s="12">
        <v>1.67</v>
      </c>
      <c r="AZ18" s="12">
        <v>1.98</v>
      </c>
      <c r="BA18" s="12"/>
      <c r="BB18" s="12"/>
      <c r="BC18" s="12"/>
      <c r="BD18" s="12">
        <v>1.8</v>
      </c>
      <c r="BE18" s="12"/>
      <c r="BF18" s="12">
        <v>2.96</v>
      </c>
      <c r="BG18" s="12">
        <v>1.95</v>
      </c>
      <c r="BH18" s="12"/>
      <c r="BI18" s="12">
        <v>1.3</v>
      </c>
      <c r="BJ18" s="12"/>
      <c r="BK18" s="12"/>
      <c r="BL18" s="12"/>
      <c r="BM18" s="12">
        <v>2.17</v>
      </c>
      <c r="BN18" s="12"/>
      <c r="BO18" s="12"/>
      <c r="BP18" s="12"/>
      <c r="BQ18" s="12">
        <v>1.99</v>
      </c>
      <c r="BR18" s="12"/>
      <c r="BS18" s="12">
        <v>1.53</v>
      </c>
      <c r="BT18" s="12">
        <v>1.58</v>
      </c>
      <c r="BU18" s="12"/>
      <c r="BV18" s="12">
        <v>2.35</v>
      </c>
      <c r="BW18" s="12"/>
      <c r="BX18" s="12">
        <v>1.86</v>
      </c>
      <c r="BY18" s="12"/>
      <c r="BZ18" s="12"/>
      <c r="CA18" s="12"/>
      <c r="CB18" s="12">
        <v>1.62</v>
      </c>
      <c r="CC18" s="12"/>
      <c r="CD18" s="12"/>
      <c r="CE18" s="12">
        <v>1.07</v>
      </c>
      <c r="CF18" s="12"/>
      <c r="CG18" s="12">
        <v>1.51</v>
      </c>
      <c r="CH18" s="12"/>
      <c r="CI18" s="12">
        <v>1.5</v>
      </c>
      <c r="CJ18" s="12"/>
      <c r="CK18" s="12"/>
      <c r="CL18" s="12"/>
      <c r="CM18" s="900"/>
    </row>
    <row r="19" spans="1:91" x14ac:dyDescent="0.2">
      <c r="A19" s="899">
        <v>2018</v>
      </c>
      <c r="B19" s="12">
        <v>1.84</v>
      </c>
      <c r="C19" s="12"/>
      <c r="D19" s="12"/>
      <c r="E19" s="12"/>
      <c r="F19" s="12">
        <v>2.83</v>
      </c>
      <c r="G19" s="12"/>
      <c r="H19" s="12"/>
      <c r="I19" s="12"/>
      <c r="J19" s="12">
        <v>1.2</v>
      </c>
      <c r="K19" s="12"/>
      <c r="L19" s="12"/>
      <c r="M19" s="12"/>
      <c r="N19" s="12"/>
      <c r="O19" s="12"/>
      <c r="P19" s="12"/>
      <c r="Q19" s="12"/>
      <c r="R19" s="12"/>
      <c r="S19" s="12"/>
      <c r="T19" s="12"/>
      <c r="U19" s="12"/>
      <c r="V19" s="12"/>
      <c r="W19" s="12"/>
      <c r="X19" s="12"/>
      <c r="Y19" s="12"/>
      <c r="Z19" s="12">
        <v>1.87</v>
      </c>
      <c r="AA19" s="12"/>
      <c r="AB19" s="12">
        <v>2.69</v>
      </c>
      <c r="AC19" s="12">
        <v>1.67</v>
      </c>
      <c r="AD19" s="12"/>
      <c r="AE19" s="12"/>
      <c r="AF19" s="12"/>
      <c r="AG19" s="12"/>
      <c r="AH19" s="12">
        <v>2.0099999999999998</v>
      </c>
      <c r="AI19" s="12"/>
      <c r="AJ19" s="12"/>
      <c r="AK19" s="12">
        <v>1.68</v>
      </c>
      <c r="AL19" s="12"/>
      <c r="AM19" s="12">
        <v>1.59</v>
      </c>
      <c r="AN19" s="12"/>
      <c r="AO19" s="12">
        <v>1.83</v>
      </c>
      <c r="AP19" s="12"/>
      <c r="AQ19" s="12"/>
      <c r="AR19" s="12"/>
      <c r="AS19" s="900"/>
      <c r="AT19" s="12"/>
      <c r="AU19" s="899">
        <v>2018</v>
      </c>
      <c r="AV19" s="12">
        <v>1.35</v>
      </c>
      <c r="AW19" s="12"/>
      <c r="AX19" s="12"/>
      <c r="AY19" s="12"/>
      <c r="AZ19" s="12">
        <v>2.14</v>
      </c>
      <c r="BA19" s="12"/>
      <c r="BB19" s="12"/>
      <c r="BC19" s="12"/>
      <c r="BD19" s="12">
        <v>0.79</v>
      </c>
      <c r="BE19" s="12"/>
      <c r="BF19" s="12"/>
      <c r="BG19" s="12"/>
      <c r="BH19" s="12"/>
      <c r="BI19" s="12"/>
      <c r="BJ19" s="12"/>
      <c r="BK19" s="12"/>
      <c r="BL19" s="12"/>
      <c r="BM19" s="12"/>
      <c r="BN19" s="12"/>
      <c r="BO19" s="12"/>
      <c r="BP19" s="12"/>
      <c r="BQ19" s="12"/>
      <c r="BR19" s="12"/>
      <c r="BS19" s="12"/>
      <c r="BT19" s="12">
        <v>1.28</v>
      </c>
      <c r="BU19" s="12"/>
      <c r="BV19" s="12">
        <v>2.17</v>
      </c>
      <c r="BW19" s="12">
        <v>1.35</v>
      </c>
      <c r="BX19" s="12"/>
      <c r="BY19" s="12"/>
      <c r="BZ19" s="12"/>
      <c r="CA19" s="12"/>
      <c r="CB19" s="12">
        <v>1.54</v>
      </c>
      <c r="CC19" s="12"/>
      <c r="CD19" s="12"/>
      <c r="CE19" s="12">
        <v>1.1599999999999999</v>
      </c>
      <c r="CF19" s="12"/>
      <c r="CG19" s="12">
        <v>1.17</v>
      </c>
      <c r="CH19" s="12"/>
      <c r="CI19" s="12">
        <v>1.43</v>
      </c>
      <c r="CJ19" s="12"/>
      <c r="CK19" s="12"/>
      <c r="CL19" s="12"/>
      <c r="CM19" s="900"/>
    </row>
    <row r="20" spans="1:91" x14ac:dyDescent="0.2">
      <c r="A20" s="899">
        <v>2019</v>
      </c>
      <c r="B20" s="12">
        <v>1.58</v>
      </c>
      <c r="C20" s="12"/>
      <c r="D20" s="12"/>
      <c r="E20" s="12"/>
      <c r="F20" s="12">
        <v>1.7</v>
      </c>
      <c r="G20" s="12"/>
      <c r="H20" s="12"/>
      <c r="I20" s="12"/>
      <c r="J20" s="12">
        <v>1.47</v>
      </c>
      <c r="K20" s="12">
        <v>1.1399999999999999</v>
      </c>
      <c r="L20" s="12">
        <v>2.9</v>
      </c>
      <c r="M20" s="12"/>
      <c r="N20" s="12"/>
      <c r="O20" s="12">
        <v>1.5</v>
      </c>
      <c r="P20" s="12"/>
      <c r="Q20" s="12"/>
      <c r="R20" s="12"/>
      <c r="S20" s="12"/>
      <c r="T20" s="12"/>
      <c r="U20" s="12"/>
      <c r="V20" s="12"/>
      <c r="W20" s="12"/>
      <c r="X20" s="12"/>
      <c r="Y20" s="12"/>
      <c r="Z20" s="12">
        <v>1.67</v>
      </c>
      <c r="AA20" s="12"/>
      <c r="AB20" s="12">
        <v>2.93</v>
      </c>
      <c r="AC20" s="12">
        <v>1.27</v>
      </c>
      <c r="AD20" s="12">
        <v>1.57</v>
      </c>
      <c r="AE20" s="12">
        <v>1.85</v>
      </c>
      <c r="AF20" s="12"/>
      <c r="AG20" s="12"/>
      <c r="AH20" s="12">
        <v>2.27</v>
      </c>
      <c r="AI20" s="12"/>
      <c r="AJ20" s="12"/>
      <c r="AK20" s="12">
        <v>1.49</v>
      </c>
      <c r="AL20" s="12"/>
      <c r="AM20" s="12">
        <v>1.62</v>
      </c>
      <c r="AN20" s="12"/>
      <c r="AO20" s="12"/>
      <c r="AP20" s="12"/>
      <c r="AQ20" s="12"/>
      <c r="AR20" s="12"/>
      <c r="AS20" s="900"/>
      <c r="AT20" s="12"/>
      <c r="AU20" s="899">
        <v>2019</v>
      </c>
      <c r="AV20" s="12">
        <v>1.24</v>
      </c>
      <c r="AW20" s="12"/>
      <c r="AX20" s="12"/>
      <c r="AY20" s="12"/>
      <c r="AZ20" s="12">
        <v>1.34</v>
      </c>
      <c r="BA20" s="12"/>
      <c r="BB20" s="12"/>
      <c r="BC20" s="12"/>
      <c r="BD20" s="12">
        <v>1.06</v>
      </c>
      <c r="BE20" s="12">
        <v>0.79</v>
      </c>
      <c r="BF20" s="12">
        <v>2.89</v>
      </c>
      <c r="BG20" s="12"/>
      <c r="BH20" s="12"/>
      <c r="BI20" s="12">
        <v>1.1499999999999999</v>
      </c>
      <c r="BJ20" s="12"/>
      <c r="BK20" s="12"/>
      <c r="BL20" s="12"/>
      <c r="BM20" s="12"/>
      <c r="BN20" s="12"/>
      <c r="BO20" s="12"/>
      <c r="BP20" s="12"/>
      <c r="BQ20" s="12"/>
      <c r="BR20" s="12"/>
      <c r="BS20" s="12"/>
      <c r="BT20" s="12">
        <v>1.24</v>
      </c>
      <c r="BU20" s="12"/>
      <c r="BV20" s="12">
        <v>2.23</v>
      </c>
      <c r="BW20" s="12">
        <v>1.01</v>
      </c>
      <c r="BX20" s="12">
        <v>1.19</v>
      </c>
      <c r="BY20" s="12">
        <v>1.32</v>
      </c>
      <c r="BZ20" s="12"/>
      <c r="CA20" s="12"/>
      <c r="CB20" s="12">
        <v>1.66</v>
      </c>
      <c r="CC20" s="12"/>
      <c r="CD20" s="12"/>
      <c r="CE20" s="12">
        <v>1.08</v>
      </c>
      <c r="CF20" s="12"/>
      <c r="CG20" s="12">
        <v>1.1599999999999999</v>
      </c>
      <c r="CH20" s="12"/>
      <c r="CI20" s="12"/>
      <c r="CJ20" s="12"/>
      <c r="CK20" s="12"/>
      <c r="CL20" s="12"/>
      <c r="CM20" s="900"/>
    </row>
    <row r="21" spans="1:91" ht="13.5" thickBot="1" x14ac:dyDescent="0.25">
      <c r="A21" s="901">
        <v>2020</v>
      </c>
      <c r="B21" s="902">
        <v>1.42</v>
      </c>
      <c r="C21" s="902"/>
      <c r="D21" s="902"/>
      <c r="E21" s="902"/>
      <c r="F21" s="902">
        <v>2</v>
      </c>
      <c r="G21" s="902"/>
      <c r="H21" s="902"/>
      <c r="I21" s="902"/>
      <c r="J21" s="902">
        <v>1.1299999999999999</v>
      </c>
      <c r="K21" s="902">
        <v>1.33</v>
      </c>
      <c r="L21" s="902"/>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v>1.42</v>
      </c>
      <c r="AJ21" s="902"/>
      <c r="AK21" s="902">
        <v>1.54</v>
      </c>
      <c r="AL21" s="902"/>
      <c r="AM21" s="902">
        <v>1.26</v>
      </c>
      <c r="AN21" s="902">
        <v>1.44</v>
      </c>
      <c r="AO21" s="902">
        <v>1.56</v>
      </c>
      <c r="AP21" s="902"/>
      <c r="AQ21" s="902"/>
      <c r="AR21" s="902">
        <v>1.64</v>
      </c>
      <c r="AS21" s="903"/>
      <c r="AT21" s="12"/>
      <c r="AU21" s="901">
        <v>2020</v>
      </c>
      <c r="AV21" s="902">
        <v>1.05</v>
      </c>
      <c r="AW21" s="902"/>
      <c r="AX21" s="902"/>
      <c r="AY21" s="902"/>
      <c r="AZ21" s="902">
        <v>1.45</v>
      </c>
      <c r="BA21" s="902"/>
      <c r="BB21" s="902"/>
      <c r="BC21" s="902"/>
      <c r="BD21" s="902">
        <v>0.85</v>
      </c>
      <c r="BE21" s="902">
        <v>0.99</v>
      </c>
      <c r="BF21" s="902"/>
      <c r="BG21" s="902"/>
      <c r="BH21" s="902"/>
      <c r="BI21" s="902"/>
      <c r="BJ21" s="902"/>
      <c r="BK21" s="902"/>
      <c r="BL21" s="902"/>
      <c r="BM21" s="902"/>
      <c r="BN21" s="902"/>
      <c r="BO21" s="902"/>
      <c r="BP21" s="902"/>
      <c r="BQ21" s="902"/>
      <c r="BR21" s="902"/>
      <c r="BS21" s="902"/>
      <c r="BT21" s="902"/>
      <c r="BU21" s="902"/>
      <c r="BV21" s="902"/>
      <c r="BW21" s="902"/>
      <c r="BX21" s="902"/>
      <c r="BY21" s="902"/>
      <c r="BZ21" s="902"/>
      <c r="CA21" s="902"/>
      <c r="CB21" s="902"/>
      <c r="CC21" s="902">
        <v>1.05</v>
      </c>
      <c r="CD21" s="902"/>
      <c r="CE21" s="902">
        <v>1.04</v>
      </c>
      <c r="CF21" s="902"/>
      <c r="CG21" s="902">
        <v>0.96</v>
      </c>
      <c r="CH21" s="902">
        <v>1.1200000000000001</v>
      </c>
      <c r="CI21" s="902">
        <v>1.2</v>
      </c>
      <c r="CJ21" s="902"/>
      <c r="CK21" s="902"/>
      <c r="CL21" s="902">
        <v>1.3</v>
      </c>
      <c r="CM21" s="903"/>
    </row>
    <row r="22" spans="1:91" ht="13.5" thickBot="1" x14ac:dyDescent="0.25"/>
    <row r="23" spans="1:91" s="96" customFormat="1" ht="14.25" x14ac:dyDescent="0.25">
      <c r="A23" s="895"/>
      <c r="B23" s="1137" t="s">
        <v>898</v>
      </c>
      <c r="C23" s="1137"/>
      <c r="D23" s="1137"/>
      <c r="E23" s="1137"/>
      <c r="F23" s="1137"/>
      <c r="G23" s="1137"/>
      <c r="H23" s="1137"/>
      <c r="I23" s="1137"/>
      <c r="J23" s="1137"/>
      <c r="K23" s="1137"/>
      <c r="L23" s="1137"/>
      <c r="M23" s="1137"/>
      <c r="N23" s="1137"/>
      <c r="O23" s="1137"/>
      <c r="P23" s="1137"/>
      <c r="Q23" s="1137"/>
      <c r="R23" s="1137"/>
      <c r="S23" s="1137"/>
      <c r="T23" s="1137"/>
      <c r="U23" s="1137"/>
      <c r="V23" s="1137"/>
      <c r="W23" s="1137"/>
      <c r="X23" s="1137"/>
      <c r="Y23" s="1137"/>
      <c r="Z23" s="1137"/>
      <c r="AA23" s="1137"/>
      <c r="AB23" s="1137"/>
      <c r="AC23" s="1137"/>
      <c r="AD23" s="1137"/>
      <c r="AE23" s="1137"/>
      <c r="AF23" s="1137"/>
      <c r="AG23" s="1137"/>
      <c r="AH23" s="1137"/>
      <c r="AI23" s="1137"/>
      <c r="AJ23" s="1137"/>
      <c r="AK23" s="1137"/>
      <c r="AL23" s="1137"/>
      <c r="AM23" s="1137"/>
      <c r="AN23" s="1137"/>
      <c r="AO23" s="1137"/>
      <c r="AP23" s="1137"/>
      <c r="AQ23" s="1137"/>
      <c r="AR23" s="1137"/>
      <c r="AS23" s="1138"/>
      <c r="AT23" s="896"/>
      <c r="AU23" s="895"/>
      <c r="AV23" s="1190" t="s">
        <v>899</v>
      </c>
      <c r="AW23" s="1190"/>
      <c r="AX23" s="1190"/>
      <c r="AY23" s="1190"/>
      <c r="AZ23" s="1190"/>
      <c r="BA23" s="1190"/>
      <c r="BB23" s="1190"/>
      <c r="BC23" s="1190"/>
      <c r="BD23" s="1190"/>
      <c r="BE23" s="1190"/>
      <c r="BF23" s="1190"/>
      <c r="BG23" s="1190"/>
      <c r="BH23" s="1190"/>
      <c r="BI23" s="1190"/>
      <c r="BJ23" s="1190"/>
      <c r="BK23" s="1190"/>
      <c r="BL23" s="1190"/>
      <c r="BM23" s="1190"/>
      <c r="BN23" s="1190"/>
      <c r="BO23" s="1190"/>
      <c r="BP23" s="1190"/>
      <c r="BQ23" s="1190"/>
      <c r="BR23" s="1190"/>
      <c r="BS23" s="1190"/>
      <c r="BT23" s="1190"/>
      <c r="BU23" s="1190"/>
      <c r="BV23" s="1190"/>
      <c r="BW23" s="1190"/>
      <c r="BX23" s="1190"/>
      <c r="BY23" s="1190"/>
      <c r="BZ23" s="1190"/>
      <c r="CA23" s="1190"/>
      <c r="CB23" s="1190"/>
      <c r="CC23" s="1190"/>
      <c r="CD23" s="1190"/>
      <c r="CE23" s="1190"/>
      <c r="CF23" s="1190"/>
      <c r="CG23" s="1190"/>
      <c r="CH23" s="1190"/>
      <c r="CI23" s="1190"/>
      <c r="CJ23" s="1190"/>
      <c r="CK23" s="1190"/>
      <c r="CL23" s="1190"/>
      <c r="CM23" s="1191"/>
    </row>
    <row r="24" spans="1:91" ht="25.5" x14ac:dyDescent="0.2">
      <c r="A24" s="864" t="s">
        <v>2044</v>
      </c>
      <c r="B24" s="897" t="s">
        <v>34</v>
      </c>
      <c r="C24" s="897" t="s">
        <v>44</v>
      </c>
      <c r="D24" s="897" t="s">
        <v>69</v>
      </c>
      <c r="E24" s="897" t="s">
        <v>48</v>
      </c>
      <c r="F24" s="897" t="s">
        <v>38</v>
      </c>
      <c r="G24" s="897" t="s">
        <v>60</v>
      </c>
      <c r="H24" s="897" t="s">
        <v>33</v>
      </c>
      <c r="I24" s="897" t="s">
        <v>507</v>
      </c>
      <c r="J24" s="897" t="s">
        <v>37</v>
      </c>
      <c r="K24" s="897" t="s">
        <v>45</v>
      </c>
      <c r="L24" s="897" t="s">
        <v>17</v>
      </c>
      <c r="M24" s="897" t="s">
        <v>501</v>
      </c>
      <c r="N24" s="897" t="s">
        <v>18</v>
      </c>
      <c r="O24" s="897" t="s">
        <v>62</v>
      </c>
      <c r="P24" s="897" t="s">
        <v>510</v>
      </c>
      <c r="Q24" s="897" t="s">
        <v>508</v>
      </c>
      <c r="R24" s="897" t="s">
        <v>890</v>
      </c>
      <c r="S24" s="897" t="s">
        <v>31</v>
      </c>
      <c r="T24" s="897" t="s">
        <v>502</v>
      </c>
      <c r="U24" s="897" t="s">
        <v>891</v>
      </c>
      <c r="V24" s="897" t="s">
        <v>505</v>
      </c>
      <c r="W24" s="897" t="s">
        <v>41</v>
      </c>
      <c r="X24" s="897" t="s">
        <v>42</v>
      </c>
      <c r="Y24" s="897" t="s">
        <v>70</v>
      </c>
      <c r="Z24" s="897" t="s">
        <v>67</v>
      </c>
      <c r="AA24" s="897" t="s">
        <v>63</v>
      </c>
      <c r="AB24" s="897" t="s">
        <v>32</v>
      </c>
      <c r="AC24" s="897" t="s">
        <v>19</v>
      </c>
      <c r="AD24" s="897" t="s">
        <v>68</v>
      </c>
      <c r="AE24" s="897" t="s">
        <v>40</v>
      </c>
      <c r="AF24" s="897" t="s">
        <v>506</v>
      </c>
      <c r="AG24" s="897" t="s">
        <v>57</v>
      </c>
      <c r="AH24" s="897" t="s">
        <v>39</v>
      </c>
      <c r="AI24" s="897" t="s">
        <v>20</v>
      </c>
      <c r="AJ24" s="897" t="s">
        <v>509</v>
      </c>
      <c r="AK24" s="897" t="s">
        <v>500</v>
      </c>
      <c r="AL24" s="897" t="s">
        <v>503</v>
      </c>
      <c r="AM24" s="897" t="s">
        <v>21</v>
      </c>
      <c r="AN24" s="897" t="s">
        <v>499</v>
      </c>
      <c r="AO24" s="897" t="s">
        <v>43</v>
      </c>
      <c r="AP24" s="897" t="s">
        <v>47</v>
      </c>
      <c r="AQ24" s="897" t="s">
        <v>46</v>
      </c>
      <c r="AR24" s="897" t="s">
        <v>756</v>
      </c>
      <c r="AS24" s="898" t="s">
        <v>504</v>
      </c>
      <c r="AT24" s="12"/>
      <c r="AU24" s="864" t="s">
        <v>2044</v>
      </c>
      <c r="AV24" s="897" t="s">
        <v>34</v>
      </c>
      <c r="AW24" s="897" t="s">
        <v>44</v>
      </c>
      <c r="AX24" s="897" t="s">
        <v>69</v>
      </c>
      <c r="AY24" s="897" t="s">
        <v>48</v>
      </c>
      <c r="AZ24" s="897" t="s">
        <v>38</v>
      </c>
      <c r="BA24" s="897" t="s">
        <v>60</v>
      </c>
      <c r="BB24" s="897" t="s">
        <v>33</v>
      </c>
      <c r="BC24" s="897" t="s">
        <v>507</v>
      </c>
      <c r="BD24" s="897" t="s">
        <v>37</v>
      </c>
      <c r="BE24" s="897" t="s">
        <v>45</v>
      </c>
      <c r="BF24" s="897" t="s">
        <v>17</v>
      </c>
      <c r="BG24" s="897" t="s">
        <v>501</v>
      </c>
      <c r="BH24" s="897" t="s">
        <v>18</v>
      </c>
      <c r="BI24" s="897" t="s">
        <v>62</v>
      </c>
      <c r="BJ24" s="897" t="s">
        <v>510</v>
      </c>
      <c r="BK24" s="897" t="s">
        <v>508</v>
      </c>
      <c r="BL24" s="897" t="s">
        <v>890</v>
      </c>
      <c r="BM24" s="897" t="s">
        <v>31</v>
      </c>
      <c r="BN24" s="897" t="s">
        <v>502</v>
      </c>
      <c r="BO24" s="897" t="s">
        <v>891</v>
      </c>
      <c r="BP24" s="897" t="s">
        <v>505</v>
      </c>
      <c r="BQ24" s="897" t="s">
        <v>41</v>
      </c>
      <c r="BR24" s="897" t="s">
        <v>42</v>
      </c>
      <c r="BS24" s="897" t="s">
        <v>70</v>
      </c>
      <c r="BT24" s="897" t="s">
        <v>67</v>
      </c>
      <c r="BU24" s="897" t="s">
        <v>63</v>
      </c>
      <c r="BV24" s="897" t="s">
        <v>32</v>
      </c>
      <c r="BW24" s="897" t="s">
        <v>19</v>
      </c>
      <c r="BX24" s="897" t="s">
        <v>68</v>
      </c>
      <c r="BY24" s="897" t="s">
        <v>40</v>
      </c>
      <c r="BZ24" s="897" t="s">
        <v>506</v>
      </c>
      <c r="CA24" s="897" t="s">
        <v>57</v>
      </c>
      <c r="CB24" s="897" t="s">
        <v>39</v>
      </c>
      <c r="CC24" s="897" t="s">
        <v>20</v>
      </c>
      <c r="CD24" s="897" t="s">
        <v>509</v>
      </c>
      <c r="CE24" s="897" t="s">
        <v>500</v>
      </c>
      <c r="CF24" s="897" t="s">
        <v>503</v>
      </c>
      <c r="CG24" s="897" t="s">
        <v>21</v>
      </c>
      <c r="CH24" s="897" t="s">
        <v>499</v>
      </c>
      <c r="CI24" s="897" t="s">
        <v>43</v>
      </c>
      <c r="CJ24" s="897" t="s">
        <v>47</v>
      </c>
      <c r="CK24" s="897" t="s">
        <v>46</v>
      </c>
      <c r="CL24" s="897" t="s">
        <v>756</v>
      </c>
      <c r="CM24" s="898" t="s">
        <v>504</v>
      </c>
    </row>
    <row r="25" spans="1:91" x14ac:dyDescent="0.2">
      <c r="A25" s="899">
        <v>2007</v>
      </c>
      <c r="B25" s="12">
        <v>19</v>
      </c>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900"/>
      <c r="AT25" s="12"/>
      <c r="AU25" s="899">
        <v>2007</v>
      </c>
      <c r="AV25" s="12">
        <v>22</v>
      </c>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900"/>
    </row>
    <row r="26" spans="1:91" x14ac:dyDescent="0.2">
      <c r="A26" s="899">
        <v>2008</v>
      </c>
      <c r="B26" s="12">
        <v>10</v>
      </c>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900"/>
      <c r="AT26" s="12"/>
      <c r="AU26" s="899">
        <v>2008</v>
      </c>
      <c r="AV26" s="12">
        <v>12</v>
      </c>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900"/>
    </row>
    <row r="27" spans="1:91" x14ac:dyDescent="0.2">
      <c r="A27" s="899">
        <v>2009</v>
      </c>
      <c r="B27" s="12">
        <v>46</v>
      </c>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900"/>
      <c r="AT27" s="12"/>
      <c r="AU27" s="899">
        <v>2009</v>
      </c>
      <c r="AV27" s="12">
        <v>53</v>
      </c>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900"/>
    </row>
    <row r="28" spans="1:91" x14ac:dyDescent="0.2">
      <c r="A28" s="899">
        <v>2010</v>
      </c>
      <c r="B28" s="12">
        <v>175</v>
      </c>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900"/>
      <c r="AT28" s="12"/>
      <c r="AU28" s="899">
        <v>2010</v>
      </c>
      <c r="AV28" s="12">
        <v>211</v>
      </c>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900"/>
    </row>
    <row r="29" spans="1:91" x14ac:dyDescent="0.2">
      <c r="A29" s="899">
        <v>2011</v>
      </c>
      <c r="B29" s="12">
        <v>428</v>
      </c>
      <c r="C29" s="12"/>
      <c r="D29" s="12"/>
      <c r="E29" s="12">
        <v>96</v>
      </c>
      <c r="F29" s="12">
        <v>122</v>
      </c>
      <c r="G29" s="12"/>
      <c r="H29" s="12"/>
      <c r="I29" s="12"/>
      <c r="J29" s="12"/>
      <c r="K29" s="12"/>
      <c r="L29" s="12"/>
      <c r="M29" s="12"/>
      <c r="N29" s="12"/>
      <c r="O29" s="12"/>
      <c r="P29" s="12"/>
      <c r="Q29" s="12"/>
      <c r="R29" s="12"/>
      <c r="S29" s="12"/>
      <c r="T29" s="12"/>
      <c r="U29" s="12"/>
      <c r="V29" s="12"/>
      <c r="W29" s="12"/>
      <c r="X29" s="12"/>
      <c r="Y29" s="12"/>
      <c r="Z29" s="12"/>
      <c r="AA29" s="12"/>
      <c r="AB29" s="12">
        <v>48</v>
      </c>
      <c r="AC29" s="12">
        <v>41</v>
      </c>
      <c r="AD29" s="12"/>
      <c r="AE29" s="12"/>
      <c r="AF29" s="12"/>
      <c r="AG29" s="12"/>
      <c r="AH29" s="12"/>
      <c r="AI29" s="12"/>
      <c r="AJ29" s="12"/>
      <c r="AK29" s="12"/>
      <c r="AL29" s="12"/>
      <c r="AM29" s="12"/>
      <c r="AN29" s="12"/>
      <c r="AO29" s="12"/>
      <c r="AP29" s="12"/>
      <c r="AQ29" s="12"/>
      <c r="AR29" s="12"/>
      <c r="AS29" s="900"/>
      <c r="AT29" s="12"/>
      <c r="AU29" s="899">
        <v>2011</v>
      </c>
      <c r="AV29" s="12">
        <v>517</v>
      </c>
      <c r="AW29" s="12"/>
      <c r="AX29" s="12"/>
      <c r="AY29" s="12">
        <v>118</v>
      </c>
      <c r="AZ29" s="12">
        <v>152</v>
      </c>
      <c r="BA29" s="12"/>
      <c r="BB29" s="12"/>
      <c r="BC29" s="12"/>
      <c r="BD29" s="12"/>
      <c r="BE29" s="12"/>
      <c r="BF29" s="12"/>
      <c r="BG29" s="12"/>
      <c r="BH29" s="12"/>
      <c r="BI29" s="12"/>
      <c r="BJ29" s="12"/>
      <c r="BK29" s="12"/>
      <c r="BL29" s="12"/>
      <c r="BM29" s="12"/>
      <c r="BN29" s="12"/>
      <c r="BO29" s="12"/>
      <c r="BP29" s="12"/>
      <c r="BQ29" s="12"/>
      <c r="BR29" s="12"/>
      <c r="BS29" s="12"/>
      <c r="BT29" s="12"/>
      <c r="BU29" s="12"/>
      <c r="BV29" s="12">
        <v>56</v>
      </c>
      <c r="BW29" s="12">
        <v>50</v>
      </c>
      <c r="BX29" s="12"/>
      <c r="BY29" s="12"/>
      <c r="BZ29" s="12"/>
      <c r="CA29" s="12"/>
      <c r="CB29" s="12"/>
      <c r="CC29" s="12"/>
      <c r="CD29" s="12"/>
      <c r="CE29" s="12"/>
      <c r="CF29" s="12"/>
      <c r="CG29" s="12"/>
      <c r="CH29" s="12"/>
      <c r="CI29" s="12"/>
      <c r="CJ29" s="12"/>
      <c r="CK29" s="12"/>
      <c r="CL29" s="12"/>
      <c r="CM29" s="900"/>
    </row>
    <row r="30" spans="1:91" x14ac:dyDescent="0.2">
      <c r="A30" s="899">
        <v>2012</v>
      </c>
      <c r="B30" s="12">
        <v>930</v>
      </c>
      <c r="C30" s="12"/>
      <c r="D30" s="12"/>
      <c r="E30" s="12">
        <v>269</v>
      </c>
      <c r="F30" s="12">
        <v>250</v>
      </c>
      <c r="G30" s="12"/>
      <c r="H30" s="12"/>
      <c r="I30" s="12"/>
      <c r="J30" s="12"/>
      <c r="K30" s="12"/>
      <c r="L30" s="12"/>
      <c r="M30" s="12"/>
      <c r="N30" s="12"/>
      <c r="O30" s="12"/>
      <c r="P30" s="12"/>
      <c r="Q30" s="12"/>
      <c r="R30" s="12"/>
      <c r="S30" s="12"/>
      <c r="T30" s="12">
        <v>38</v>
      </c>
      <c r="U30" s="12"/>
      <c r="V30" s="12"/>
      <c r="W30" s="12"/>
      <c r="X30" s="12"/>
      <c r="Y30" s="12"/>
      <c r="Z30" s="12"/>
      <c r="AA30" s="12"/>
      <c r="AB30" s="12">
        <v>27</v>
      </c>
      <c r="AC30" s="12"/>
      <c r="AD30" s="12">
        <v>186</v>
      </c>
      <c r="AE30" s="12"/>
      <c r="AF30" s="12"/>
      <c r="AG30" s="12"/>
      <c r="AH30" s="12"/>
      <c r="AI30" s="12"/>
      <c r="AJ30" s="12"/>
      <c r="AK30" s="12"/>
      <c r="AL30" s="12"/>
      <c r="AM30" s="12">
        <v>30</v>
      </c>
      <c r="AN30" s="12"/>
      <c r="AO30" s="12"/>
      <c r="AP30" s="12"/>
      <c r="AQ30" s="12"/>
      <c r="AR30" s="12"/>
      <c r="AS30" s="900"/>
      <c r="AT30" s="12"/>
      <c r="AU30" s="899">
        <v>2012</v>
      </c>
      <c r="AV30" s="12">
        <v>1181</v>
      </c>
      <c r="AW30" s="12"/>
      <c r="AX30" s="12"/>
      <c r="AY30" s="12">
        <v>357</v>
      </c>
      <c r="AZ30" s="12">
        <v>320</v>
      </c>
      <c r="BA30" s="12"/>
      <c r="BB30" s="12"/>
      <c r="BC30" s="12"/>
      <c r="BD30" s="12"/>
      <c r="BE30" s="12"/>
      <c r="BF30" s="12"/>
      <c r="BG30" s="12"/>
      <c r="BH30" s="12"/>
      <c r="BI30" s="12"/>
      <c r="BJ30" s="12"/>
      <c r="BK30" s="12"/>
      <c r="BL30" s="12"/>
      <c r="BM30" s="12"/>
      <c r="BN30" s="12">
        <v>52</v>
      </c>
      <c r="BO30" s="12"/>
      <c r="BP30" s="12"/>
      <c r="BQ30" s="12"/>
      <c r="BR30" s="12"/>
      <c r="BS30" s="12"/>
      <c r="BT30" s="12"/>
      <c r="BU30" s="12"/>
      <c r="BV30" s="12">
        <v>33</v>
      </c>
      <c r="BW30" s="12"/>
      <c r="BX30" s="12">
        <v>229</v>
      </c>
      <c r="BY30" s="12"/>
      <c r="BZ30" s="12"/>
      <c r="CA30" s="12"/>
      <c r="CB30" s="12"/>
      <c r="CC30" s="12"/>
      <c r="CD30" s="12"/>
      <c r="CE30" s="12"/>
      <c r="CF30" s="12"/>
      <c r="CG30" s="12">
        <v>35</v>
      </c>
      <c r="CH30" s="12"/>
      <c r="CI30" s="12"/>
      <c r="CJ30" s="12"/>
      <c r="CK30" s="12"/>
      <c r="CL30" s="12"/>
      <c r="CM30" s="900"/>
    </row>
    <row r="31" spans="1:91" x14ac:dyDescent="0.2">
      <c r="A31" s="899">
        <v>2013</v>
      </c>
      <c r="B31" s="12">
        <v>1344</v>
      </c>
      <c r="C31" s="12"/>
      <c r="D31" s="12"/>
      <c r="E31" s="12">
        <v>219</v>
      </c>
      <c r="F31" s="12">
        <v>929</v>
      </c>
      <c r="G31" s="12"/>
      <c r="H31" s="12"/>
      <c r="I31" s="12"/>
      <c r="J31" s="12"/>
      <c r="K31" s="12"/>
      <c r="L31" s="12"/>
      <c r="M31" s="12"/>
      <c r="N31" s="12"/>
      <c r="O31" s="12">
        <v>39</v>
      </c>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900"/>
      <c r="AT31" s="12"/>
      <c r="AU31" s="899">
        <v>2013</v>
      </c>
      <c r="AV31" s="12">
        <v>1754</v>
      </c>
      <c r="AW31" s="12"/>
      <c r="AX31" s="12"/>
      <c r="AY31" s="12">
        <v>300</v>
      </c>
      <c r="AZ31" s="12">
        <v>1206</v>
      </c>
      <c r="BA31" s="12"/>
      <c r="BB31" s="12"/>
      <c r="BC31" s="12"/>
      <c r="BD31" s="12"/>
      <c r="BE31" s="12"/>
      <c r="BF31" s="12"/>
      <c r="BG31" s="12"/>
      <c r="BH31" s="12"/>
      <c r="BI31" s="12">
        <v>52</v>
      </c>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900"/>
    </row>
    <row r="32" spans="1:91" x14ac:dyDescent="0.2">
      <c r="A32" s="899">
        <v>2014</v>
      </c>
      <c r="B32" s="12">
        <v>3184</v>
      </c>
      <c r="C32" s="12"/>
      <c r="D32" s="12"/>
      <c r="E32" s="12">
        <v>406</v>
      </c>
      <c r="F32" s="12">
        <v>2402</v>
      </c>
      <c r="G32" s="12"/>
      <c r="H32" s="12"/>
      <c r="I32" s="12"/>
      <c r="J32" s="12"/>
      <c r="K32" s="12"/>
      <c r="L32" s="12"/>
      <c r="M32" s="12"/>
      <c r="N32" s="12"/>
      <c r="O32" s="12"/>
      <c r="P32" s="12"/>
      <c r="Q32" s="12"/>
      <c r="R32" s="12"/>
      <c r="S32" s="12"/>
      <c r="T32" s="12"/>
      <c r="U32" s="12"/>
      <c r="V32" s="12"/>
      <c r="W32" s="12"/>
      <c r="X32" s="12"/>
      <c r="Y32" s="12"/>
      <c r="Z32" s="12">
        <v>59</v>
      </c>
      <c r="AA32" s="12"/>
      <c r="AB32" s="12">
        <v>43</v>
      </c>
      <c r="AC32" s="12">
        <v>75</v>
      </c>
      <c r="AD32" s="12"/>
      <c r="AE32" s="12"/>
      <c r="AF32" s="12"/>
      <c r="AG32" s="12"/>
      <c r="AH32" s="12"/>
      <c r="AI32" s="12"/>
      <c r="AJ32" s="12"/>
      <c r="AK32" s="12"/>
      <c r="AL32" s="12"/>
      <c r="AM32" s="12"/>
      <c r="AN32" s="12"/>
      <c r="AO32" s="12"/>
      <c r="AP32" s="12"/>
      <c r="AQ32" s="12"/>
      <c r="AR32" s="12"/>
      <c r="AS32" s="900"/>
      <c r="AT32" s="12"/>
      <c r="AU32" s="899">
        <v>2014</v>
      </c>
      <c r="AV32" s="12">
        <v>4112</v>
      </c>
      <c r="AW32" s="12"/>
      <c r="AX32" s="12"/>
      <c r="AY32" s="12">
        <v>547</v>
      </c>
      <c r="AZ32" s="12">
        <v>3085</v>
      </c>
      <c r="BA32" s="12"/>
      <c r="BB32" s="12"/>
      <c r="BC32" s="12"/>
      <c r="BD32" s="12"/>
      <c r="BE32" s="12"/>
      <c r="BF32" s="12"/>
      <c r="BG32" s="12"/>
      <c r="BH32" s="12"/>
      <c r="BI32" s="12"/>
      <c r="BJ32" s="12"/>
      <c r="BK32" s="12"/>
      <c r="BL32" s="12"/>
      <c r="BM32" s="12"/>
      <c r="BN32" s="12"/>
      <c r="BO32" s="12"/>
      <c r="BP32" s="12"/>
      <c r="BQ32" s="12"/>
      <c r="BR32" s="12"/>
      <c r="BS32" s="12"/>
      <c r="BT32" s="12">
        <v>86</v>
      </c>
      <c r="BU32" s="12"/>
      <c r="BV32" s="12">
        <v>54</v>
      </c>
      <c r="BW32" s="12">
        <v>93</v>
      </c>
      <c r="BX32" s="12"/>
      <c r="BY32" s="12"/>
      <c r="BZ32" s="12"/>
      <c r="CA32" s="12"/>
      <c r="CB32" s="12"/>
      <c r="CC32" s="12"/>
      <c r="CD32" s="12"/>
      <c r="CE32" s="12"/>
      <c r="CF32" s="12"/>
      <c r="CG32" s="12"/>
      <c r="CH32" s="12"/>
      <c r="CI32" s="12"/>
      <c r="CJ32" s="12"/>
      <c r="CK32" s="12"/>
      <c r="CL32" s="12"/>
      <c r="CM32" s="900"/>
    </row>
    <row r="33" spans="1:91" x14ac:dyDescent="0.2">
      <c r="A33" s="899">
        <v>2015</v>
      </c>
      <c r="B33" s="12">
        <v>2870</v>
      </c>
      <c r="C33" s="12"/>
      <c r="D33" s="12"/>
      <c r="E33" s="12">
        <v>122</v>
      </c>
      <c r="F33" s="12">
        <v>1346</v>
      </c>
      <c r="G33" s="12"/>
      <c r="H33" s="12"/>
      <c r="I33" s="12"/>
      <c r="J33" s="12"/>
      <c r="K33" s="12">
        <v>177</v>
      </c>
      <c r="L33" s="12"/>
      <c r="M33" s="12"/>
      <c r="N33" s="12"/>
      <c r="O33" s="12">
        <v>20</v>
      </c>
      <c r="P33" s="12"/>
      <c r="Q33" s="12"/>
      <c r="R33" s="12"/>
      <c r="S33" s="12"/>
      <c r="T33" s="12"/>
      <c r="U33" s="12"/>
      <c r="V33" s="12"/>
      <c r="W33" s="12"/>
      <c r="X33" s="12"/>
      <c r="Y33" s="12"/>
      <c r="Z33" s="12">
        <v>420</v>
      </c>
      <c r="AA33" s="12"/>
      <c r="AB33" s="12">
        <v>41</v>
      </c>
      <c r="AC33" s="12">
        <v>40</v>
      </c>
      <c r="AD33" s="12">
        <v>349</v>
      </c>
      <c r="AE33" s="12"/>
      <c r="AF33" s="12"/>
      <c r="AG33" s="12"/>
      <c r="AH33" s="12"/>
      <c r="AI33" s="12"/>
      <c r="AJ33" s="12"/>
      <c r="AK33" s="12"/>
      <c r="AL33" s="12"/>
      <c r="AM33" s="12">
        <v>130</v>
      </c>
      <c r="AN33" s="12"/>
      <c r="AO33" s="12"/>
      <c r="AP33" s="12"/>
      <c r="AQ33" s="12"/>
      <c r="AR33" s="12"/>
      <c r="AS33" s="900"/>
      <c r="AT33" s="12"/>
      <c r="AU33" s="899">
        <v>2015</v>
      </c>
      <c r="AV33" s="12">
        <v>3728</v>
      </c>
      <c r="AW33" s="12"/>
      <c r="AX33" s="12"/>
      <c r="AY33" s="12">
        <v>165</v>
      </c>
      <c r="AZ33" s="12">
        <v>1714</v>
      </c>
      <c r="BA33" s="12"/>
      <c r="BB33" s="12"/>
      <c r="BC33" s="12"/>
      <c r="BD33" s="12"/>
      <c r="BE33" s="12">
        <v>246</v>
      </c>
      <c r="BF33" s="12"/>
      <c r="BG33" s="12"/>
      <c r="BH33" s="12"/>
      <c r="BI33" s="12">
        <v>27</v>
      </c>
      <c r="BJ33" s="12"/>
      <c r="BK33" s="12"/>
      <c r="BL33" s="12"/>
      <c r="BM33" s="12"/>
      <c r="BN33" s="12"/>
      <c r="BO33" s="12"/>
      <c r="BP33" s="12"/>
      <c r="BQ33" s="12"/>
      <c r="BR33" s="12"/>
      <c r="BS33" s="12"/>
      <c r="BT33" s="12">
        <v>568</v>
      </c>
      <c r="BU33" s="12"/>
      <c r="BV33" s="12">
        <v>53</v>
      </c>
      <c r="BW33" s="12">
        <v>49</v>
      </c>
      <c r="BX33" s="12">
        <v>462</v>
      </c>
      <c r="BY33" s="12"/>
      <c r="BZ33" s="12"/>
      <c r="CA33" s="12"/>
      <c r="CB33" s="12"/>
      <c r="CC33" s="12"/>
      <c r="CD33" s="12"/>
      <c r="CE33" s="12"/>
      <c r="CF33" s="12"/>
      <c r="CG33" s="12">
        <v>162</v>
      </c>
      <c r="CH33" s="12"/>
      <c r="CI33" s="12"/>
      <c r="CJ33" s="12"/>
      <c r="CK33" s="12"/>
      <c r="CL33" s="12"/>
      <c r="CM33" s="900"/>
    </row>
    <row r="34" spans="1:91" x14ac:dyDescent="0.2">
      <c r="A34" s="899">
        <v>2016</v>
      </c>
      <c r="B34" s="12">
        <v>7379</v>
      </c>
      <c r="C34" s="12"/>
      <c r="D34" s="12"/>
      <c r="E34" s="12">
        <v>371</v>
      </c>
      <c r="F34" s="12">
        <v>2958</v>
      </c>
      <c r="G34" s="12">
        <v>225</v>
      </c>
      <c r="H34" s="12"/>
      <c r="I34" s="12"/>
      <c r="J34" s="12">
        <v>229</v>
      </c>
      <c r="K34" s="12">
        <v>726</v>
      </c>
      <c r="L34" s="12"/>
      <c r="M34" s="12"/>
      <c r="N34" s="12"/>
      <c r="O34" s="12">
        <v>16</v>
      </c>
      <c r="P34" s="12"/>
      <c r="Q34" s="12"/>
      <c r="R34" s="12"/>
      <c r="S34" s="12"/>
      <c r="T34" s="12">
        <v>39</v>
      </c>
      <c r="U34" s="12"/>
      <c r="V34" s="12"/>
      <c r="W34" s="12"/>
      <c r="X34" s="12"/>
      <c r="Y34" s="12"/>
      <c r="Z34" s="12">
        <v>349</v>
      </c>
      <c r="AA34" s="12"/>
      <c r="AB34" s="12">
        <v>51</v>
      </c>
      <c r="AC34" s="12">
        <v>165</v>
      </c>
      <c r="AD34" s="12">
        <v>708</v>
      </c>
      <c r="AE34" s="12"/>
      <c r="AF34" s="12"/>
      <c r="AG34" s="12"/>
      <c r="AH34" s="12">
        <v>73</v>
      </c>
      <c r="AI34" s="12"/>
      <c r="AJ34" s="12"/>
      <c r="AK34" s="12"/>
      <c r="AL34" s="12"/>
      <c r="AM34" s="12"/>
      <c r="AN34" s="12">
        <v>680</v>
      </c>
      <c r="AO34" s="12">
        <v>137</v>
      </c>
      <c r="AP34" s="12"/>
      <c r="AQ34" s="12"/>
      <c r="AR34" s="12"/>
      <c r="AS34" s="900"/>
      <c r="AT34" s="12"/>
      <c r="AU34" s="899">
        <v>2016</v>
      </c>
      <c r="AV34" s="12">
        <v>9612</v>
      </c>
      <c r="AW34" s="12"/>
      <c r="AX34" s="12"/>
      <c r="AY34" s="12">
        <v>491</v>
      </c>
      <c r="AZ34" s="12">
        <v>3729</v>
      </c>
      <c r="BA34" s="12">
        <v>287</v>
      </c>
      <c r="BB34" s="12"/>
      <c r="BC34" s="12"/>
      <c r="BD34" s="12">
        <v>376</v>
      </c>
      <c r="BE34" s="12">
        <v>925</v>
      </c>
      <c r="BF34" s="12"/>
      <c r="BG34" s="12"/>
      <c r="BH34" s="12"/>
      <c r="BI34" s="12">
        <v>21</v>
      </c>
      <c r="BJ34" s="12"/>
      <c r="BK34" s="12"/>
      <c r="BL34" s="12"/>
      <c r="BM34" s="12"/>
      <c r="BN34" s="12">
        <v>50</v>
      </c>
      <c r="BO34" s="12"/>
      <c r="BP34" s="12"/>
      <c r="BQ34" s="12"/>
      <c r="BR34" s="12"/>
      <c r="BS34" s="12"/>
      <c r="BT34" s="12">
        <v>456</v>
      </c>
      <c r="BU34" s="12"/>
      <c r="BV34" s="12">
        <v>62</v>
      </c>
      <c r="BW34" s="12">
        <v>224</v>
      </c>
      <c r="BX34" s="12">
        <v>960</v>
      </c>
      <c r="BY34" s="12"/>
      <c r="BZ34" s="12"/>
      <c r="CA34" s="12"/>
      <c r="CB34" s="12">
        <v>97</v>
      </c>
      <c r="CC34" s="12"/>
      <c r="CD34" s="12"/>
      <c r="CE34" s="12"/>
      <c r="CF34" s="12"/>
      <c r="CG34" s="12"/>
      <c r="CH34" s="12">
        <v>882</v>
      </c>
      <c r="CI34" s="12">
        <v>180</v>
      </c>
      <c r="CJ34" s="12"/>
      <c r="CK34" s="12"/>
      <c r="CL34" s="12"/>
      <c r="CM34" s="900"/>
    </row>
    <row r="35" spans="1:91" x14ac:dyDescent="0.2">
      <c r="A35" s="899">
        <v>2017</v>
      </c>
      <c r="B35" s="12">
        <v>4046</v>
      </c>
      <c r="C35" s="12">
        <v>107</v>
      </c>
      <c r="D35" s="12"/>
      <c r="E35" s="12">
        <v>87</v>
      </c>
      <c r="F35" s="12">
        <v>696</v>
      </c>
      <c r="G35" s="12"/>
      <c r="H35" s="12"/>
      <c r="I35" s="12"/>
      <c r="J35" s="12">
        <v>175</v>
      </c>
      <c r="K35" s="12"/>
      <c r="L35" s="12">
        <v>46</v>
      </c>
      <c r="M35" s="12">
        <v>120</v>
      </c>
      <c r="N35" s="12"/>
      <c r="O35" s="12">
        <v>30</v>
      </c>
      <c r="P35" s="12"/>
      <c r="Q35" s="12"/>
      <c r="R35" s="12"/>
      <c r="S35" s="12">
        <v>17</v>
      </c>
      <c r="T35" s="12"/>
      <c r="U35" s="12"/>
      <c r="V35" s="12"/>
      <c r="W35" s="12">
        <v>156</v>
      </c>
      <c r="X35" s="12"/>
      <c r="Y35" s="12">
        <v>155</v>
      </c>
      <c r="Z35" s="12">
        <v>675</v>
      </c>
      <c r="AA35" s="12"/>
      <c r="AB35" s="12">
        <v>39</v>
      </c>
      <c r="AC35" s="12"/>
      <c r="AD35" s="12">
        <v>290</v>
      </c>
      <c r="AE35" s="12"/>
      <c r="AF35" s="12"/>
      <c r="AG35" s="12"/>
      <c r="AH35" s="12">
        <v>104</v>
      </c>
      <c r="AI35" s="12"/>
      <c r="AJ35" s="12"/>
      <c r="AK35" s="12">
        <v>223</v>
      </c>
      <c r="AL35" s="12"/>
      <c r="AM35" s="12">
        <v>651</v>
      </c>
      <c r="AN35" s="12"/>
      <c r="AO35" s="12">
        <v>271</v>
      </c>
      <c r="AP35" s="12"/>
      <c r="AQ35" s="12"/>
      <c r="AR35" s="12"/>
      <c r="AS35" s="900"/>
      <c r="AT35" s="12"/>
      <c r="AU35" s="899">
        <v>2017</v>
      </c>
      <c r="AV35" s="12">
        <v>5382</v>
      </c>
      <c r="AW35" s="12">
        <v>146</v>
      </c>
      <c r="AX35" s="12"/>
      <c r="AY35" s="12">
        <v>120</v>
      </c>
      <c r="AZ35" s="12">
        <v>913</v>
      </c>
      <c r="BA35" s="12"/>
      <c r="BB35" s="12"/>
      <c r="BC35" s="12"/>
      <c r="BD35" s="12">
        <v>237</v>
      </c>
      <c r="BE35" s="12"/>
      <c r="BF35" s="12">
        <v>64</v>
      </c>
      <c r="BG35" s="12">
        <v>160</v>
      </c>
      <c r="BH35" s="12"/>
      <c r="BI35" s="12">
        <v>41</v>
      </c>
      <c r="BJ35" s="12"/>
      <c r="BK35" s="12"/>
      <c r="BL35" s="12"/>
      <c r="BM35" s="12">
        <v>21</v>
      </c>
      <c r="BN35" s="12"/>
      <c r="BO35" s="12"/>
      <c r="BP35" s="12"/>
      <c r="BQ35" s="12">
        <v>229</v>
      </c>
      <c r="BR35" s="12"/>
      <c r="BS35" s="12">
        <v>216</v>
      </c>
      <c r="BT35" s="12">
        <v>910</v>
      </c>
      <c r="BU35" s="12"/>
      <c r="BV35" s="12">
        <v>46</v>
      </c>
      <c r="BW35" s="12"/>
      <c r="BX35" s="12">
        <v>378</v>
      </c>
      <c r="BY35" s="12"/>
      <c r="BZ35" s="12"/>
      <c r="CA35" s="12"/>
      <c r="CB35" s="12">
        <v>136</v>
      </c>
      <c r="CC35" s="12"/>
      <c r="CD35" s="12"/>
      <c r="CE35" s="12">
        <v>305</v>
      </c>
      <c r="CF35" s="12"/>
      <c r="CG35" s="12">
        <v>841</v>
      </c>
      <c r="CH35" s="12"/>
      <c r="CI35" s="12">
        <v>356</v>
      </c>
      <c r="CJ35" s="12"/>
      <c r="CK35" s="12"/>
      <c r="CL35" s="12"/>
      <c r="CM35" s="900"/>
    </row>
    <row r="36" spans="1:91" x14ac:dyDescent="0.2">
      <c r="A36" s="899">
        <v>2018</v>
      </c>
      <c r="B36" s="12">
        <v>3949</v>
      </c>
      <c r="C36" s="12"/>
      <c r="D36" s="12"/>
      <c r="E36" s="12"/>
      <c r="F36" s="12">
        <v>981</v>
      </c>
      <c r="G36" s="12"/>
      <c r="H36" s="12"/>
      <c r="I36" s="12"/>
      <c r="J36" s="12">
        <v>875</v>
      </c>
      <c r="K36" s="12"/>
      <c r="L36" s="12"/>
      <c r="M36" s="12"/>
      <c r="N36" s="12"/>
      <c r="O36" s="12"/>
      <c r="P36" s="12"/>
      <c r="Q36" s="12"/>
      <c r="R36" s="12"/>
      <c r="S36" s="12"/>
      <c r="T36" s="12"/>
      <c r="U36" s="12"/>
      <c r="V36" s="12"/>
      <c r="W36" s="12"/>
      <c r="X36" s="12"/>
      <c r="Y36" s="12"/>
      <c r="Z36" s="12">
        <v>472</v>
      </c>
      <c r="AA36" s="12"/>
      <c r="AB36" s="12">
        <v>54</v>
      </c>
      <c r="AC36" s="12">
        <v>33</v>
      </c>
      <c r="AD36" s="12"/>
      <c r="AE36" s="12"/>
      <c r="AF36" s="12"/>
      <c r="AG36" s="12"/>
      <c r="AH36" s="12">
        <v>82</v>
      </c>
      <c r="AI36" s="12"/>
      <c r="AJ36" s="12"/>
      <c r="AK36" s="12">
        <v>71</v>
      </c>
      <c r="AL36" s="12"/>
      <c r="AM36" s="12">
        <v>646</v>
      </c>
      <c r="AN36" s="12"/>
      <c r="AO36" s="12">
        <v>58</v>
      </c>
      <c r="AP36" s="12"/>
      <c r="AQ36" s="12"/>
      <c r="AR36" s="12"/>
      <c r="AS36" s="900"/>
      <c r="AT36" s="12"/>
      <c r="AU36" s="899">
        <v>2018</v>
      </c>
      <c r="AV36" s="12">
        <v>5382</v>
      </c>
      <c r="AW36" s="12"/>
      <c r="AX36" s="12"/>
      <c r="AY36" s="12"/>
      <c r="AZ36" s="12">
        <v>1309</v>
      </c>
      <c r="BA36" s="12"/>
      <c r="BB36" s="12"/>
      <c r="BC36" s="12"/>
      <c r="BD36" s="12">
        <v>1262</v>
      </c>
      <c r="BE36" s="12"/>
      <c r="BF36" s="12"/>
      <c r="BG36" s="12"/>
      <c r="BH36" s="12"/>
      <c r="BI36" s="12"/>
      <c r="BJ36" s="12"/>
      <c r="BK36" s="12"/>
      <c r="BL36" s="12"/>
      <c r="BM36" s="12"/>
      <c r="BN36" s="12"/>
      <c r="BO36" s="12"/>
      <c r="BP36" s="12"/>
      <c r="BQ36" s="12"/>
      <c r="BR36" s="12"/>
      <c r="BS36" s="12"/>
      <c r="BT36" s="12">
        <v>682</v>
      </c>
      <c r="BU36" s="12"/>
      <c r="BV36" s="12">
        <v>67</v>
      </c>
      <c r="BW36" s="12">
        <v>41</v>
      </c>
      <c r="BX36" s="12"/>
      <c r="BY36" s="12"/>
      <c r="BZ36" s="12"/>
      <c r="CA36" s="12"/>
      <c r="CB36" s="12">
        <v>109</v>
      </c>
      <c r="CC36" s="12"/>
      <c r="CD36" s="12"/>
      <c r="CE36" s="12">
        <v>101</v>
      </c>
      <c r="CF36" s="12"/>
      <c r="CG36" s="12">
        <v>855</v>
      </c>
      <c r="CH36" s="12"/>
      <c r="CI36" s="12">
        <v>77</v>
      </c>
      <c r="CJ36" s="12"/>
      <c r="CK36" s="12"/>
      <c r="CL36" s="12"/>
      <c r="CM36" s="900"/>
    </row>
    <row r="37" spans="1:91" x14ac:dyDescent="0.2">
      <c r="A37" s="899">
        <v>2019</v>
      </c>
      <c r="B37" s="12">
        <v>4519</v>
      </c>
      <c r="C37" s="12"/>
      <c r="D37" s="12"/>
      <c r="E37" s="12"/>
      <c r="F37" s="12">
        <v>999</v>
      </c>
      <c r="G37" s="12"/>
      <c r="H37" s="12"/>
      <c r="I37" s="12"/>
      <c r="J37" s="12">
        <v>743</v>
      </c>
      <c r="K37" s="12">
        <v>412</v>
      </c>
      <c r="L37" s="12">
        <v>129</v>
      </c>
      <c r="M37" s="12"/>
      <c r="N37" s="12"/>
      <c r="O37" s="12">
        <v>20</v>
      </c>
      <c r="P37" s="12"/>
      <c r="Q37" s="12"/>
      <c r="R37" s="12"/>
      <c r="S37" s="12"/>
      <c r="T37" s="12"/>
      <c r="U37" s="12"/>
      <c r="V37" s="12"/>
      <c r="W37" s="12"/>
      <c r="X37" s="12"/>
      <c r="Y37" s="12"/>
      <c r="Z37" s="12">
        <v>297</v>
      </c>
      <c r="AA37" s="12"/>
      <c r="AB37" s="12">
        <v>21</v>
      </c>
      <c r="AC37" s="12">
        <v>100</v>
      </c>
      <c r="AD37" s="12">
        <v>417</v>
      </c>
      <c r="AE37" s="12">
        <v>65</v>
      </c>
      <c r="AF37" s="12"/>
      <c r="AG37" s="12"/>
      <c r="AH37" s="12">
        <v>73</v>
      </c>
      <c r="AI37" s="12"/>
      <c r="AJ37" s="12"/>
      <c r="AK37" s="12">
        <v>270</v>
      </c>
      <c r="AL37" s="12"/>
      <c r="AM37" s="12">
        <v>488</v>
      </c>
      <c r="AN37" s="12"/>
      <c r="AO37" s="12"/>
      <c r="AP37" s="12"/>
      <c r="AQ37" s="12"/>
      <c r="AR37" s="12"/>
      <c r="AS37" s="900"/>
      <c r="AT37" s="12"/>
      <c r="AU37" s="899">
        <v>2019</v>
      </c>
      <c r="AV37" s="12">
        <v>5981</v>
      </c>
      <c r="AW37" s="12"/>
      <c r="AX37" s="12"/>
      <c r="AY37" s="12"/>
      <c r="AZ37" s="12">
        <v>1257</v>
      </c>
      <c r="BA37" s="12"/>
      <c r="BB37" s="12"/>
      <c r="BC37" s="12"/>
      <c r="BD37" s="12">
        <v>1008</v>
      </c>
      <c r="BE37" s="12">
        <v>594</v>
      </c>
      <c r="BF37" s="12">
        <v>138</v>
      </c>
      <c r="BG37" s="12"/>
      <c r="BH37" s="12"/>
      <c r="BI37" s="12">
        <v>25</v>
      </c>
      <c r="BJ37" s="12"/>
      <c r="BK37" s="12"/>
      <c r="BL37" s="12"/>
      <c r="BM37" s="12"/>
      <c r="BN37" s="12"/>
      <c r="BO37" s="12"/>
      <c r="BP37" s="12"/>
      <c r="BQ37" s="12"/>
      <c r="BR37" s="12"/>
      <c r="BS37" s="12"/>
      <c r="BT37" s="12">
        <v>407</v>
      </c>
      <c r="BU37" s="12"/>
      <c r="BV37" s="12">
        <v>26</v>
      </c>
      <c r="BW37" s="12">
        <v>131</v>
      </c>
      <c r="BX37" s="12">
        <v>530</v>
      </c>
      <c r="BY37" s="12">
        <v>87</v>
      </c>
      <c r="BZ37" s="12"/>
      <c r="CA37" s="12"/>
      <c r="CB37" s="12">
        <v>96</v>
      </c>
      <c r="CC37" s="12"/>
      <c r="CD37" s="12"/>
      <c r="CE37" s="12">
        <v>376</v>
      </c>
      <c r="CF37" s="12"/>
      <c r="CG37" s="12">
        <v>633</v>
      </c>
      <c r="CH37" s="12"/>
      <c r="CI37" s="12"/>
      <c r="CJ37" s="12"/>
      <c r="CK37" s="12"/>
      <c r="CL37" s="12"/>
      <c r="CM37" s="900"/>
    </row>
    <row r="38" spans="1:91" ht="13.5" thickBot="1" x14ac:dyDescent="0.25">
      <c r="A38" s="901">
        <v>2020</v>
      </c>
      <c r="B38" s="902">
        <v>5123</v>
      </c>
      <c r="C38" s="902"/>
      <c r="D38" s="902"/>
      <c r="E38" s="902"/>
      <c r="F38" s="902">
        <v>486</v>
      </c>
      <c r="G38" s="902"/>
      <c r="H38" s="902"/>
      <c r="I38" s="902"/>
      <c r="J38" s="902">
        <v>1416</v>
      </c>
      <c r="K38" s="902">
        <v>311</v>
      </c>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v>55</v>
      </c>
      <c r="AJ38" s="902"/>
      <c r="AK38" s="902">
        <v>220</v>
      </c>
      <c r="AL38" s="902"/>
      <c r="AM38" s="902">
        <v>1622</v>
      </c>
      <c r="AN38" s="902">
        <v>279</v>
      </c>
      <c r="AO38" s="902">
        <v>238</v>
      </c>
      <c r="AP38" s="902"/>
      <c r="AQ38" s="902"/>
      <c r="AR38" s="902">
        <v>164</v>
      </c>
      <c r="AS38" s="903"/>
      <c r="AT38" s="12"/>
      <c r="AU38" s="901">
        <v>2020</v>
      </c>
      <c r="AV38" s="902">
        <v>6804</v>
      </c>
      <c r="AW38" s="902"/>
      <c r="AX38" s="902"/>
      <c r="AY38" s="902"/>
      <c r="AZ38" s="902">
        <v>652</v>
      </c>
      <c r="BA38" s="902"/>
      <c r="BB38" s="902"/>
      <c r="BC38" s="902"/>
      <c r="BD38" s="902">
        <v>1921</v>
      </c>
      <c r="BE38" s="902">
        <v>404</v>
      </c>
      <c r="BF38" s="902"/>
      <c r="BG38" s="902"/>
      <c r="BH38" s="902"/>
      <c r="BI38" s="902"/>
      <c r="BJ38" s="902"/>
      <c r="BK38" s="902"/>
      <c r="BL38" s="902"/>
      <c r="BM38" s="902"/>
      <c r="BN38" s="902"/>
      <c r="BO38" s="902"/>
      <c r="BP38" s="902"/>
      <c r="BQ38" s="902"/>
      <c r="BR38" s="902"/>
      <c r="BS38" s="902"/>
      <c r="BT38" s="902"/>
      <c r="BU38" s="902"/>
      <c r="BV38" s="902"/>
      <c r="BW38" s="902"/>
      <c r="BX38" s="902"/>
      <c r="BY38" s="902"/>
      <c r="BZ38" s="902"/>
      <c r="CA38" s="902"/>
      <c r="CB38" s="902"/>
      <c r="CC38" s="902">
        <v>72</v>
      </c>
      <c r="CD38" s="902"/>
      <c r="CE38" s="902">
        <v>305</v>
      </c>
      <c r="CF38" s="902"/>
      <c r="CG38" s="902">
        <v>2084</v>
      </c>
      <c r="CH38" s="902">
        <v>358</v>
      </c>
      <c r="CI38" s="902">
        <v>315</v>
      </c>
      <c r="CJ38" s="902"/>
      <c r="CK38" s="902"/>
      <c r="CL38" s="902">
        <v>231</v>
      </c>
      <c r="CM38" s="903"/>
    </row>
    <row r="40" spans="1:91" ht="13.5" thickBot="1" x14ac:dyDescent="0.25"/>
    <row r="41" spans="1:91" s="96" customFormat="1" ht="14.25" x14ac:dyDescent="0.25">
      <c r="A41" s="895"/>
      <c r="B41" s="1137" t="s">
        <v>558</v>
      </c>
      <c r="C41" s="1137"/>
      <c r="D41" s="1137"/>
      <c r="E41" s="1137"/>
      <c r="F41" s="1137"/>
      <c r="G41" s="1137"/>
      <c r="H41" s="1137"/>
      <c r="I41" s="1137"/>
      <c r="J41" s="1137"/>
      <c r="K41" s="1137"/>
      <c r="L41" s="1137"/>
      <c r="M41" s="1137"/>
      <c r="N41" s="1137"/>
      <c r="O41" s="1137"/>
      <c r="P41" s="1137"/>
      <c r="Q41" s="1137"/>
      <c r="R41" s="1137"/>
      <c r="S41" s="1137"/>
      <c r="T41" s="1137"/>
      <c r="U41" s="1137"/>
      <c r="V41" s="1137"/>
      <c r="W41" s="1137"/>
      <c r="X41" s="1137"/>
      <c r="Y41" s="1137"/>
      <c r="Z41" s="1137"/>
      <c r="AA41" s="1137"/>
      <c r="AB41" s="1137"/>
      <c r="AC41" s="1137"/>
      <c r="AD41" s="1137"/>
      <c r="AE41" s="1137"/>
      <c r="AF41" s="1137"/>
      <c r="AG41" s="1137"/>
      <c r="AH41" s="1137"/>
      <c r="AI41" s="1137"/>
      <c r="AJ41" s="1137"/>
      <c r="AK41" s="1137"/>
      <c r="AL41" s="1137"/>
      <c r="AM41" s="1137"/>
      <c r="AN41" s="1137"/>
      <c r="AO41" s="1137"/>
      <c r="AP41" s="1137"/>
      <c r="AQ41" s="1137"/>
      <c r="AR41" s="1137"/>
      <c r="AS41" s="1138"/>
      <c r="AT41" s="896"/>
      <c r="AU41" s="895"/>
      <c r="AV41" s="1190" t="s">
        <v>559</v>
      </c>
      <c r="AW41" s="1190"/>
      <c r="AX41" s="1190"/>
      <c r="AY41" s="1190"/>
      <c r="AZ41" s="1190"/>
      <c r="BA41" s="1190"/>
      <c r="BB41" s="1190"/>
      <c r="BC41" s="1190"/>
      <c r="BD41" s="1190"/>
      <c r="BE41" s="1190"/>
      <c r="BF41" s="1190"/>
      <c r="BG41" s="1190"/>
      <c r="BH41" s="1190"/>
      <c r="BI41" s="1190"/>
      <c r="BJ41" s="1190"/>
      <c r="BK41" s="1190"/>
      <c r="BL41" s="1190"/>
      <c r="BM41" s="1190"/>
      <c r="BN41" s="1190"/>
      <c r="BO41" s="1190"/>
      <c r="BP41" s="1190"/>
      <c r="BQ41" s="1190"/>
      <c r="BR41" s="1190"/>
      <c r="BS41" s="1190"/>
      <c r="BT41" s="1190"/>
      <c r="BU41" s="1190"/>
      <c r="BV41" s="1190"/>
      <c r="BW41" s="1190"/>
      <c r="BX41" s="1190"/>
      <c r="BY41" s="1190"/>
      <c r="BZ41" s="1190"/>
      <c r="CA41" s="1190"/>
      <c r="CB41" s="1190"/>
      <c r="CC41" s="1190"/>
      <c r="CD41" s="1190"/>
      <c r="CE41" s="1190"/>
      <c r="CF41" s="1190"/>
      <c r="CG41" s="1190"/>
      <c r="CH41" s="1190"/>
      <c r="CI41" s="1190"/>
      <c r="CJ41" s="1190"/>
      <c r="CK41" s="1190"/>
      <c r="CL41" s="1190"/>
      <c r="CM41" s="1191"/>
    </row>
    <row r="42" spans="1:91" ht="25.5" x14ac:dyDescent="0.2">
      <c r="A42" s="864" t="s">
        <v>2044</v>
      </c>
      <c r="B42" s="897" t="s">
        <v>34</v>
      </c>
      <c r="C42" s="897" t="s">
        <v>44</v>
      </c>
      <c r="D42" s="897" t="s">
        <v>69</v>
      </c>
      <c r="E42" s="897" t="s">
        <v>48</v>
      </c>
      <c r="F42" s="897" t="s">
        <v>38</v>
      </c>
      <c r="G42" s="897" t="s">
        <v>60</v>
      </c>
      <c r="H42" s="897" t="s">
        <v>33</v>
      </c>
      <c r="I42" s="897" t="s">
        <v>507</v>
      </c>
      <c r="J42" s="897" t="s">
        <v>37</v>
      </c>
      <c r="K42" s="897" t="s">
        <v>45</v>
      </c>
      <c r="L42" s="897" t="s">
        <v>17</v>
      </c>
      <c r="M42" s="897" t="s">
        <v>501</v>
      </c>
      <c r="N42" s="897" t="s">
        <v>18</v>
      </c>
      <c r="O42" s="897" t="s">
        <v>62</v>
      </c>
      <c r="P42" s="897" t="s">
        <v>510</v>
      </c>
      <c r="Q42" s="897" t="s">
        <v>508</v>
      </c>
      <c r="R42" s="897" t="s">
        <v>890</v>
      </c>
      <c r="S42" s="897" t="s">
        <v>31</v>
      </c>
      <c r="T42" s="897" t="s">
        <v>502</v>
      </c>
      <c r="U42" s="897" t="s">
        <v>891</v>
      </c>
      <c r="V42" s="897" t="s">
        <v>505</v>
      </c>
      <c r="W42" s="897" t="s">
        <v>41</v>
      </c>
      <c r="X42" s="897" t="s">
        <v>42</v>
      </c>
      <c r="Y42" s="897" t="s">
        <v>70</v>
      </c>
      <c r="Z42" s="897" t="s">
        <v>67</v>
      </c>
      <c r="AA42" s="897" t="s">
        <v>63</v>
      </c>
      <c r="AB42" s="897" t="s">
        <v>32</v>
      </c>
      <c r="AC42" s="897" t="s">
        <v>19</v>
      </c>
      <c r="AD42" s="897" t="s">
        <v>68</v>
      </c>
      <c r="AE42" s="897" t="s">
        <v>40</v>
      </c>
      <c r="AF42" s="897" t="s">
        <v>506</v>
      </c>
      <c r="AG42" s="897" t="s">
        <v>57</v>
      </c>
      <c r="AH42" s="897" t="s">
        <v>39</v>
      </c>
      <c r="AI42" s="897" t="s">
        <v>20</v>
      </c>
      <c r="AJ42" s="897" t="s">
        <v>509</v>
      </c>
      <c r="AK42" s="897" t="s">
        <v>500</v>
      </c>
      <c r="AL42" s="897" t="s">
        <v>503</v>
      </c>
      <c r="AM42" s="897" t="s">
        <v>21</v>
      </c>
      <c r="AN42" s="897" t="s">
        <v>499</v>
      </c>
      <c r="AO42" s="897" t="s">
        <v>43</v>
      </c>
      <c r="AP42" s="897" t="s">
        <v>47</v>
      </c>
      <c r="AQ42" s="897" t="s">
        <v>46</v>
      </c>
      <c r="AR42" s="897" t="s">
        <v>756</v>
      </c>
      <c r="AS42" s="898" t="s">
        <v>504</v>
      </c>
      <c r="AT42" s="12"/>
      <c r="AU42" s="864" t="s">
        <v>2044</v>
      </c>
      <c r="AV42" s="897" t="s">
        <v>34</v>
      </c>
      <c r="AW42" s="897" t="s">
        <v>44</v>
      </c>
      <c r="AX42" s="897" t="s">
        <v>69</v>
      </c>
      <c r="AY42" s="897" t="s">
        <v>48</v>
      </c>
      <c r="AZ42" s="897" t="s">
        <v>38</v>
      </c>
      <c r="BA42" s="897" t="s">
        <v>60</v>
      </c>
      <c r="BB42" s="897" t="s">
        <v>33</v>
      </c>
      <c r="BC42" s="897" t="s">
        <v>507</v>
      </c>
      <c r="BD42" s="897" t="s">
        <v>37</v>
      </c>
      <c r="BE42" s="897" t="s">
        <v>45</v>
      </c>
      <c r="BF42" s="897" t="s">
        <v>17</v>
      </c>
      <c r="BG42" s="897" t="s">
        <v>501</v>
      </c>
      <c r="BH42" s="897" t="s">
        <v>18</v>
      </c>
      <c r="BI42" s="897" t="s">
        <v>62</v>
      </c>
      <c r="BJ42" s="897" t="s">
        <v>510</v>
      </c>
      <c r="BK42" s="897" t="s">
        <v>508</v>
      </c>
      <c r="BL42" s="897" t="s">
        <v>890</v>
      </c>
      <c r="BM42" s="897" t="s">
        <v>31</v>
      </c>
      <c r="BN42" s="897" t="s">
        <v>502</v>
      </c>
      <c r="BO42" s="897" t="s">
        <v>891</v>
      </c>
      <c r="BP42" s="897" t="s">
        <v>505</v>
      </c>
      <c r="BQ42" s="897" t="s">
        <v>41</v>
      </c>
      <c r="BR42" s="897" t="s">
        <v>42</v>
      </c>
      <c r="BS42" s="897" t="s">
        <v>70</v>
      </c>
      <c r="BT42" s="897" t="s">
        <v>67</v>
      </c>
      <c r="BU42" s="897" t="s">
        <v>63</v>
      </c>
      <c r="BV42" s="897" t="s">
        <v>32</v>
      </c>
      <c r="BW42" s="897" t="s">
        <v>19</v>
      </c>
      <c r="BX42" s="897" t="s">
        <v>68</v>
      </c>
      <c r="BY42" s="897" t="s">
        <v>40</v>
      </c>
      <c r="BZ42" s="897" t="s">
        <v>506</v>
      </c>
      <c r="CA42" s="897" t="s">
        <v>57</v>
      </c>
      <c r="CB42" s="897" t="s">
        <v>39</v>
      </c>
      <c r="CC42" s="897" t="s">
        <v>20</v>
      </c>
      <c r="CD42" s="897" t="s">
        <v>509</v>
      </c>
      <c r="CE42" s="897" t="s">
        <v>500</v>
      </c>
      <c r="CF42" s="897" t="s">
        <v>503</v>
      </c>
      <c r="CG42" s="897" t="s">
        <v>21</v>
      </c>
      <c r="CH42" s="897" t="s">
        <v>499</v>
      </c>
      <c r="CI42" s="897" t="s">
        <v>43</v>
      </c>
      <c r="CJ42" s="897" t="s">
        <v>47</v>
      </c>
      <c r="CK42" s="897" t="s">
        <v>46</v>
      </c>
      <c r="CL42" s="897" t="s">
        <v>756</v>
      </c>
      <c r="CM42" s="898" t="s">
        <v>504</v>
      </c>
    </row>
    <row r="43" spans="1:91" x14ac:dyDescent="0.2">
      <c r="A43" s="899">
        <v>2007</v>
      </c>
      <c r="B43" s="12">
        <v>2</v>
      </c>
      <c r="C43" s="12"/>
      <c r="D43" s="12"/>
      <c r="E43" s="12"/>
      <c r="F43" s="12"/>
      <c r="G43" s="12">
        <v>1</v>
      </c>
      <c r="H43" s="12"/>
      <c r="I43" s="12"/>
      <c r="J43" s="12"/>
      <c r="K43" s="12"/>
      <c r="L43" s="12"/>
      <c r="M43" s="12"/>
      <c r="N43" s="12"/>
      <c r="O43" s="12"/>
      <c r="P43" s="12"/>
      <c r="Q43" s="12"/>
      <c r="R43" s="12"/>
      <c r="S43" s="12"/>
      <c r="T43" s="12"/>
      <c r="U43" s="12"/>
      <c r="V43" s="12"/>
      <c r="W43" s="12"/>
      <c r="X43" s="12"/>
      <c r="Y43" s="12"/>
      <c r="Z43" s="12"/>
      <c r="AA43" s="12"/>
      <c r="AB43" s="12"/>
      <c r="AC43" s="12"/>
      <c r="AD43" s="12">
        <v>1</v>
      </c>
      <c r="AE43" s="12"/>
      <c r="AF43" s="12"/>
      <c r="AG43" s="12"/>
      <c r="AH43" s="12"/>
      <c r="AI43" s="12"/>
      <c r="AJ43" s="12"/>
      <c r="AK43" s="12"/>
      <c r="AL43" s="12"/>
      <c r="AM43" s="12"/>
      <c r="AN43" s="12"/>
      <c r="AO43" s="12"/>
      <c r="AP43" s="12"/>
      <c r="AQ43" s="12"/>
      <c r="AR43" s="12"/>
      <c r="AS43" s="900"/>
      <c r="AT43" s="12"/>
      <c r="AU43" s="899">
        <v>2007</v>
      </c>
      <c r="AV43" s="12">
        <v>2</v>
      </c>
      <c r="AW43" s="12"/>
      <c r="AX43" s="12"/>
      <c r="AY43" s="12"/>
      <c r="AZ43" s="12"/>
      <c r="BA43" s="12">
        <v>1</v>
      </c>
      <c r="BB43" s="12"/>
      <c r="BC43" s="12"/>
      <c r="BD43" s="12"/>
      <c r="BE43" s="12"/>
      <c r="BF43" s="12"/>
      <c r="BG43" s="12"/>
      <c r="BH43" s="12"/>
      <c r="BI43" s="12"/>
      <c r="BJ43" s="12"/>
      <c r="BK43" s="12"/>
      <c r="BL43" s="12"/>
      <c r="BM43" s="12"/>
      <c r="BN43" s="12"/>
      <c r="BO43" s="12"/>
      <c r="BP43" s="12"/>
      <c r="BQ43" s="12"/>
      <c r="BR43" s="12"/>
      <c r="BS43" s="12"/>
      <c r="BT43" s="12"/>
      <c r="BU43" s="12"/>
      <c r="BV43" s="12"/>
      <c r="BW43" s="12"/>
      <c r="BX43" s="12">
        <v>1</v>
      </c>
      <c r="BY43" s="12"/>
      <c r="BZ43" s="12"/>
      <c r="CA43" s="12"/>
      <c r="CB43" s="12"/>
      <c r="CC43" s="12"/>
      <c r="CD43" s="12"/>
      <c r="CE43" s="12"/>
      <c r="CF43" s="12"/>
      <c r="CG43" s="12"/>
      <c r="CH43" s="12"/>
      <c r="CI43" s="12"/>
      <c r="CJ43" s="12"/>
      <c r="CK43" s="12"/>
      <c r="CL43" s="12"/>
      <c r="CM43" s="900"/>
    </row>
    <row r="44" spans="1:91" x14ac:dyDescent="0.2">
      <c r="A44" s="899">
        <v>2008</v>
      </c>
      <c r="B44" s="12">
        <v>1</v>
      </c>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v>1</v>
      </c>
      <c r="AE44" s="12"/>
      <c r="AF44" s="12"/>
      <c r="AG44" s="12"/>
      <c r="AH44" s="12"/>
      <c r="AI44" s="12"/>
      <c r="AJ44" s="12"/>
      <c r="AK44" s="12"/>
      <c r="AL44" s="12"/>
      <c r="AM44" s="12"/>
      <c r="AN44" s="12"/>
      <c r="AO44" s="12"/>
      <c r="AP44" s="12"/>
      <c r="AQ44" s="12"/>
      <c r="AR44" s="12"/>
      <c r="AS44" s="900"/>
      <c r="AT44" s="12"/>
      <c r="AU44" s="899">
        <v>2008</v>
      </c>
      <c r="AV44" s="12">
        <v>1</v>
      </c>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v>1</v>
      </c>
      <c r="BY44" s="12"/>
      <c r="BZ44" s="12"/>
      <c r="CA44" s="12"/>
      <c r="CB44" s="12"/>
      <c r="CC44" s="12"/>
      <c r="CD44" s="12"/>
      <c r="CE44" s="12"/>
      <c r="CF44" s="12"/>
      <c r="CG44" s="12"/>
      <c r="CH44" s="12"/>
      <c r="CI44" s="12"/>
      <c r="CJ44" s="12"/>
      <c r="CK44" s="12"/>
      <c r="CL44" s="12"/>
      <c r="CM44" s="900"/>
    </row>
    <row r="45" spans="1:91" x14ac:dyDescent="0.2">
      <c r="A45" s="899">
        <v>2009</v>
      </c>
      <c r="B45" s="12">
        <v>2</v>
      </c>
      <c r="C45" s="12"/>
      <c r="D45" s="12"/>
      <c r="E45" s="12"/>
      <c r="F45" s="12">
        <v>1</v>
      </c>
      <c r="G45" s="12"/>
      <c r="H45" s="12"/>
      <c r="I45" s="12"/>
      <c r="J45" s="12">
        <v>1</v>
      </c>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900"/>
      <c r="AT45" s="12"/>
      <c r="AU45" s="899">
        <v>2009</v>
      </c>
      <c r="AV45" s="12">
        <v>2</v>
      </c>
      <c r="AW45" s="12"/>
      <c r="AX45" s="12"/>
      <c r="AY45" s="12"/>
      <c r="AZ45" s="12">
        <v>1</v>
      </c>
      <c r="BA45" s="12"/>
      <c r="BB45" s="12"/>
      <c r="BC45" s="12"/>
      <c r="BD45" s="12">
        <v>1</v>
      </c>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900"/>
    </row>
    <row r="46" spans="1:91" x14ac:dyDescent="0.2">
      <c r="A46" s="899">
        <v>2010</v>
      </c>
      <c r="B46" s="12">
        <v>10</v>
      </c>
      <c r="C46" s="12"/>
      <c r="D46" s="12"/>
      <c r="E46" s="12"/>
      <c r="F46" s="12"/>
      <c r="G46" s="12">
        <v>1</v>
      </c>
      <c r="H46" s="12"/>
      <c r="I46" s="12"/>
      <c r="J46" s="12">
        <v>2</v>
      </c>
      <c r="K46" s="12"/>
      <c r="L46" s="12"/>
      <c r="M46" s="12"/>
      <c r="N46" s="12">
        <v>1</v>
      </c>
      <c r="O46" s="12"/>
      <c r="P46" s="12"/>
      <c r="Q46" s="12"/>
      <c r="R46" s="12"/>
      <c r="S46" s="12"/>
      <c r="T46" s="12"/>
      <c r="U46" s="12"/>
      <c r="V46" s="12"/>
      <c r="W46" s="12"/>
      <c r="X46" s="12"/>
      <c r="Y46" s="12"/>
      <c r="Z46" s="12">
        <v>1</v>
      </c>
      <c r="AA46" s="12"/>
      <c r="AB46" s="12">
        <v>1</v>
      </c>
      <c r="AC46" s="12">
        <v>1</v>
      </c>
      <c r="AD46" s="12">
        <v>1</v>
      </c>
      <c r="AE46" s="12"/>
      <c r="AF46" s="12">
        <v>1</v>
      </c>
      <c r="AG46" s="12"/>
      <c r="AH46" s="12"/>
      <c r="AI46" s="12"/>
      <c r="AJ46" s="12"/>
      <c r="AK46" s="12"/>
      <c r="AL46" s="12"/>
      <c r="AM46" s="12">
        <v>1</v>
      </c>
      <c r="AN46" s="12"/>
      <c r="AO46" s="12"/>
      <c r="AP46" s="12"/>
      <c r="AQ46" s="12"/>
      <c r="AR46" s="12"/>
      <c r="AS46" s="900"/>
      <c r="AT46" s="12"/>
      <c r="AU46" s="899">
        <v>2010</v>
      </c>
      <c r="AV46" s="12">
        <v>10</v>
      </c>
      <c r="AW46" s="12"/>
      <c r="AX46" s="12"/>
      <c r="AY46" s="12"/>
      <c r="AZ46" s="12"/>
      <c r="BA46" s="12">
        <v>1</v>
      </c>
      <c r="BB46" s="12"/>
      <c r="BC46" s="12"/>
      <c r="BD46" s="12">
        <v>2</v>
      </c>
      <c r="BE46" s="12"/>
      <c r="BF46" s="12"/>
      <c r="BG46" s="12"/>
      <c r="BH46" s="12">
        <v>1</v>
      </c>
      <c r="BI46" s="12"/>
      <c r="BJ46" s="12"/>
      <c r="BK46" s="12"/>
      <c r="BL46" s="12"/>
      <c r="BM46" s="12"/>
      <c r="BN46" s="12"/>
      <c r="BO46" s="12"/>
      <c r="BP46" s="12"/>
      <c r="BQ46" s="12"/>
      <c r="BR46" s="12"/>
      <c r="BS46" s="12"/>
      <c r="BT46" s="12">
        <v>1</v>
      </c>
      <c r="BU46" s="12"/>
      <c r="BV46" s="12">
        <v>1</v>
      </c>
      <c r="BW46" s="12">
        <v>1</v>
      </c>
      <c r="BX46" s="12">
        <v>1</v>
      </c>
      <c r="BY46" s="12"/>
      <c r="BZ46" s="12">
        <v>1</v>
      </c>
      <c r="CA46" s="12"/>
      <c r="CB46" s="12"/>
      <c r="CC46" s="12"/>
      <c r="CD46" s="12"/>
      <c r="CE46" s="12"/>
      <c r="CF46" s="12"/>
      <c r="CG46" s="12">
        <v>1</v>
      </c>
      <c r="CH46" s="12"/>
      <c r="CI46" s="12"/>
      <c r="CJ46" s="12"/>
      <c r="CK46" s="12"/>
      <c r="CL46" s="12"/>
      <c r="CM46" s="900"/>
    </row>
    <row r="47" spans="1:91" x14ac:dyDescent="0.2">
      <c r="A47" s="899">
        <v>2011</v>
      </c>
      <c r="B47" s="12">
        <v>29</v>
      </c>
      <c r="C47" s="12"/>
      <c r="D47" s="12"/>
      <c r="E47" s="12">
        <v>6</v>
      </c>
      <c r="F47" s="12">
        <v>8</v>
      </c>
      <c r="G47" s="12">
        <v>2</v>
      </c>
      <c r="H47" s="12"/>
      <c r="I47" s="12">
        <v>1</v>
      </c>
      <c r="J47" s="12">
        <v>1</v>
      </c>
      <c r="K47" s="12"/>
      <c r="L47" s="12"/>
      <c r="M47" s="12"/>
      <c r="N47" s="12"/>
      <c r="O47" s="12"/>
      <c r="P47" s="12"/>
      <c r="Q47" s="12"/>
      <c r="R47" s="12"/>
      <c r="S47" s="12"/>
      <c r="T47" s="12"/>
      <c r="U47" s="12"/>
      <c r="V47" s="12"/>
      <c r="W47" s="12"/>
      <c r="X47" s="12"/>
      <c r="Y47" s="12"/>
      <c r="Z47" s="12"/>
      <c r="AA47" s="12"/>
      <c r="AB47" s="12">
        <v>4</v>
      </c>
      <c r="AC47" s="12">
        <v>4</v>
      </c>
      <c r="AD47" s="12"/>
      <c r="AE47" s="12">
        <v>1</v>
      </c>
      <c r="AF47" s="12">
        <v>1</v>
      </c>
      <c r="AG47" s="12"/>
      <c r="AH47" s="12"/>
      <c r="AI47" s="12"/>
      <c r="AJ47" s="12"/>
      <c r="AK47" s="12"/>
      <c r="AL47" s="12"/>
      <c r="AM47" s="12">
        <v>1</v>
      </c>
      <c r="AN47" s="12"/>
      <c r="AO47" s="12"/>
      <c r="AP47" s="12"/>
      <c r="AQ47" s="12"/>
      <c r="AR47" s="12"/>
      <c r="AS47" s="900"/>
      <c r="AT47" s="12"/>
      <c r="AU47" s="899">
        <v>2011</v>
      </c>
      <c r="AV47" s="12">
        <v>29</v>
      </c>
      <c r="AW47" s="12"/>
      <c r="AX47" s="12"/>
      <c r="AY47" s="12">
        <v>6</v>
      </c>
      <c r="AZ47" s="12">
        <v>8</v>
      </c>
      <c r="BA47" s="12">
        <v>2</v>
      </c>
      <c r="BB47" s="12"/>
      <c r="BC47" s="12">
        <v>1</v>
      </c>
      <c r="BD47" s="12">
        <v>1</v>
      </c>
      <c r="BE47" s="12"/>
      <c r="BF47" s="12"/>
      <c r="BG47" s="12"/>
      <c r="BH47" s="12"/>
      <c r="BI47" s="12"/>
      <c r="BJ47" s="12"/>
      <c r="BK47" s="12"/>
      <c r="BL47" s="12"/>
      <c r="BM47" s="12"/>
      <c r="BN47" s="12"/>
      <c r="BO47" s="12"/>
      <c r="BP47" s="12"/>
      <c r="BQ47" s="12"/>
      <c r="BR47" s="12"/>
      <c r="BS47" s="12"/>
      <c r="BT47" s="12"/>
      <c r="BU47" s="12"/>
      <c r="BV47" s="12">
        <v>4</v>
      </c>
      <c r="BW47" s="12">
        <v>4</v>
      </c>
      <c r="BX47" s="12"/>
      <c r="BY47" s="12">
        <v>1</v>
      </c>
      <c r="BZ47" s="12">
        <v>1</v>
      </c>
      <c r="CA47" s="12"/>
      <c r="CB47" s="12"/>
      <c r="CC47" s="12"/>
      <c r="CD47" s="12"/>
      <c r="CE47" s="12"/>
      <c r="CF47" s="12"/>
      <c r="CG47" s="12">
        <v>1</v>
      </c>
      <c r="CH47" s="12"/>
      <c r="CI47" s="12"/>
      <c r="CJ47" s="12"/>
      <c r="CK47" s="12"/>
      <c r="CL47" s="12"/>
      <c r="CM47" s="900"/>
    </row>
    <row r="48" spans="1:91" x14ac:dyDescent="0.2">
      <c r="A48" s="899">
        <v>2012</v>
      </c>
      <c r="B48" s="12">
        <v>41</v>
      </c>
      <c r="C48" s="12"/>
      <c r="D48" s="12"/>
      <c r="E48" s="12">
        <v>7</v>
      </c>
      <c r="F48" s="12">
        <v>12</v>
      </c>
      <c r="G48" s="12">
        <v>1</v>
      </c>
      <c r="H48" s="12"/>
      <c r="I48" s="12">
        <v>1</v>
      </c>
      <c r="J48" s="12"/>
      <c r="K48" s="12"/>
      <c r="L48" s="12">
        <v>1</v>
      </c>
      <c r="M48" s="12"/>
      <c r="N48" s="12">
        <v>1</v>
      </c>
      <c r="O48" s="12"/>
      <c r="P48" s="12"/>
      <c r="Q48" s="12"/>
      <c r="R48" s="12"/>
      <c r="S48" s="12"/>
      <c r="T48" s="12">
        <v>3</v>
      </c>
      <c r="U48" s="12"/>
      <c r="V48" s="12"/>
      <c r="W48" s="12"/>
      <c r="X48" s="12"/>
      <c r="Y48" s="12"/>
      <c r="Z48" s="12">
        <v>2</v>
      </c>
      <c r="AA48" s="12"/>
      <c r="AB48" s="12">
        <v>3</v>
      </c>
      <c r="AC48" s="12">
        <v>1</v>
      </c>
      <c r="AD48" s="12">
        <v>4</v>
      </c>
      <c r="AE48" s="12"/>
      <c r="AF48" s="12"/>
      <c r="AG48" s="12"/>
      <c r="AH48" s="12"/>
      <c r="AI48" s="12">
        <v>1</v>
      </c>
      <c r="AJ48" s="12"/>
      <c r="AK48" s="12"/>
      <c r="AL48" s="12">
        <v>1</v>
      </c>
      <c r="AM48" s="12">
        <v>3</v>
      </c>
      <c r="AN48" s="12"/>
      <c r="AO48" s="12"/>
      <c r="AP48" s="12"/>
      <c r="AQ48" s="12"/>
      <c r="AR48" s="12"/>
      <c r="AS48" s="900"/>
      <c r="AT48" s="12"/>
      <c r="AU48" s="899">
        <v>2012</v>
      </c>
      <c r="AV48" s="12">
        <v>41</v>
      </c>
      <c r="AW48" s="12"/>
      <c r="AX48" s="12"/>
      <c r="AY48" s="12">
        <v>7</v>
      </c>
      <c r="AZ48" s="12">
        <v>12</v>
      </c>
      <c r="BA48" s="12">
        <v>1</v>
      </c>
      <c r="BB48" s="12"/>
      <c r="BC48" s="12">
        <v>1</v>
      </c>
      <c r="BD48" s="12"/>
      <c r="BE48" s="12"/>
      <c r="BF48" s="12">
        <v>1</v>
      </c>
      <c r="BG48" s="12"/>
      <c r="BH48" s="12">
        <v>1</v>
      </c>
      <c r="BI48" s="12"/>
      <c r="BJ48" s="12"/>
      <c r="BK48" s="12"/>
      <c r="BL48" s="12"/>
      <c r="BM48" s="12"/>
      <c r="BN48" s="12">
        <v>3</v>
      </c>
      <c r="BO48" s="12"/>
      <c r="BP48" s="12"/>
      <c r="BQ48" s="12"/>
      <c r="BR48" s="12"/>
      <c r="BS48" s="12"/>
      <c r="BT48" s="12">
        <v>2</v>
      </c>
      <c r="BU48" s="12"/>
      <c r="BV48" s="12">
        <v>3</v>
      </c>
      <c r="BW48" s="12">
        <v>1</v>
      </c>
      <c r="BX48" s="12">
        <v>4</v>
      </c>
      <c r="BY48" s="12"/>
      <c r="BZ48" s="12"/>
      <c r="CA48" s="12"/>
      <c r="CB48" s="12"/>
      <c r="CC48" s="12">
        <v>1</v>
      </c>
      <c r="CD48" s="12"/>
      <c r="CE48" s="12"/>
      <c r="CF48" s="12">
        <v>1</v>
      </c>
      <c r="CG48" s="12">
        <v>3</v>
      </c>
      <c r="CH48" s="12"/>
      <c r="CI48" s="12"/>
      <c r="CJ48" s="12"/>
      <c r="CK48" s="12"/>
      <c r="CL48" s="12"/>
      <c r="CM48" s="900"/>
    </row>
    <row r="49" spans="1:91" x14ac:dyDescent="0.2">
      <c r="A49" s="899">
        <v>2013</v>
      </c>
      <c r="B49" s="12">
        <v>38</v>
      </c>
      <c r="C49" s="12"/>
      <c r="D49" s="12"/>
      <c r="E49" s="12">
        <v>6</v>
      </c>
      <c r="F49" s="12">
        <v>18</v>
      </c>
      <c r="G49" s="12"/>
      <c r="H49" s="12"/>
      <c r="I49" s="12"/>
      <c r="J49" s="12"/>
      <c r="K49" s="12">
        <v>2</v>
      </c>
      <c r="L49" s="12"/>
      <c r="M49" s="12"/>
      <c r="N49" s="12"/>
      <c r="O49" s="12">
        <v>4</v>
      </c>
      <c r="P49" s="12"/>
      <c r="Q49" s="12"/>
      <c r="R49" s="12"/>
      <c r="S49" s="12"/>
      <c r="T49" s="12"/>
      <c r="U49" s="12"/>
      <c r="V49" s="12"/>
      <c r="W49" s="12"/>
      <c r="X49" s="12"/>
      <c r="Y49" s="12"/>
      <c r="Z49" s="12">
        <v>1</v>
      </c>
      <c r="AA49" s="12"/>
      <c r="AB49" s="12">
        <v>2</v>
      </c>
      <c r="AC49" s="12">
        <v>2</v>
      </c>
      <c r="AD49" s="12">
        <v>1</v>
      </c>
      <c r="AE49" s="12"/>
      <c r="AF49" s="12"/>
      <c r="AG49" s="12"/>
      <c r="AH49" s="12"/>
      <c r="AI49" s="12"/>
      <c r="AJ49" s="12"/>
      <c r="AK49" s="12"/>
      <c r="AL49" s="12"/>
      <c r="AM49" s="12">
        <v>2</v>
      </c>
      <c r="AN49" s="12"/>
      <c r="AO49" s="12"/>
      <c r="AP49" s="12"/>
      <c r="AQ49" s="12"/>
      <c r="AR49" s="12"/>
      <c r="AS49" s="900"/>
      <c r="AT49" s="12"/>
      <c r="AU49" s="899">
        <v>2013</v>
      </c>
      <c r="AV49" s="12">
        <v>38</v>
      </c>
      <c r="AW49" s="12"/>
      <c r="AX49" s="12"/>
      <c r="AY49" s="12">
        <v>6</v>
      </c>
      <c r="AZ49" s="12">
        <v>18</v>
      </c>
      <c r="BA49" s="12"/>
      <c r="BB49" s="12"/>
      <c r="BC49" s="12"/>
      <c r="BD49" s="12"/>
      <c r="BE49" s="12">
        <v>2</v>
      </c>
      <c r="BF49" s="12"/>
      <c r="BG49" s="12"/>
      <c r="BH49" s="12"/>
      <c r="BI49" s="12">
        <v>4</v>
      </c>
      <c r="BJ49" s="12"/>
      <c r="BK49" s="12"/>
      <c r="BL49" s="12"/>
      <c r="BM49" s="12"/>
      <c r="BN49" s="12"/>
      <c r="BO49" s="12"/>
      <c r="BP49" s="12"/>
      <c r="BQ49" s="12"/>
      <c r="BR49" s="12"/>
      <c r="BS49" s="12"/>
      <c r="BT49" s="12">
        <v>1</v>
      </c>
      <c r="BU49" s="12"/>
      <c r="BV49" s="12">
        <v>2</v>
      </c>
      <c r="BW49" s="12">
        <v>2</v>
      </c>
      <c r="BX49" s="12">
        <v>1</v>
      </c>
      <c r="BY49" s="12"/>
      <c r="BZ49" s="12"/>
      <c r="CA49" s="12"/>
      <c r="CB49" s="12"/>
      <c r="CC49" s="12"/>
      <c r="CD49" s="12"/>
      <c r="CE49" s="12"/>
      <c r="CF49" s="12"/>
      <c r="CG49" s="12">
        <v>2</v>
      </c>
      <c r="CH49" s="12"/>
      <c r="CI49" s="12"/>
      <c r="CJ49" s="12"/>
      <c r="CK49" s="12"/>
      <c r="CL49" s="12"/>
      <c r="CM49" s="900"/>
    </row>
    <row r="50" spans="1:91" x14ac:dyDescent="0.2">
      <c r="A50" s="899">
        <v>2014</v>
      </c>
      <c r="B50" s="12">
        <v>65</v>
      </c>
      <c r="C50" s="12"/>
      <c r="D50" s="12"/>
      <c r="E50" s="12">
        <v>7</v>
      </c>
      <c r="F50" s="12">
        <v>33</v>
      </c>
      <c r="G50" s="12"/>
      <c r="H50" s="12"/>
      <c r="I50" s="12"/>
      <c r="J50" s="12"/>
      <c r="K50" s="12">
        <v>1</v>
      </c>
      <c r="L50" s="12">
        <v>1</v>
      </c>
      <c r="M50" s="12"/>
      <c r="N50" s="12"/>
      <c r="O50" s="12">
        <v>2</v>
      </c>
      <c r="P50" s="12"/>
      <c r="Q50" s="12"/>
      <c r="R50" s="12"/>
      <c r="S50" s="12">
        <v>2</v>
      </c>
      <c r="T50" s="12"/>
      <c r="U50" s="12"/>
      <c r="V50" s="12"/>
      <c r="W50" s="12"/>
      <c r="X50" s="12"/>
      <c r="Y50" s="12"/>
      <c r="Z50" s="12">
        <v>3</v>
      </c>
      <c r="AA50" s="12"/>
      <c r="AB50" s="12">
        <v>6</v>
      </c>
      <c r="AC50" s="12">
        <v>4</v>
      </c>
      <c r="AD50" s="12">
        <v>2</v>
      </c>
      <c r="AE50" s="12"/>
      <c r="AF50" s="12"/>
      <c r="AG50" s="12"/>
      <c r="AH50" s="12"/>
      <c r="AI50" s="12"/>
      <c r="AJ50" s="12"/>
      <c r="AK50" s="12"/>
      <c r="AL50" s="12">
        <v>2</v>
      </c>
      <c r="AM50" s="12">
        <v>2</v>
      </c>
      <c r="AN50" s="12"/>
      <c r="AO50" s="12"/>
      <c r="AP50" s="12"/>
      <c r="AQ50" s="12"/>
      <c r="AR50" s="12"/>
      <c r="AS50" s="900"/>
      <c r="AT50" s="12"/>
      <c r="AU50" s="899">
        <v>2014</v>
      </c>
      <c r="AV50" s="12">
        <v>65</v>
      </c>
      <c r="AW50" s="12"/>
      <c r="AX50" s="12"/>
      <c r="AY50" s="12">
        <v>7</v>
      </c>
      <c r="AZ50" s="12">
        <v>33</v>
      </c>
      <c r="BA50" s="12"/>
      <c r="BB50" s="12"/>
      <c r="BC50" s="12"/>
      <c r="BD50" s="12"/>
      <c r="BE50" s="12">
        <v>1</v>
      </c>
      <c r="BF50" s="12">
        <v>1</v>
      </c>
      <c r="BG50" s="12"/>
      <c r="BH50" s="12"/>
      <c r="BI50" s="12">
        <v>2</v>
      </c>
      <c r="BJ50" s="12"/>
      <c r="BK50" s="12"/>
      <c r="BL50" s="12"/>
      <c r="BM50" s="12">
        <v>2</v>
      </c>
      <c r="BN50" s="12"/>
      <c r="BO50" s="12"/>
      <c r="BP50" s="12"/>
      <c r="BQ50" s="12"/>
      <c r="BR50" s="12"/>
      <c r="BS50" s="12"/>
      <c r="BT50" s="12">
        <v>3</v>
      </c>
      <c r="BU50" s="12"/>
      <c r="BV50" s="12">
        <v>6</v>
      </c>
      <c r="BW50" s="12">
        <v>4</v>
      </c>
      <c r="BX50" s="12">
        <v>2</v>
      </c>
      <c r="BY50" s="12"/>
      <c r="BZ50" s="12"/>
      <c r="CA50" s="12"/>
      <c r="CB50" s="12"/>
      <c r="CC50" s="12"/>
      <c r="CD50" s="12"/>
      <c r="CE50" s="12"/>
      <c r="CF50" s="12">
        <v>2</v>
      </c>
      <c r="CG50" s="12">
        <v>2</v>
      </c>
      <c r="CH50" s="12"/>
      <c r="CI50" s="12"/>
      <c r="CJ50" s="12"/>
      <c r="CK50" s="12"/>
      <c r="CL50" s="12"/>
      <c r="CM50" s="900"/>
    </row>
    <row r="51" spans="1:91" x14ac:dyDescent="0.2">
      <c r="A51" s="899">
        <v>2015</v>
      </c>
      <c r="B51" s="12">
        <v>87</v>
      </c>
      <c r="C51" s="12"/>
      <c r="D51" s="12">
        <v>1</v>
      </c>
      <c r="E51" s="12">
        <v>4</v>
      </c>
      <c r="F51" s="12">
        <v>36</v>
      </c>
      <c r="G51" s="12">
        <v>1</v>
      </c>
      <c r="H51" s="12"/>
      <c r="I51" s="12"/>
      <c r="J51" s="12">
        <v>1</v>
      </c>
      <c r="K51" s="12">
        <v>6</v>
      </c>
      <c r="L51" s="12">
        <v>1</v>
      </c>
      <c r="M51" s="12"/>
      <c r="N51" s="12"/>
      <c r="O51" s="12">
        <v>3</v>
      </c>
      <c r="P51" s="12"/>
      <c r="Q51" s="12"/>
      <c r="R51" s="12"/>
      <c r="S51" s="12"/>
      <c r="T51" s="12">
        <v>1</v>
      </c>
      <c r="U51" s="12"/>
      <c r="V51" s="12"/>
      <c r="W51" s="12"/>
      <c r="X51" s="12"/>
      <c r="Y51" s="12"/>
      <c r="Z51" s="12">
        <v>16</v>
      </c>
      <c r="AA51" s="12"/>
      <c r="AB51" s="12">
        <v>4</v>
      </c>
      <c r="AC51" s="12">
        <v>4</v>
      </c>
      <c r="AD51" s="12">
        <v>4</v>
      </c>
      <c r="AE51" s="12"/>
      <c r="AF51" s="12"/>
      <c r="AG51" s="12"/>
      <c r="AH51" s="12"/>
      <c r="AI51" s="12"/>
      <c r="AJ51" s="12"/>
      <c r="AK51" s="12"/>
      <c r="AL51" s="12"/>
      <c r="AM51" s="12">
        <v>3</v>
      </c>
      <c r="AN51" s="12">
        <v>2</v>
      </c>
      <c r="AO51" s="12"/>
      <c r="AP51" s="12"/>
      <c r="AQ51" s="12"/>
      <c r="AR51" s="12"/>
      <c r="AS51" s="900"/>
      <c r="AT51" s="12"/>
      <c r="AU51" s="899">
        <v>2015</v>
      </c>
      <c r="AV51" s="12">
        <v>87</v>
      </c>
      <c r="AW51" s="12"/>
      <c r="AX51" s="12">
        <v>1</v>
      </c>
      <c r="AY51" s="12">
        <v>4</v>
      </c>
      <c r="AZ51" s="12">
        <v>36</v>
      </c>
      <c r="BA51" s="12">
        <v>1</v>
      </c>
      <c r="BB51" s="12"/>
      <c r="BC51" s="12"/>
      <c r="BD51" s="12">
        <v>1</v>
      </c>
      <c r="BE51" s="12">
        <v>6</v>
      </c>
      <c r="BF51" s="12">
        <v>1</v>
      </c>
      <c r="BG51" s="12"/>
      <c r="BH51" s="12"/>
      <c r="BI51" s="12">
        <v>3</v>
      </c>
      <c r="BJ51" s="12"/>
      <c r="BK51" s="12"/>
      <c r="BL51" s="12"/>
      <c r="BM51" s="12"/>
      <c r="BN51" s="12">
        <v>1</v>
      </c>
      <c r="BO51" s="12"/>
      <c r="BP51" s="12"/>
      <c r="BQ51" s="12"/>
      <c r="BR51" s="12"/>
      <c r="BS51" s="12"/>
      <c r="BT51" s="12">
        <v>16</v>
      </c>
      <c r="BU51" s="12"/>
      <c r="BV51" s="12">
        <v>4</v>
      </c>
      <c r="BW51" s="12">
        <v>4</v>
      </c>
      <c r="BX51" s="12">
        <v>4</v>
      </c>
      <c r="BY51" s="12"/>
      <c r="BZ51" s="12"/>
      <c r="CA51" s="12"/>
      <c r="CB51" s="12"/>
      <c r="CC51" s="12"/>
      <c r="CD51" s="12"/>
      <c r="CE51" s="12"/>
      <c r="CF51" s="12"/>
      <c r="CG51" s="12">
        <v>3</v>
      </c>
      <c r="CH51" s="12">
        <v>2</v>
      </c>
      <c r="CI51" s="12"/>
      <c r="CJ51" s="12"/>
      <c r="CK51" s="12"/>
      <c r="CL51" s="12"/>
      <c r="CM51" s="900"/>
    </row>
    <row r="52" spans="1:91" x14ac:dyDescent="0.2">
      <c r="A52" s="899">
        <v>2016</v>
      </c>
      <c r="B52" s="12">
        <v>146</v>
      </c>
      <c r="C52" s="12">
        <v>1</v>
      </c>
      <c r="D52" s="12"/>
      <c r="E52" s="12">
        <v>6</v>
      </c>
      <c r="F52" s="12">
        <v>48</v>
      </c>
      <c r="G52" s="12">
        <v>7</v>
      </c>
      <c r="H52" s="12"/>
      <c r="I52" s="12"/>
      <c r="J52" s="12">
        <v>4</v>
      </c>
      <c r="K52" s="12">
        <v>14</v>
      </c>
      <c r="L52" s="12">
        <v>1</v>
      </c>
      <c r="M52" s="12">
        <v>2</v>
      </c>
      <c r="N52" s="12"/>
      <c r="O52" s="12">
        <v>3</v>
      </c>
      <c r="P52" s="12"/>
      <c r="Q52" s="12">
        <v>1</v>
      </c>
      <c r="R52" s="12"/>
      <c r="S52" s="12">
        <v>2</v>
      </c>
      <c r="T52" s="12">
        <v>3</v>
      </c>
      <c r="U52" s="12"/>
      <c r="V52" s="12"/>
      <c r="W52" s="12">
        <v>1</v>
      </c>
      <c r="X52" s="12"/>
      <c r="Y52" s="12"/>
      <c r="Z52" s="12">
        <v>9</v>
      </c>
      <c r="AA52" s="12"/>
      <c r="AB52" s="12">
        <v>7</v>
      </c>
      <c r="AC52" s="12">
        <v>3</v>
      </c>
      <c r="AD52" s="12">
        <v>5</v>
      </c>
      <c r="AE52" s="12">
        <v>1</v>
      </c>
      <c r="AF52" s="12"/>
      <c r="AG52" s="12"/>
      <c r="AH52" s="12">
        <v>8</v>
      </c>
      <c r="AI52" s="12"/>
      <c r="AJ52" s="12"/>
      <c r="AK52" s="12">
        <v>2</v>
      </c>
      <c r="AL52" s="12">
        <v>2</v>
      </c>
      <c r="AM52" s="12">
        <v>2</v>
      </c>
      <c r="AN52" s="12">
        <v>10</v>
      </c>
      <c r="AO52" s="12">
        <v>4</v>
      </c>
      <c r="AP52" s="12"/>
      <c r="AQ52" s="12"/>
      <c r="AR52" s="12"/>
      <c r="AS52" s="900"/>
      <c r="AT52" s="12"/>
      <c r="AU52" s="899">
        <v>2016</v>
      </c>
      <c r="AV52" s="12">
        <v>145</v>
      </c>
      <c r="AW52" s="12">
        <v>1</v>
      </c>
      <c r="AX52" s="12"/>
      <c r="AY52" s="12">
        <v>6</v>
      </c>
      <c r="AZ52" s="12">
        <v>48</v>
      </c>
      <c r="BA52" s="12">
        <v>7</v>
      </c>
      <c r="BB52" s="12"/>
      <c r="BC52" s="12"/>
      <c r="BD52" s="12">
        <v>4</v>
      </c>
      <c r="BE52" s="12">
        <v>13</v>
      </c>
      <c r="BF52" s="12">
        <v>1</v>
      </c>
      <c r="BG52" s="12">
        <v>2</v>
      </c>
      <c r="BH52" s="12"/>
      <c r="BI52" s="12">
        <v>3</v>
      </c>
      <c r="BJ52" s="12"/>
      <c r="BK52" s="12">
        <v>1</v>
      </c>
      <c r="BL52" s="12"/>
      <c r="BM52" s="12">
        <v>2</v>
      </c>
      <c r="BN52" s="12">
        <v>3</v>
      </c>
      <c r="BO52" s="12"/>
      <c r="BP52" s="12"/>
      <c r="BQ52" s="12">
        <v>1</v>
      </c>
      <c r="BR52" s="12"/>
      <c r="BS52" s="12"/>
      <c r="BT52" s="12">
        <v>9</v>
      </c>
      <c r="BU52" s="12"/>
      <c r="BV52" s="12">
        <v>7</v>
      </c>
      <c r="BW52" s="12">
        <v>3</v>
      </c>
      <c r="BX52" s="12">
        <v>5</v>
      </c>
      <c r="BY52" s="12">
        <v>1</v>
      </c>
      <c r="BZ52" s="12"/>
      <c r="CA52" s="12"/>
      <c r="CB52" s="12">
        <v>8</v>
      </c>
      <c r="CC52" s="12"/>
      <c r="CD52" s="12"/>
      <c r="CE52" s="12">
        <v>2</v>
      </c>
      <c r="CF52" s="12">
        <v>2</v>
      </c>
      <c r="CG52" s="12">
        <v>2</v>
      </c>
      <c r="CH52" s="12">
        <v>10</v>
      </c>
      <c r="CI52" s="12">
        <v>4</v>
      </c>
      <c r="CJ52" s="12"/>
      <c r="CK52" s="12"/>
      <c r="CL52" s="12"/>
      <c r="CM52" s="900"/>
    </row>
    <row r="53" spans="1:91" x14ac:dyDescent="0.2">
      <c r="A53" s="899">
        <v>2017</v>
      </c>
      <c r="B53" s="12">
        <v>163</v>
      </c>
      <c r="C53" s="12">
        <v>4</v>
      </c>
      <c r="D53" s="12"/>
      <c r="E53" s="12">
        <v>3</v>
      </c>
      <c r="F53" s="12">
        <v>28</v>
      </c>
      <c r="G53" s="12">
        <v>1</v>
      </c>
      <c r="H53" s="12"/>
      <c r="I53" s="12"/>
      <c r="J53" s="12">
        <v>7</v>
      </c>
      <c r="K53" s="12"/>
      <c r="L53" s="12">
        <v>3</v>
      </c>
      <c r="M53" s="12">
        <v>6</v>
      </c>
      <c r="N53" s="12"/>
      <c r="O53" s="12">
        <v>3</v>
      </c>
      <c r="P53" s="12"/>
      <c r="Q53" s="12">
        <v>1</v>
      </c>
      <c r="R53" s="12"/>
      <c r="S53" s="12">
        <v>3</v>
      </c>
      <c r="T53" s="12"/>
      <c r="U53" s="12">
        <v>1</v>
      </c>
      <c r="V53" s="12">
        <v>2</v>
      </c>
      <c r="W53" s="12">
        <v>13</v>
      </c>
      <c r="X53" s="12">
        <v>1</v>
      </c>
      <c r="Y53" s="12">
        <v>3</v>
      </c>
      <c r="Z53" s="12">
        <v>22</v>
      </c>
      <c r="AA53" s="12">
        <v>1</v>
      </c>
      <c r="AB53" s="12">
        <v>4</v>
      </c>
      <c r="AC53" s="12">
        <v>2</v>
      </c>
      <c r="AD53" s="12">
        <v>5</v>
      </c>
      <c r="AE53" s="12">
        <v>2</v>
      </c>
      <c r="AF53" s="12">
        <v>1</v>
      </c>
      <c r="AG53" s="12">
        <v>1</v>
      </c>
      <c r="AH53" s="12">
        <v>6</v>
      </c>
      <c r="AI53" s="12"/>
      <c r="AJ53" s="12"/>
      <c r="AK53" s="12">
        <v>14</v>
      </c>
      <c r="AL53" s="12">
        <v>2</v>
      </c>
      <c r="AM53" s="12">
        <v>14</v>
      </c>
      <c r="AN53" s="12"/>
      <c r="AO53" s="12">
        <v>10</v>
      </c>
      <c r="AP53" s="12"/>
      <c r="AQ53" s="12"/>
      <c r="AR53" s="12"/>
      <c r="AS53" s="900"/>
      <c r="AT53" s="12"/>
      <c r="AU53" s="899">
        <v>2017</v>
      </c>
      <c r="AV53" s="12">
        <v>163</v>
      </c>
      <c r="AW53" s="12">
        <v>4</v>
      </c>
      <c r="AX53" s="12"/>
      <c r="AY53" s="12">
        <v>3</v>
      </c>
      <c r="AZ53" s="12">
        <v>28</v>
      </c>
      <c r="BA53" s="12">
        <v>1</v>
      </c>
      <c r="BB53" s="12"/>
      <c r="BC53" s="12"/>
      <c r="BD53" s="12">
        <v>7</v>
      </c>
      <c r="BE53" s="12"/>
      <c r="BF53" s="12">
        <v>3</v>
      </c>
      <c r="BG53" s="12">
        <v>6</v>
      </c>
      <c r="BH53" s="12"/>
      <c r="BI53" s="12">
        <v>3</v>
      </c>
      <c r="BJ53" s="12"/>
      <c r="BK53" s="12">
        <v>1</v>
      </c>
      <c r="BL53" s="12"/>
      <c r="BM53" s="12">
        <v>3</v>
      </c>
      <c r="BN53" s="12"/>
      <c r="BO53" s="12">
        <v>1</v>
      </c>
      <c r="BP53" s="12">
        <v>2</v>
      </c>
      <c r="BQ53" s="12">
        <v>13</v>
      </c>
      <c r="BR53" s="12">
        <v>1</v>
      </c>
      <c r="BS53" s="12">
        <v>3</v>
      </c>
      <c r="BT53" s="12">
        <v>22</v>
      </c>
      <c r="BU53" s="12">
        <v>1</v>
      </c>
      <c r="BV53" s="12">
        <v>4</v>
      </c>
      <c r="BW53" s="12">
        <v>2</v>
      </c>
      <c r="BX53" s="12">
        <v>5</v>
      </c>
      <c r="BY53" s="12">
        <v>2</v>
      </c>
      <c r="BZ53" s="12">
        <v>1</v>
      </c>
      <c r="CA53" s="12">
        <v>1</v>
      </c>
      <c r="CB53" s="12">
        <v>6</v>
      </c>
      <c r="CC53" s="12"/>
      <c r="CD53" s="12"/>
      <c r="CE53" s="12">
        <v>14</v>
      </c>
      <c r="CF53" s="12">
        <v>2</v>
      </c>
      <c r="CG53" s="12">
        <v>14</v>
      </c>
      <c r="CH53" s="12"/>
      <c r="CI53" s="12">
        <v>10</v>
      </c>
      <c r="CJ53" s="12"/>
      <c r="CK53" s="12"/>
      <c r="CL53" s="12"/>
      <c r="CM53" s="900"/>
    </row>
    <row r="54" spans="1:91" x14ac:dyDescent="0.2">
      <c r="A54" s="899">
        <v>2018</v>
      </c>
      <c r="B54" s="12">
        <v>94</v>
      </c>
      <c r="C54" s="12">
        <v>1</v>
      </c>
      <c r="D54" s="12">
        <v>1</v>
      </c>
      <c r="E54" s="12">
        <v>2</v>
      </c>
      <c r="F54" s="12">
        <v>10</v>
      </c>
      <c r="G54" s="12">
        <v>1</v>
      </c>
      <c r="H54" s="12">
        <v>2</v>
      </c>
      <c r="I54" s="12"/>
      <c r="J54" s="12">
        <v>13</v>
      </c>
      <c r="K54" s="12">
        <v>1</v>
      </c>
      <c r="L54" s="12">
        <v>1</v>
      </c>
      <c r="M54" s="12"/>
      <c r="N54" s="12"/>
      <c r="O54" s="12">
        <v>1</v>
      </c>
      <c r="P54" s="12"/>
      <c r="Q54" s="12"/>
      <c r="R54" s="12"/>
      <c r="S54" s="12"/>
      <c r="T54" s="12">
        <v>2</v>
      </c>
      <c r="U54" s="12"/>
      <c r="V54" s="12">
        <v>2</v>
      </c>
      <c r="W54" s="12">
        <v>1</v>
      </c>
      <c r="X54" s="12">
        <v>1</v>
      </c>
      <c r="Y54" s="12"/>
      <c r="Z54" s="12">
        <v>9</v>
      </c>
      <c r="AA54" s="12"/>
      <c r="AB54" s="12">
        <v>6</v>
      </c>
      <c r="AC54" s="12">
        <v>4</v>
      </c>
      <c r="AD54" s="12">
        <v>1</v>
      </c>
      <c r="AE54" s="12">
        <v>1</v>
      </c>
      <c r="AF54" s="12"/>
      <c r="AG54" s="12">
        <v>1</v>
      </c>
      <c r="AH54" s="12">
        <v>9</v>
      </c>
      <c r="AI54" s="12"/>
      <c r="AJ54" s="12"/>
      <c r="AK54" s="12">
        <v>5</v>
      </c>
      <c r="AL54" s="12">
        <v>2</v>
      </c>
      <c r="AM54" s="12">
        <v>10</v>
      </c>
      <c r="AN54" s="12"/>
      <c r="AO54" s="12">
        <v>4</v>
      </c>
      <c r="AP54" s="12">
        <v>1</v>
      </c>
      <c r="AQ54" s="12">
        <v>1</v>
      </c>
      <c r="AR54" s="12"/>
      <c r="AS54" s="900">
        <v>1</v>
      </c>
      <c r="AT54" s="12"/>
      <c r="AU54" s="899">
        <v>2018</v>
      </c>
      <c r="AV54" s="12">
        <v>94</v>
      </c>
      <c r="AW54" s="12">
        <v>1</v>
      </c>
      <c r="AX54" s="12">
        <v>1</v>
      </c>
      <c r="AY54" s="12">
        <v>2</v>
      </c>
      <c r="AZ54" s="12">
        <v>10</v>
      </c>
      <c r="BA54" s="12">
        <v>1</v>
      </c>
      <c r="BB54" s="12">
        <v>2</v>
      </c>
      <c r="BC54" s="12"/>
      <c r="BD54" s="12">
        <v>13</v>
      </c>
      <c r="BE54" s="12">
        <v>1</v>
      </c>
      <c r="BF54" s="12">
        <v>1</v>
      </c>
      <c r="BG54" s="12"/>
      <c r="BH54" s="12"/>
      <c r="BI54" s="12">
        <v>1</v>
      </c>
      <c r="BJ54" s="12"/>
      <c r="BK54" s="12"/>
      <c r="BL54" s="12"/>
      <c r="BM54" s="12"/>
      <c r="BN54" s="12">
        <v>2</v>
      </c>
      <c r="BO54" s="12"/>
      <c r="BP54" s="12">
        <v>2</v>
      </c>
      <c r="BQ54" s="12">
        <v>1</v>
      </c>
      <c r="BR54" s="12">
        <v>1</v>
      </c>
      <c r="BS54" s="12"/>
      <c r="BT54" s="12">
        <v>9</v>
      </c>
      <c r="BU54" s="12"/>
      <c r="BV54" s="12">
        <v>6</v>
      </c>
      <c r="BW54" s="12">
        <v>4</v>
      </c>
      <c r="BX54" s="12">
        <v>1</v>
      </c>
      <c r="BY54" s="12">
        <v>1</v>
      </c>
      <c r="BZ54" s="12"/>
      <c r="CA54" s="12">
        <v>1</v>
      </c>
      <c r="CB54" s="12">
        <v>9</v>
      </c>
      <c r="CC54" s="12"/>
      <c r="CD54" s="12"/>
      <c r="CE54" s="12">
        <v>5</v>
      </c>
      <c r="CF54" s="12">
        <v>2</v>
      </c>
      <c r="CG54" s="12">
        <v>10</v>
      </c>
      <c r="CH54" s="12"/>
      <c r="CI54" s="12">
        <v>4</v>
      </c>
      <c r="CJ54" s="12">
        <v>1</v>
      </c>
      <c r="CK54" s="12">
        <v>1</v>
      </c>
      <c r="CL54" s="12"/>
      <c r="CM54" s="900">
        <v>1</v>
      </c>
    </row>
    <row r="55" spans="1:91" x14ac:dyDescent="0.2">
      <c r="A55" s="899">
        <v>2019</v>
      </c>
      <c r="B55" s="12">
        <v>102</v>
      </c>
      <c r="C55" s="12"/>
      <c r="D55" s="12">
        <v>2</v>
      </c>
      <c r="E55" s="12">
        <v>1</v>
      </c>
      <c r="F55" s="12">
        <v>12</v>
      </c>
      <c r="G55" s="12">
        <v>2</v>
      </c>
      <c r="H55" s="12">
        <v>1</v>
      </c>
      <c r="I55" s="12"/>
      <c r="J55" s="12">
        <v>13</v>
      </c>
      <c r="K55" s="12">
        <v>4</v>
      </c>
      <c r="L55" s="12">
        <v>4</v>
      </c>
      <c r="M55" s="12"/>
      <c r="N55" s="12"/>
      <c r="O55" s="12">
        <v>3</v>
      </c>
      <c r="P55" s="12">
        <v>1</v>
      </c>
      <c r="Q55" s="12"/>
      <c r="R55" s="12"/>
      <c r="S55" s="12">
        <v>2</v>
      </c>
      <c r="T55" s="12">
        <v>1</v>
      </c>
      <c r="U55" s="12"/>
      <c r="V55" s="12"/>
      <c r="W55" s="12"/>
      <c r="X55" s="12"/>
      <c r="Y55" s="12">
        <v>1</v>
      </c>
      <c r="Z55" s="12">
        <v>7</v>
      </c>
      <c r="AA55" s="12"/>
      <c r="AB55" s="12">
        <v>3</v>
      </c>
      <c r="AC55" s="12">
        <v>6</v>
      </c>
      <c r="AD55" s="12">
        <v>5</v>
      </c>
      <c r="AE55" s="12">
        <v>5</v>
      </c>
      <c r="AF55" s="12">
        <v>2</v>
      </c>
      <c r="AG55" s="12"/>
      <c r="AH55" s="12">
        <v>4</v>
      </c>
      <c r="AI55" s="12">
        <v>1</v>
      </c>
      <c r="AJ55" s="12">
        <v>2</v>
      </c>
      <c r="AK55" s="12">
        <v>7</v>
      </c>
      <c r="AL55" s="12"/>
      <c r="AM55" s="12">
        <v>8</v>
      </c>
      <c r="AN55" s="12">
        <v>1</v>
      </c>
      <c r="AO55" s="12">
        <v>2</v>
      </c>
      <c r="AP55" s="12">
        <v>2</v>
      </c>
      <c r="AQ55" s="12"/>
      <c r="AR55" s="12"/>
      <c r="AS55" s="900"/>
      <c r="AT55" s="12"/>
      <c r="AU55" s="899">
        <v>2019</v>
      </c>
      <c r="AV55" s="12">
        <v>102</v>
      </c>
      <c r="AW55" s="12"/>
      <c r="AX55" s="12">
        <v>2</v>
      </c>
      <c r="AY55" s="12">
        <v>1</v>
      </c>
      <c r="AZ55" s="12">
        <v>12</v>
      </c>
      <c r="BA55" s="12">
        <v>2</v>
      </c>
      <c r="BB55" s="12">
        <v>1</v>
      </c>
      <c r="BC55" s="12"/>
      <c r="BD55" s="12">
        <v>13</v>
      </c>
      <c r="BE55" s="12">
        <v>4</v>
      </c>
      <c r="BF55" s="12">
        <v>4</v>
      </c>
      <c r="BG55" s="12"/>
      <c r="BH55" s="12"/>
      <c r="BI55" s="12">
        <v>3</v>
      </c>
      <c r="BJ55" s="12">
        <v>1</v>
      </c>
      <c r="BK55" s="12"/>
      <c r="BL55" s="12"/>
      <c r="BM55" s="12">
        <v>2</v>
      </c>
      <c r="BN55" s="12">
        <v>1</v>
      </c>
      <c r="BO55" s="12"/>
      <c r="BP55" s="12"/>
      <c r="BQ55" s="12"/>
      <c r="BR55" s="12"/>
      <c r="BS55" s="12">
        <v>1</v>
      </c>
      <c r="BT55" s="12">
        <v>7</v>
      </c>
      <c r="BU55" s="12"/>
      <c r="BV55" s="12">
        <v>3</v>
      </c>
      <c r="BW55" s="12">
        <v>6</v>
      </c>
      <c r="BX55" s="12">
        <v>5</v>
      </c>
      <c r="BY55" s="12">
        <v>5</v>
      </c>
      <c r="BZ55" s="12">
        <v>2</v>
      </c>
      <c r="CA55" s="12"/>
      <c r="CB55" s="12">
        <v>4</v>
      </c>
      <c r="CC55" s="12">
        <v>1</v>
      </c>
      <c r="CD55" s="12">
        <v>2</v>
      </c>
      <c r="CE55" s="12">
        <v>7</v>
      </c>
      <c r="CF55" s="12"/>
      <c r="CG55" s="12">
        <v>8</v>
      </c>
      <c r="CH55" s="12">
        <v>1</v>
      </c>
      <c r="CI55" s="12">
        <v>2</v>
      </c>
      <c r="CJ55" s="12">
        <v>2</v>
      </c>
      <c r="CK55" s="12"/>
      <c r="CL55" s="12"/>
      <c r="CM55" s="900"/>
    </row>
    <row r="56" spans="1:91" ht="13.5" thickBot="1" x14ac:dyDescent="0.25">
      <c r="A56" s="901">
        <v>2020</v>
      </c>
      <c r="B56" s="902">
        <v>68</v>
      </c>
      <c r="C56" s="902"/>
      <c r="D56" s="902"/>
      <c r="E56" s="902">
        <v>1</v>
      </c>
      <c r="F56" s="902">
        <v>8</v>
      </c>
      <c r="G56" s="902"/>
      <c r="H56" s="902">
        <v>1</v>
      </c>
      <c r="I56" s="902"/>
      <c r="J56" s="902">
        <v>19</v>
      </c>
      <c r="K56" s="902">
        <v>3</v>
      </c>
      <c r="L56" s="902">
        <v>1</v>
      </c>
      <c r="M56" s="902"/>
      <c r="N56" s="902"/>
      <c r="O56" s="902">
        <v>1</v>
      </c>
      <c r="P56" s="902">
        <v>1</v>
      </c>
      <c r="Q56" s="902"/>
      <c r="R56" s="902">
        <v>1</v>
      </c>
      <c r="S56" s="902"/>
      <c r="T56" s="902">
        <v>2</v>
      </c>
      <c r="U56" s="902"/>
      <c r="V56" s="902">
        <v>1</v>
      </c>
      <c r="W56" s="902"/>
      <c r="X56" s="902"/>
      <c r="Y56" s="902"/>
      <c r="Z56" s="902">
        <v>2</v>
      </c>
      <c r="AA56" s="902"/>
      <c r="AB56" s="902">
        <v>2</v>
      </c>
      <c r="AC56" s="902"/>
      <c r="AD56" s="902"/>
      <c r="AE56" s="902">
        <v>1</v>
      </c>
      <c r="AF56" s="902"/>
      <c r="AG56" s="902"/>
      <c r="AH56" s="902"/>
      <c r="AI56" s="902">
        <v>3</v>
      </c>
      <c r="AJ56" s="902"/>
      <c r="AK56" s="902">
        <v>3</v>
      </c>
      <c r="AL56" s="902"/>
      <c r="AM56" s="902">
        <v>7</v>
      </c>
      <c r="AN56" s="902">
        <v>3</v>
      </c>
      <c r="AO56" s="902">
        <v>5</v>
      </c>
      <c r="AP56" s="902"/>
      <c r="AQ56" s="902"/>
      <c r="AR56" s="902">
        <v>3</v>
      </c>
      <c r="AS56" s="903"/>
      <c r="AT56" s="12"/>
      <c r="AU56" s="901">
        <v>2020</v>
      </c>
      <c r="AV56" s="902">
        <v>68</v>
      </c>
      <c r="AW56" s="902"/>
      <c r="AX56" s="902"/>
      <c r="AY56" s="902">
        <v>1</v>
      </c>
      <c r="AZ56" s="902">
        <v>8</v>
      </c>
      <c r="BA56" s="902"/>
      <c r="BB56" s="902">
        <v>1</v>
      </c>
      <c r="BC56" s="902"/>
      <c r="BD56" s="902">
        <v>19</v>
      </c>
      <c r="BE56" s="902">
        <v>3</v>
      </c>
      <c r="BF56" s="902">
        <v>1</v>
      </c>
      <c r="BG56" s="902"/>
      <c r="BH56" s="902"/>
      <c r="BI56" s="902">
        <v>1</v>
      </c>
      <c r="BJ56" s="902">
        <v>1</v>
      </c>
      <c r="BK56" s="902"/>
      <c r="BL56" s="902">
        <v>1</v>
      </c>
      <c r="BM56" s="902"/>
      <c r="BN56" s="902">
        <v>2</v>
      </c>
      <c r="BO56" s="902"/>
      <c r="BP56" s="902">
        <v>1</v>
      </c>
      <c r="BQ56" s="902"/>
      <c r="BR56" s="902"/>
      <c r="BS56" s="902"/>
      <c r="BT56" s="902">
        <v>2</v>
      </c>
      <c r="BU56" s="902"/>
      <c r="BV56" s="902">
        <v>2</v>
      </c>
      <c r="BW56" s="902"/>
      <c r="BX56" s="902"/>
      <c r="BY56" s="902">
        <v>1</v>
      </c>
      <c r="BZ56" s="902"/>
      <c r="CA56" s="902"/>
      <c r="CB56" s="902"/>
      <c r="CC56" s="902">
        <v>3</v>
      </c>
      <c r="CD56" s="902"/>
      <c r="CE56" s="902">
        <v>3</v>
      </c>
      <c r="CF56" s="902"/>
      <c r="CG56" s="902">
        <v>7</v>
      </c>
      <c r="CH56" s="902">
        <v>3</v>
      </c>
      <c r="CI56" s="902">
        <v>5</v>
      </c>
      <c r="CJ56" s="902"/>
      <c r="CK56" s="902"/>
      <c r="CL56" s="902">
        <v>3</v>
      </c>
      <c r="CM56" s="903"/>
    </row>
  </sheetData>
  <mergeCells count="6">
    <mergeCell ref="B6:AS6"/>
    <mergeCell ref="AV6:CM6"/>
    <mergeCell ref="B23:AS23"/>
    <mergeCell ref="AV23:CM23"/>
    <mergeCell ref="B41:AS41"/>
    <mergeCell ref="AV41:CM4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AC54"/>
  <sheetViews>
    <sheetView zoomScale="80" zoomScaleNormal="80" workbookViewId="0">
      <selection activeCell="N79" sqref="N79"/>
    </sheetView>
  </sheetViews>
  <sheetFormatPr defaultColWidth="9.140625" defaultRowHeight="12.75" x14ac:dyDescent="0.2"/>
  <cols>
    <col min="1" max="1" width="6.7109375" style="262" bestFit="1" customWidth="1"/>
    <col min="2" max="2" width="18.140625" style="262" customWidth="1"/>
    <col min="3" max="3" width="15" style="262" customWidth="1"/>
    <col min="4" max="4" width="13.85546875" style="262" customWidth="1"/>
    <col min="5" max="5" width="16.5703125" style="262" bestFit="1" customWidth="1"/>
    <col min="6" max="6" width="14.7109375" style="262" customWidth="1"/>
    <col min="7" max="7" width="19" style="262" customWidth="1"/>
    <col min="8" max="8" width="18.7109375" style="262" customWidth="1"/>
    <col min="9" max="9" width="19.7109375" style="262" customWidth="1"/>
    <col min="10" max="10" width="23.7109375" style="262" customWidth="1"/>
    <col min="11" max="11" width="25.7109375" style="262" customWidth="1"/>
    <col min="12" max="12" width="25" style="262" customWidth="1"/>
    <col min="13" max="13" width="18.85546875" style="262" customWidth="1"/>
    <col min="14" max="14" width="26.7109375" style="262" customWidth="1"/>
    <col min="15" max="15" width="24.7109375" style="262" customWidth="1"/>
    <col min="16" max="16" width="18.140625" style="262" customWidth="1"/>
    <col min="17" max="17" width="25" style="262" customWidth="1"/>
    <col min="18" max="18" width="25.140625" style="262" customWidth="1"/>
    <col min="19" max="19" width="15.42578125" style="262" bestFit="1" customWidth="1"/>
    <col min="20" max="20" width="22.85546875" style="262" customWidth="1"/>
    <col min="21" max="21" width="17.5703125" style="262" bestFit="1" customWidth="1"/>
    <col min="22" max="22" width="16" style="262" customWidth="1"/>
    <col min="23" max="23" width="6.28515625" style="262" bestFit="1" customWidth="1"/>
    <col min="24" max="24" width="20.42578125" style="262" bestFit="1" customWidth="1"/>
    <col min="25" max="25" width="15" style="262" bestFit="1" customWidth="1"/>
    <col min="26" max="26" width="16.7109375" style="262" bestFit="1" customWidth="1"/>
    <col min="27" max="27" width="16" style="262" bestFit="1" customWidth="1"/>
    <col min="28" max="28" width="20.7109375" style="262" bestFit="1" customWidth="1"/>
    <col min="29" max="29" width="20" style="262" customWidth="1"/>
    <col min="30" max="30" width="22.7109375" style="262" bestFit="1" customWidth="1"/>
    <col min="31" max="31" width="25.5703125" style="262" bestFit="1" customWidth="1"/>
    <col min="32" max="32" width="26.5703125" style="262" bestFit="1" customWidth="1"/>
    <col min="33" max="33" width="27.5703125" style="262" bestFit="1" customWidth="1"/>
    <col min="34" max="34" width="27.42578125" style="262" bestFit="1" customWidth="1"/>
    <col min="35" max="35" width="28.42578125" style="262" bestFit="1" customWidth="1"/>
    <col min="36" max="36" width="29.42578125" style="262" bestFit="1" customWidth="1"/>
    <col min="37" max="37" width="16" style="262" bestFit="1" customWidth="1"/>
    <col min="38" max="16384" width="9.140625" style="262"/>
  </cols>
  <sheetData>
    <row r="1" spans="1:29" ht="15" x14ac:dyDescent="0.2">
      <c r="A1" s="1003" t="s">
        <v>2025</v>
      </c>
      <c r="H1" s="1052"/>
    </row>
    <row r="2" spans="1:29" ht="15" x14ac:dyDescent="0.2">
      <c r="A2" s="1053" t="s">
        <v>2026</v>
      </c>
      <c r="H2" s="1052" t="s">
        <v>1994</v>
      </c>
      <c r="M2" s="1052" t="s">
        <v>2027</v>
      </c>
      <c r="R2" s="1052" t="s">
        <v>2028</v>
      </c>
      <c r="W2" s="1052" t="s">
        <v>2029</v>
      </c>
      <c r="AC2" s="1052" t="s">
        <v>2030</v>
      </c>
    </row>
    <row r="23" spans="1:21" x14ac:dyDescent="0.2">
      <c r="A23" s="49" t="s">
        <v>1995</v>
      </c>
      <c r="Q23" s="50"/>
    </row>
    <row r="24" spans="1:21" x14ac:dyDescent="0.2">
      <c r="A24" s="149" t="s">
        <v>534</v>
      </c>
    </row>
    <row r="25" spans="1:21" x14ac:dyDescent="0.2">
      <c r="D25" s="1004"/>
      <c r="E25" s="995"/>
      <c r="F25" s="995"/>
    </row>
    <row r="26" spans="1:21" ht="41.25" customHeight="1" x14ac:dyDescent="0.2">
      <c r="A26" s="1005"/>
      <c r="B26" s="1087" t="s">
        <v>1964</v>
      </c>
      <c r="C26" s="1088" t="s">
        <v>1965</v>
      </c>
      <c r="D26" s="1089" t="s">
        <v>1966</v>
      </c>
      <c r="E26" s="1087" t="s">
        <v>1967</v>
      </c>
      <c r="F26" s="1089" t="s">
        <v>1968</v>
      </c>
      <c r="G26" s="1087" t="s">
        <v>2031</v>
      </c>
      <c r="H26" s="1088" t="s">
        <v>1969</v>
      </c>
      <c r="I26" s="1089" t="s">
        <v>2032</v>
      </c>
      <c r="J26" s="1087" t="s">
        <v>2033</v>
      </c>
      <c r="K26" s="1088" t="s">
        <v>2034</v>
      </c>
      <c r="L26" s="1089" t="s">
        <v>1970</v>
      </c>
      <c r="M26" s="1090" t="s">
        <v>2035</v>
      </c>
      <c r="N26" s="1091" t="s">
        <v>2036</v>
      </c>
      <c r="O26" s="1092" t="s">
        <v>2037</v>
      </c>
      <c r="P26" s="1090" t="s">
        <v>2038</v>
      </c>
      <c r="Q26" s="1091" t="s">
        <v>2039</v>
      </c>
      <c r="R26" s="1092" t="s">
        <v>2040</v>
      </c>
      <c r="T26" s="1027"/>
      <c r="U26" s="1027"/>
    </row>
    <row r="27" spans="1:21" s="50" customFormat="1" x14ac:dyDescent="0.2">
      <c r="A27" s="60">
        <v>2018</v>
      </c>
      <c r="B27" s="60">
        <v>5</v>
      </c>
      <c r="C27" s="61">
        <v>53</v>
      </c>
      <c r="D27" s="1006">
        <v>214</v>
      </c>
      <c r="E27" s="1007">
        <v>0.5</v>
      </c>
      <c r="F27" s="1008">
        <v>4</v>
      </c>
      <c r="G27" s="1066">
        <v>412.09872184848041</v>
      </c>
      <c r="H27" s="1067">
        <v>368.56836376659169</v>
      </c>
      <c r="I27" s="1068">
        <v>472.56184494451293</v>
      </c>
      <c r="J27" s="1012">
        <v>0.1469040498875675</v>
      </c>
      <c r="K27" s="1013">
        <v>9.1803890365621546E-2</v>
      </c>
      <c r="L27" s="1014">
        <v>0.33475662776796822</v>
      </c>
      <c r="M27" s="1009">
        <v>0.65282659842605351</v>
      </c>
      <c r="N27" s="1010">
        <v>0.19581762717334636</v>
      </c>
      <c r="O27" s="1011">
        <v>1.707692576134751</v>
      </c>
      <c r="P27" s="1009">
        <v>0.42254148765440352</v>
      </c>
      <c r="Q27" s="1010">
        <v>0.11860498556434393</v>
      </c>
      <c r="R27" s="1011">
        <v>1.2646723888157783</v>
      </c>
      <c r="T27" s="1028"/>
    </row>
    <row r="28" spans="1:21" s="50" customFormat="1" x14ac:dyDescent="0.2">
      <c r="A28" s="60">
        <v>2019</v>
      </c>
      <c r="B28" s="60">
        <v>11</v>
      </c>
      <c r="C28" s="61">
        <v>48.8</v>
      </c>
      <c r="D28" s="1006">
        <v>118.89999999999999</v>
      </c>
      <c r="E28" s="1007">
        <v>0.59988002399520091</v>
      </c>
      <c r="F28" s="1008">
        <v>2.1833333333333331</v>
      </c>
      <c r="G28" s="1066">
        <v>1104.2165857569146</v>
      </c>
      <c r="H28" s="1067">
        <v>862.84268552896356</v>
      </c>
      <c r="I28" s="1068">
        <v>2039.916158197123</v>
      </c>
      <c r="J28" s="1012">
        <v>0.48032193076484742</v>
      </c>
      <c r="K28" s="1013">
        <v>0.2389385314396795</v>
      </c>
      <c r="L28" s="1014">
        <v>0.54616003160843396</v>
      </c>
      <c r="M28" s="1009">
        <v>1.5381059538326156</v>
      </c>
      <c r="N28" s="1010">
        <v>0.90100627716615855</v>
      </c>
      <c r="O28" s="1011">
        <v>2.7828856577591092</v>
      </c>
      <c r="P28" s="1009">
        <v>1.3037403178164255</v>
      </c>
      <c r="Q28" s="1010">
        <v>0.78164213091886114</v>
      </c>
      <c r="R28" s="1011">
        <v>2.3995191680091907</v>
      </c>
      <c r="T28" s="1028"/>
    </row>
    <row r="29" spans="1:21" s="50" customFormat="1" x14ac:dyDescent="0.2">
      <c r="A29" s="62">
        <v>2020</v>
      </c>
      <c r="B29" s="62">
        <v>0</v>
      </c>
      <c r="C29" s="996">
        <v>0</v>
      </c>
      <c r="D29" s="1015">
        <v>0</v>
      </c>
      <c r="E29" s="1016"/>
      <c r="F29" s="1017"/>
      <c r="G29" s="1018"/>
      <c r="H29" s="1019"/>
      <c r="I29" s="1020"/>
      <c r="J29" s="1021"/>
      <c r="K29" s="1022"/>
      <c r="L29" s="1023"/>
      <c r="M29" s="1018"/>
      <c r="N29" s="996"/>
      <c r="O29" s="422"/>
      <c r="P29" s="62"/>
      <c r="Q29" s="996"/>
      <c r="R29" s="422"/>
    </row>
    <row r="30" spans="1:21" s="50" customFormat="1" x14ac:dyDescent="0.2">
      <c r="A30" s="1003" t="s">
        <v>28</v>
      </c>
      <c r="B30" s="1024">
        <v>16</v>
      </c>
      <c r="C30" s="1024">
        <v>101.8</v>
      </c>
      <c r="D30" s="1025">
        <v>332.9</v>
      </c>
      <c r="E30" s="1026"/>
      <c r="F30" s="1026"/>
      <c r="G30" s="1010"/>
      <c r="H30" s="1010"/>
      <c r="I30" s="1010"/>
      <c r="J30" s="1010"/>
      <c r="K30" s="1010"/>
      <c r="L30" s="1010"/>
      <c r="M30" s="1010"/>
      <c r="N30" s="61"/>
      <c r="O30" s="61"/>
      <c r="P30" s="61"/>
      <c r="Q30" s="61"/>
      <c r="R30" s="61"/>
    </row>
    <row r="33" spans="1:15" x14ac:dyDescent="0.2">
      <c r="A33" s="588"/>
      <c r="B33" s="1141" t="s">
        <v>81</v>
      </c>
      <c r="C33" s="1142"/>
      <c r="D33" s="1143"/>
      <c r="O33" s="1029"/>
    </row>
    <row r="34" spans="1:15" x14ac:dyDescent="0.2">
      <c r="A34" s="597"/>
      <c r="B34" s="600"/>
      <c r="C34" s="996" t="s">
        <v>25</v>
      </c>
      <c r="D34" s="422" t="s">
        <v>1971</v>
      </c>
    </row>
    <row r="35" spans="1:15" x14ac:dyDescent="0.2">
      <c r="A35" s="1139">
        <v>2018</v>
      </c>
      <c r="B35" s="60" t="s">
        <v>1972</v>
      </c>
      <c r="C35" s="1049">
        <v>1.84</v>
      </c>
      <c r="D35" s="1047" t="e">
        <v>#N/A</v>
      </c>
    </row>
    <row r="36" spans="1:15" x14ac:dyDescent="0.2">
      <c r="A36" s="1139"/>
      <c r="B36" s="60" t="s">
        <v>1973</v>
      </c>
      <c r="C36" s="1050">
        <v>2.0099894283970539</v>
      </c>
      <c r="D36" s="1011">
        <v>0.65282659842605351</v>
      </c>
    </row>
    <row r="37" spans="1:15" x14ac:dyDescent="0.2">
      <c r="A37" s="1139">
        <v>2019</v>
      </c>
      <c r="B37" s="60" t="s">
        <v>1972</v>
      </c>
      <c r="C37" s="1050">
        <v>1.58</v>
      </c>
      <c r="D37" s="1047" t="e">
        <v>#N/A</v>
      </c>
      <c r="E37" s="50"/>
    </row>
    <row r="38" spans="1:15" x14ac:dyDescent="0.2">
      <c r="A38" s="1139"/>
      <c r="B38" s="60" t="s">
        <v>1973</v>
      </c>
      <c r="C38" s="1050">
        <v>2.5471790809537951</v>
      </c>
      <c r="D38" s="1011">
        <v>1.5381059538326156</v>
      </c>
      <c r="E38" s="1030"/>
      <c r="K38" s="50"/>
      <c r="L38" s="50"/>
    </row>
    <row r="39" spans="1:15" x14ac:dyDescent="0.2">
      <c r="A39" s="1139">
        <v>2020</v>
      </c>
      <c r="B39" s="60" t="s">
        <v>1972</v>
      </c>
      <c r="C39" s="1050">
        <v>1.42</v>
      </c>
      <c r="D39" s="1047" t="e">
        <v>#N/A</v>
      </c>
      <c r="E39" s="1030"/>
      <c r="F39" s="1030"/>
      <c r="K39" s="1030"/>
      <c r="L39" s="1010"/>
    </row>
    <row r="40" spans="1:15" x14ac:dyDescent="0.2">
      <c r="A40" s="1140"/>
      <c r="B40" s="62" t="s">
        <v>1973</v>
      </c>
      <c r="C40" s="1051" t="e">
        <v>#N/A</v>
      </c>
      <c r="D40" s="1048"/>
      <c r="E40" s="1030"/>
      <c r="F40" s="1030"/>
      <c r="K40" s="1030"/>
      <c r="L40" s="1010"/>
    </row>
    <row r="41" spans="1:15" x14ac:dyDescent="0.2">
      <c r="B41" s="1004"/>
      <c r="D41" s="1030"/>
      <c r="E41" s="1010"/>
      <c r="F41" s="1030"/>
      <c r="K41" s="1030"/>
      <c r="L41" s="1030"/>
    </row>
    <row r="42" spans="1:15" x14ac:dyDescent="0.2">
      <c r="B42" s="1004"/>
      <c r="D42" s="1030"/>
      <c r="E42" s="1010"/>
      <c r="F42" s="1030"/>
    </row>
    <row r="43" spans="1:15" x14ac:dyDescent="0.2">
      <c r="B43" s="1004"/>
      <c r="D43" s="1030"/>
      <c r="E43" s="1030"/>
    </row>
    <row r="44" spans="1:15" x14ac:dyDescent="0.2">
      <c r="A44" s="588"/>
      <c r="B44" s="1141" t="s">
        <v>0</v>
      </c>
      <c r="C44" s="1142"/>
      <c r="D44" s="1143"/>
    </row>
    <row r="45" spans="1:15" x14ac:dyDescent="0.2">
      <c r="A45" s="597"/>
      <c r="B45" s="600"/>
      <c r="C45" s="996" t="s">
        <v>25</v>
      </c>
      <c r="D45" s="422" t="s">
        <v>1971</v>
      </c>
    </row>
    <row r="46" spans="1:15" x14ac:dyDescent="0.2">
      <c r="A46" s="1139">
        <v>2018</v>
      </c>
      <c r="B46" s="60" t="s">
        <v>1972</v>
      </c>
      <c r="C46" s="1049">
        <v>2.06</v>
      </c>
      <c r="D46" s="1047" t="e">
        <v>#N/A</v>
      </c>
    </row>
    <row r="47" spans="1:15" x14ac:dyDescent="0.2">
      <c r="A47" s="1139"/>
      <c r="B47" s="60" t="s">
        <v>1973</v>
      </c>
      <c r="C47" s="1050">
        <v>2.7847399920663554</v>
      </c>
      <c r="D47" s="1047">
        <v>0.9048798030946259</v>
      </c>
    </row>
    <row r="48" spans="1:15" x14ac:dyDescent="0.2">
      <c r="A48" s="1139">
        <v>2019</v>
      </c>
      <c r="B48" s="60" t="s">
        <v>1972</v>
      </c>
      <c r="C48" s="1050">
        <v>1.8</v>
      </c>
      <c r="D48" s="1047" t="e">
        <v>#N/A</v>
      </c>
    </row>
    <row r="49" spans="1:7" x14ac:dyDescent="0.2">
      <c r="A49" s="1139"/>
      <c r="B49" s="60" t="s">
        <v>1973</v>
      </c>
      <c r="C49" s="1050">
        <v>2.4081156241215096</v>
      </c>
      <c r="D49" s="1047">
        <v>1.8065608308426624</v>
      </c>
    </row>
    <row r="50" spans="1:7" x14ac:dyDescent="0.2">
      <c r="A50" s="1139">
        <v>2020</v>
      </c>
      <c r="B50" s="60" t="s">
        <v>1972</v>
      </c>
      <c r="C50" s="1050">
        <v>1.49</v>
      </c>
      <c r="D50" s="1047" t="e">
        <v>#N/A</v>
      </c>
    </row>
    <row r="51" spans="1:7" x14ac:dyDescent="0.2">
      <c r="A51" s="1140"/>
      <c r="B51" s="62" t="s">
        <v>1973</v>
      </c>
      <c r="C51" s="1051" t="e">
        <v>#N/A</v>
      </c>
      <c r="D51" s="1048"/>
    </row>
    <row r="54" spans="1:7" x14ac:dyDescent="0.2">
      <c r="G54" s="50"/>
    </row>
  </sheetData>
  <mergeCells count="8">
    <mergeCell ref="A48:A49"/>
    <mergeCell ref="A50:A51"/>
    <mergeCell ref="B33:D33"/>
    <mergeCell ref="A35:A36"/>
    <mergeCell ref="A37:A38"/>
    <mergeCell ref="A39:A40"/>
    <mergeCell ref="B44:D44"/>
    <mergeCell ref="A46:A47"/>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AW720"/>
  <sheetViews>
    <sheetView zoomScale="80" zoomScaleNormal="80" workbookViewId="0">
      <selection activeCell="Y15" sqref="Y15"/>
    </sheetView>
  </sheetViews>
  <sheetFormatPr defaultColWidth="9.140625" defaultRowHeight="15" x14ac:dyDescent="0.25"/>
  <cols>
    <col min="1" max="1" width="37.28515625" style="905" bestFit="1" customWidth="1"/>
    <col min="2" max="2" width="17.85546875" style="905" bestFit="1" customWidth="1"/>
    <col min="3" max="3" width="10.7109375" style="905" bestFit="1" customWidth="1"/>
    <col min="4" max="4" width="14.42578125" style="905" bestFit="1" customWidth="1"/>
    <col min="5" max="5" width="10" style="905" bestFit="1" customWidth="1"/>
    <col min="6" max="6" width="8.28515625" style="905" bestFit="1" customWidth="1"/>
    <col min="7" max="7" width="5.5703125" style="905" bestFit="1" customWidth="1"/>
    <col min="8" max="8" width="16.42578125" style="905" bestFit="1" customWidth="1"/>
    <col min="9" max="9" width="12.7109375" style="905" bestFit="1" customWidth="1"/>
    <col min="10" max="14" width="9.140625" style="905"/>
    <col min="15" max="15" width="19" style="905" customWidth="1"/>
    <col min="16" max="16384" width="9.140625" style="905"/>
  </cols>
  <sheetData>
    <row r="1" spans="1:15" x14ac:dyDescent="0.25">
      <c r="A1" s="904" t="s">
        <v>2041</v>
      </c>
    </row>
    <row r="2" spans="1:15" x14ac:dyDescent="0.25">
      <c r="O2" s="906"/>
    </row>
    <row r="3" spans="1:15" x14ac:dyDescent="0.25">
      <c r="O3" s="906"/>
    </row>
    <row r="4" spans="1:15" x14ac:dyDescent="0.25">
      <c r="O4" s="906"/>
    </row>
    <row r="5" spans="1:15" x14ac:dyDescent="0.25">
      <c r="O5" s="906"/>
    </row>
    <row r="6" spans="1:15" x14ac:dyDescent="0.25">
      <c r="O6" s="906"/>
    </row>
    <row r="7" spans="1:15" x14ac:dyDescent="0.25">
      <c r="O7" s="906"/>
    </row>
    <row r="8" spans="1:15" x14ac:dyDescent="0.25">
      <c r="O8" s="906"/>
    </row>
    <row r="9" spans="1:15" x14ac:dyDescent="0.25">
      <c r="O9" s="906"/>
    </row>
    <row r="10" spans="1:15" x14ac:dyDescent="0.25">
      <c r="O10" s="906"/>
    </row>
    <row r="11" spans="1:15" x14ac:dyDescent="0.25">
      <c r="A11" s="1144"/>
      <c r="B11" s="1144"/>
      <c r="C11" s="1144"/>
      <c r="D11" s="1144"/>
      <c r="E11" s="1144"/>
      <c r="F11" s="1144"/>
      <c r="G11" s="1144"/>
      <c r="I11" s="1144"/>
      <c r="J11" s="1144"/>
      <c r="O11" s="906"/>
    </row>
    <row r="12" spans="1:15" x14ac:dyDescent="0.25">
      <c r="O12" s="906"/>
    </row>
    <row r="13" spans="1:15" x14ac:dyDescent="0.25">
      <c r="O13" s="906"/>
    </row>
    <row r="14" spans="1:15" x14ac:dyDescent="0.25">
      <c r="O14" s="906"/>
    </row>
    <row r="15" spans="1:15" x14ac:dyDescent="0.25">
      <c r="O15" s="906"/>
    </row>
    <row r="16" spans="1:15" x14ac:dyDescent="0.25">
      <c r="O16" s="906"/>
    </row>
    <row r="17" spans="1:17" x14ac:dyDescent="0.25">
      <c r="O17" s="906"/>
    </row>
    <row r="18" spans="1:17" x14ac:dyDescent="0.25">
      <c r="O18" s="906"/>
    </row>
    <row r="19" spans="1:17" x14ac:dyDescent="0.25">
      <c r="O19" s="906"/>
    </row>
    <row r="20" spans="1:17" x14ac:dyDescent="0.25">
      <c r="A20" s="907" t="s">
        <v>641</v>
      </c>
      <c r="B20" s="908" t="s">
        <v>642</v>
      </c>
      <c r="C20" s="908" t="s">
        <v>497</v>
      </c>
      <c r="D20" s="1081" t="s">
        <v>2042</v>
      </c>
      <c r="E20" s="1057" t="s">
        <v>643</v>
      </c>
      <c r="F20" s="909"/>
      <c r="G20" s="910"/>
      <c r="H20" s="908" t="s">
        <v>644</v>
      </c>
      <c r="I20" s="1054" t="s">
        <v>645</v>
      </c>
      <c r="O20" s="906"/>
    </row>
    <row r="21" spans="1:17" x14ac:dyDescent="0.25">
      <c r="A21" s="911" t="s">
        <v>646</v>
      </c>
      <c r="B21" s="912">
        <v>370</v>
      </c>
      <c r="C21" s="912">
        <v>2014</v>
      </c>
      <c r="D21" s="913">
        <v>6.7560810810810805</v>
      </c>
      <c r="E21" s="1058">
        <v>1</v>
      </c>
      <c r="F21" s="914"/>
      <c r="G21" s="915">
        <v>2010</v>
      </c>
      <c r="H21" s="913">
        <v>5.3836386775990723</v>
      </c>
      <c r="I21" s="1055">
        <v>10</v>
      </c>
      <c r="J21" s="916"/>
      <c r="N21" s="916"/>
      <c r="Q21" s="917"/>
    </row>
    <row r="22" spans="1:17" x14ac:dyDescent="0.25">
      <c r="A22" s="911" t="s">
        <v>646</v>
      </c>
      <c r="B22" s="912">
        <v>110</v>
      </c>
      <c r="C22" s="912">
        <v>2015</v>
      </c>
      <c r="D22" s="913">
        <v>9.6261917133562278</v>
      </c>
      <c r="E22" s="1058">
        <v>1</v>
      </c>
      <c r="F22" s="914"/>
      <c r="G22" s="915">
        <v>2011</v>
      </c>
      <c r="H22" s="913">
        <v>4.7205320268070086</v>
      </c>
      <c r="I22" s="1055">
        <v>10</v>
      </c>
      <c r="J22" s="916"/>
      <c r="N22" s="916"/>
      <c r="Q22" s="917"/>
    </row>
    <row r="23" spans="1:17" x14ac:dyDescent="0.25">
      <c r="A23" s="915"/>
      <c r="B23" s="914"/>
      <c r="C23" s="914"/>
      <c r="D23" s="913"/>
      <c r="E23" s="1059"/>
      <c r="F23" s="914"/>
      <c r="G23" s="915">
        <v>2012</v>
      </c>
      <c r="H23" s="913">
        <v>4.3656149099999997</v>
      </c>
      <c r="I23" s="1055">
        <v>10</v>
      </c>
      <c r="N23" s="916"/>
      <c r="Q23" s="917"/>
    </row>
    <row r="24" spans="1:17" x14ac:dyDescent="0.25">
      <c r="A24" s="915"/>
      <c r="B24" s="914"/>
      <c r="C24" s="914"/>
      <c r="D24" s="913"/>
      <c r="E24" s="1059"/>
      <c r="F24" s="914"/>
      <c r="G24" s="915">
        <v>2013</v>
      </c>
      <c r="H24" s="913">
        <v>3.8873027001130174</v>
      </c>
      <c r="I24" s="1055">
        <v>10</v>
      </c>
      <c r="O24" s="918"/>
      <c r="Q24" s="917"/>
    </row>
    <row r="25" spans="1:17" x14ac:dyDescent="0.25">
      <c r="E25" s="1060"/>
      <c r="G25" s="915">
        <v>2014</v>
      </c>
      <c r="H25" s="913">
        <v>3.3043615792835732</v>
      </c>
      <c r="I25" s="1055">
        <v>10</v>
      </c>
      <c r="O25" s="918"/>
      <c r="Q25" s="917"/>
    </row>
    <row r="26" spans="1:17" x14ac:dyDescent="0.25">
      <c r="A26" s="911" t="s">
        <v>641</v>
      </c>
      <c r="B26" s="912" t="s">
        <v>642</v>
      </c>
      <c r="C26" s="912" t="s">
        <v>497</v>
      </c>
      <c r="D26" s="1082" t="s">
        <v>2042</v>
      </c>
      <c r="E26" s="1058" t="s">
        <v>643</v>
      </c>
      <c r="F26" s="914"/>
      <c r="G26" s="915">
        <v>2015</v>
      </c>
      <c r="H26" s="913">
        <v>2.9608849307998168</v>
      </c>
      <c r="I26" s="1055">
        <v>10</v>
      </c>
      <c r="O26" s="918"/>
      <c r="Q26" s="917"/>
    </row>
    <row r="27" spans="1:17" x14ac:dyDescent="0.25">
      <c r="A27" s="911" t="s">
        <v>647</v>
      </c>
      <c r="B27" s="912">
        <v>68.5</v>
      </c>
      <c r="C27" s="912">
        <v>2007</v>
      </c>
      <c r="D27" s="913">
        <v>4.9445078347624438</v>
      </c>
      <c r="E27" s="1058">
        <v>1</v>
      </c>
      <c r="F27" s="914"/>
      <c r="G27" s="915">
        <v>2016</v>
      </c>
      <c r="H27" s="913">
        <v>2.4513045362537431</v>
      </c>
      <c r="I27" s="1055">
        <v>10</v>
      </c>
      <c r="O27" s="918"/>
      <c r="Q27" s="917"/>
    </row>
    <row r="28" spans="1:17" x14ac:dyDescent="0.25">
      <c r="A28" s="911" t="s">
        <v>647</v>
      </c>
      <c r="B28" s="912">
        <v>75</v>
      </c>
      <c r="C28" s="912">
        <v>2010</v>
      </c>
      <c r="D28" s="913">
        <v>6.2695642653806534</v>
      </c>
      <c r="E28" s="1058">
        <v>1</v>
      </c>
      <c r="F28" s="914"/>
      <c r="G28" s="915">
        <v>2017</v>
      </c>
      <c r="H28" s="913">
        <v>2.2666373785924501</v>
      </c>
      <c r="I28" s="1055">
        <v>10</v>
      </c>
      <c r="O28" s="918"/>
      <c r="Q28" s="917"/>
    </row>
    <row r="29" spans="1:17" x14ac:dyDescent="0.25">
      <c r="A29" s="911" t="s">
        <v>647</v>
      </c>
      <c r="B29" s="912">
        <v>250</v>
      </c>
      <c r="C29" s="912">
        <v>2013</v>
      </c>
      <c r="D29" s="913">
        <v>7.4443516259348446</v>
      </c>
      <c r="E29" s="1058">
        <v>1</v>
      </c>
      <c r="F29" s="914"/>
      <c r="G29" s="915">
        <v>2018</v>
      </c>
      <c r="H29" s="913">
        <v>1.8363487018645737</v>
      </c>
      <c r="I29" s="1055">
        <v>10</v>
      </c>
      <c r="O29" s="918"/>
      <c r="Q29" s="917"/>
    </row>
    <row r="30" spans="1:17" x14ac:dyDescent="0.25">
      <c r="A30" s="911" t="s">
        <v>647</v>
      </c>
      <c r="B30" s="912">
        <v>250</v>
      </c>
      <c r="C30" s="912">
        <v>2014</v>
      </c>
      <c r="D30" s="913">
        <v>5.6373601174096502</v>
      </c>
      <c r="E30" s="1058">
        <v>1</v>
      </c>
      <c r="F30" s="914"/>
      <c r="G30" s="915">
        <v>2019</v>
      </c>
      <c r="H30" s="913">
        <v>1.5766208858504434</v>
      </c>
      <c r="I30" s="1055">
        <v>10</v>
      </c>
      <c r="O30" s="918"/>
      <c r="Q30" s="917"/>
    </row>
    <row r="31" spans="1:17" x14ac:dyDescent="0.25">
      <c r="A31" s="919" t="s">
        <v>647</v>
      </c>
      <c r="B31" s="920">
        <v>250</v>
      </c>
      <c r="C31" s="920">
        <v>2014</v>
      </c>
      <c r="D31" s="921">
        <v>6.7536038904648876</v>
      </c>
      <c r="E31" s="1061">
        <v>1</v>
      </c>
      <c r="F31" s="922"/>
      <c r="G31" s="923">
        <v>2020</v>
      </c>
      <c r="H31" s="921">
        <v>1.4159739644987859</v>
      </c>
      <c r="I31" s="1056">
        <v>10</v>
      </c>
      <c r="O31" s="906"/>
    </row>
    <row r="32" spans="1:17" x14ac:dyDescent="0.25">
      <c r="O32" s="906"/>
    </row>
    <row r="33" spans="15:15" x14ac:dyDescent="0.25">
      <c r="O33" s="906"/>
    </row>
    <row r="34" spans="15:15" x14ac:dyDescent="0.25">
      <c r="O34" s="906"/>
    </row>
    <row r="35" spans="15:15" x14ac:dyDescent="0.25">
      <c r="O35" s="906"/>
    </row>
    <row r="36" spans="15:15" x14ac:dyDescent="0.25">
      <c r="O36" s="906"/>
    </row>
    <row r="37" spans="15:15" x14ac:dyDescent="0.25">
      <c r="O37" s="906"/>
    </row>
    <row r="38" spans="15:15" x14ac:dyDescent="0.25">
      <c r="O38" s="906"/>
    </row>
    <row r="39" spans="15:15" x14ac:dyDescent="0.25">
      <c r="O39" s="906"/>
    </row>
    <row r="40" spans="15:15" x14ac:dyDescent="0.25">
      <c r="O40" s="906"/>
    </row>
    <row r="41" spans="15:15" x14ac:dyDescent="0.25">
      <c r="O41" s="906"/>
    </row>
    <row r="42" spans="15:15" x14ac:dyDescent="0.25">
      <c r="O42" s="906"/>
    </row>
    <row r="43" spans="15:15" x14ac:dyDescent="0.25">
      <c r="O43" s="906"/>
    </row>
    <row r="44" spans="15:15" x14ac:dyDescent="0.25">
      <c r="O44" s="906"/>
    </row>
    <row r="45" spans="15:15" x14ac:dyDescent="0.25">
      <c r="O45" s="906"/>
    </row>
    <row r="46" spans="15:15" x14ac:dyDescent="0.25">
      <c r="O46" s="906"/>
    </row>
    <row r="47" spans="15:15" x14ac:dyDescent="0.25">
      <c r="O47" s="906"/>
    </row>
    <row r="48" spans="15:15" x14ac:dyDescent="0.25">
      <c r="O48" s="906"/>
    </row>
    <row r="49" spans="15:35" x14ac:dyDescent="0.25">
      <c r="O49" s="906"/>
    </row>
    <row r="50" spans="15:35" x14ac:dyDescent="0.25">
      <c r="O50" s="906"/>
    </row>
    <row r="51" spans="15:35" x14ac:dyDescent="0.25">
      <c r="O51" s="906"/>
    </row>
    <row r="52" spans="15:35" x14ac:dyDescent="0.25">
      <c r="O52" s="906"/>
    </row>
    <row r="53" spans="15:35" x14ac:dyDescent="0.25">
      <c r="O53" s="906"/>
    </row>
    <row r="54" spans="15:35" x14ac:dyDescent="0.25">
      <c r="O54" s="906"/>
    </row>
    <row r="55" spans="15:35" x14ac:dyDescent="0.25">
      <c r="O55" s="906"/>
    </row>
    <row r="56" spans="15:35" x14ac:dyDescent="0.25">
      <c r="O56" s="906"/>
    </row>
    <row r="57" spans="15:35" x14ac:dyDescent="0.25">
      <c r="O57" s="906"/>
    </row>
    <row r="58" spans="15:35" x14ac:dyDescent="0.25">
      <c r="O58" s="906"/>
    </row>
    <row r="59" spans="15:35" x14ac:dyDescent="0.25">
      <c r="O59" s="906"/>
    </row>
    <row r="60" spans="15:35" x14ac:dyDescent="0.25">
      <c r="O60" s="906"/>
    </row>
    <row r="61" spans="15:35" x14ac:dyDescent="0.25">
      <c r="O61" s="906"/>
    </row>
    <row r="62" spans="15:35" x14ac:dyDescent="0.25">
      <c r="O62" s="906"/>
      <c r="AI62" s="924"/>
    </row>
    <row r="63" spans="15:35" x14ac:dyDescent="0.25">
      <c r="O63" s="906"/>
    </row>
    <row r="64" spans="15:35" x14ac:dyDescent="0.25">
      <c r="O64" s="906"/>
    </row>
    <row r="65" spans="15:15" x14ac:dyDescent="0.25">
      <c r="O65" s="906"/>
    </row>
    <row r="66" spans="15:15" x14ac:dyDescent="0.25">
      <c r="O66" s="906"/>
    </row>
    <row r="67" spans="15:15" x14ac:dyDescent="0.25">
      <c r="O67" s="906"/>
    </row>
    <row r="68" spans="15:15" x14ac:dyDescent="0.25">
      <c r="O68" s="906"/>
    </row>
    <row r="69" spans="15:15" x14ac:dyDescent="0.25">
      <c r="O69" s="906"/>
    </row>
    <row r="70" spans="15:15" x14ac:dyDescent="0.25">
      <c r="O70" s="906"/>
    </row>
    <row r="71" spans="15:15" x14ac:dyDescent="0.25">
      <c r="O71" s="906"/>
    </row>
    <row r="72" spans="15:15" x14ac:dyDescent="0.25">
      <c r="O72" s="906"/>
    </row>
    <row r="73" spans="15:15" x14ac:dyDescent="0.25">
      <c r="O73" s="906"/>
    </row>
    <row r="74" spans="15:15" x14ac:dyDescent="0.25">
      <c r="O74" s="906"/>
    </row>
    <row r="75" spans="15:15" x14ac:dyDescent="0.25">
      <c r="O75" s="906"/>
    </row>
    <row r="76" spans="15:15" x14ac:dyDescent="0.25">
      <c r="O76" s="906"/>
    </row>
    <row r="77" spans="15:15" x14ac:dyDescent="0.25">
      <c r="O77" s="906"/>
    </row>
    <row r="78" spans="15:15" x14ac:dyDescent="0.25">
      <c r="O78" s="906"/>
    </row>
    <row r="79" spans="15:15" x14ac:dyDescent="0.25">
      <c r="O79" s="906"/>
    </row>
    <row r="80" spans="15:15" x14ac:dyDescent="0.25">
      <c r="O80" s="906"/>
    </row>
    <row r="81" spans="15:15" x14ac:dyDescent="0.25">
      <c r="O81" s="906"/>
    </row>
    <row r="82" spans="15:15" x14ac:dyDescent="0.25">
      <c r="O82" s="906"/>
    </row>
    <row r="83" spans="15:15" x14ac:dyDescent="0.25">
      <c r="O83" s="906"/>
    </row>
    <row r="84" spans="15:15" x14ac:dyDescent="0.25">
      <c r="O84" s="906"/>
    </row>
    <row r="85" spans="15:15" x14ac:dyDescent="0.25">
      <c r="O85" s="906"/>
    </row>
    <row r="86" spans="15:15" x14ac:dyDescent="0.25">
      <c r="O86" s="906"/>
    </row>
    <row r="87" spans="15:15" x14ac:dyDescent="0.25">
      <c r="O87" s="906"/>
    </row>
    <row r="88" spans="15:15" x14ac:dyDescent="0.25">
      <c r="O88" s="906"/>
    </row>
    <row r="89" spans="15:15" x14ac:dyDescent="0.25">
      <c r="O89" s="906"/>
    </row>
    <row r="90" spans="15:15" x14ac:dyDescent="0.25">
      <c r="O90" s="906"/>
    </row>
    <row r="91" spans="15:15" x14ac:dyDescent="0.25">
      <c r="O91" s="906"/>
    </row>
    <row r="92" spans="15:15" x14ac:dyDescent="0.25">
      <c r="O92" s="906"/>
    </row>
    <row r="93" spans="15:15" x14ac:dyDescent="0.25">
      <c r="O93" s="906"/>
    </row>
    <row r="94" spans="15:15" x14ac:dyDescent="0.25">
      <c r="O94" s="906"/>
    </row>
    <row r="95" spans="15:15" x14ac:dyDescent="0.25">
      <c r="O95" s="906"/>
    </row>
    <row r="96" spans="15:15" x14ac:dyDescent="0.25">
      <c r="O96" s="906"/>
    </row>
    <row r="97" spans="15:15" x14ac:dyDescent="0.25">
      <c r="O97" s="906"/>
    </row>
    <row r="98" spans="15:15" x14ac:dyDescent="0.25">
      <c r="O98" s="906"/>
    </row>
    <row r="99" spans="15:15" x14ac:dyDescent="0.25">
      <c r="O99" s="906"/>
    </row>
    <row r="100" spans="15:15" x14ac:dyDescent="0.25">
      <c r="O100" s="906"/>
    </row>
    <row r="101" spans="15:15" x14ac:dyDescent="0.25">
      <c r="O101" s="906"/>
    </row>
    <row r="102" spans="15:15" x14ac:dyDescent="0.25">
      <c r="O102" s="906"/>
    </row>
    <row r="103" spans="15:15" x14ac:dyDescent="0.25">
      <c r="O103" s="906"/>
    </row>
    <row r="104" spans="15:15" x14ac:dyDescent="0.25">
      <c r="O104" s="906"/>
    </row>
    <row r="105" spans="15:15" x14ac:dyDescent="0.25">
      <c r="O105" s="906"/>
    </row>
    <row r="106" spans="15:15" x14ac:dyDescent="0.25">
      <c r="O106" s="906"/>
    </row>
    <row r="107" spans="15:15" x14ac:dyDescent="0.25">
      <c r="O107" s="906"/>
    </row>
    <row r="108" spans="15:15" x14ac:dyDescent="0.25">
      <c r="O108" s="906"/>
    </row>
    <row r="109" spans="15:15" x14ac:dyDescent="0.25">
      <c r="O109" s="906"/>
    </row>
    <row r="110" spans="15:15" x14ac:dyDescent="0.25">
      <c r="O110" s="906"/>
    </row>
    <row r="111" spans="15:15" x14ac:dyDescent="0.25">
      <c r="O111" s="906"/>
    </row>
    <row r="112" spans="15:15" x14ac:dyDescent="0.25">
      <c r="O112" s="906"/>
    </row>
    <row r="113" spans="15:49" x14ac:dyDescent="0.25">
      <c r="O113" s="906"/>
    </row>
    <row r="114" spans="15:49" x14ac:dyDescent="0.25">
      <c r="O114" s="906"/>
    </row>
    <row r="115" spans="15:49" x14ac:dyDescent="0.25">
      <c r="O115" s="906"/>
    </row>
    <row r="116" spans="15:49" x14ac:dyDescent="0.25">
      <c r="O116" s="906"/>
    </row>
    <row r="117" spans="15:49" x14ac:dyDescent="0.25">
      <c r="O117" s="906"/>
    </row>
    <row r="118" spans="15:49" x14ac:dyDescent="0.25">
      <c r="O118" s="906"/>
      <c r="AW118" s="925"/>
    </row>
    <row r="119" spans="15:49" x14ac:dyDescent="0.25">
      <c r="O119" s="906"/>
    </row>
    <row r="120" spans="15:49" x14ac:dyDescent="0.25">
      <c r="O120" s="906"/>
    </row>
    <row r="121" spans="15:49" x14ac:dyDescent="0.25">
      <c r="O121" s="906"/>
    </row>
    <row r="122" spans="15:49" x14ac:dyDescent="0.25">
      <c r="O122" s="906"/>
    </row>
    <row r="123" spans="15:49" x14ac:dyDescent="0.25">
      <c r="O123" s="906"/>
    </row>
    <row r="124" spans="15:49" x14ac:dyDescent="0.25">
      <c r="O124" s="906"/>
    </row>
    <row r="125" spans="15:49" x14ac:dyDescent="0.25">
      <c r="O125" s="906"/>
    </row>
    <row r="126" spans="15:49" x14ac:dyDescent="0.25">
      <c r="O126" s="906"/>
    </row>
    <row r="127" spans="15:49" x14ac:dyDescent="0.25">
      <c r="O127" s="906"/>
    </row>
    <row r="128" spans="15:49" x14ac:dyDescent="0.25">
      <c r="O128" s="906"/>
    </row>
    <row r="129" spans="15:15" x14ac:dyDescent="0.25">
      <c r="O129" s="906"/>
    </row>
    <row r="130" spans="15:15" x14ac:dyDescent="0.25">
      <c r="O130" s="906"/>
    </row>
    <row r="131" spans="15:15" x14ac:dyDescent="0.25">
      <c r="O131" s="906"/>
    </row>
    <row r="132" spans="15:15" x14ac:dyDescent="0.25">
      <c r="O132" s="906"/>
    </row>
    <row r="133" spans="15:15" x14ac:dyDescent="0.25">
      <c r="O133" s="906"/>
    </row>
    <row r="134" spans="15:15" x14ac:dyDescent="0.25">
      <c r="O134" s="906"/>
    </row>
    <row r="135" spans="15:15" x14ac:dyDescent="0.25">
      <c r="O135" s="906"/>
    </row>
    <row r="136" spans="15:15" x14ac:dyDescent="0.25">
      <c r="O136" s="906"/>
    </row>
    <row r="137" spans="15:15" x14ac:dyDescent="0.25">
      <c r="O137" s="906"/>
    </row>
    <row r="138" spans="15:15" x14ac:dyDescent="0.25">
      <c r="O138" s="906"/>
    </row>
    <row r="139" spans="15:15" x14ac:dyDescent="0.25">
      <c r="O139" s="906"/>
    </row>
    <row r="140" spans="15:15" x14ac:dyDescent="0.25">
      <c r="O140" s="906"/>
    </row>
    <row r="141" spans="15:15" x14ac:dyDescent="0.25">
      <c r="O141" s="906"/>
    </row>
    <row r="142" spans="15:15" x14ac:dyDescent="0.25">
      <c r="O142" s="906"/>
    </row>
    <row r="143" spans="15:15" x14ac:dyDescent="0.25">
      <c r="O143" s="906"/>
    </row>
    <row r="144" spans="15:15" x14ac:dyDescent="0.25">
      <c r="O144" s="906"/>
    </row>
    <row r="145" spans="15:15" x14ac:dyDescent="0.25">
      <c r="O145" s="906"/>
    </row>
    <row r="146" spans="15:15" x14ac:dyDescent="0.25">
      <c r="O146" s="906"/>
    </row>
    <row r="147" spans="15:15" x14ac:dyDescent="0.25">
      <c r="O147" s="906"/>
    </row>
    <row r="148" spans="15:15" x14ac:dyDescent="0.25">
      <c r="O148" s="906"/>
    </row>
    <row r="149" spans="15:15" x14ac:dyDescent="0.25">
      <c r="O149" s="906"/>
    </row>
    <row r="150" spans="15:15" x14ac:dyDescent="0.25">
      <c r="O150" s="906"/>
    </row>
    <row r="151" spans="15:15" x14ac:dyDescent="0.25">
      <c r="O151" s="906"/>
    </row>
    <row r="152" spans="15:15" x14ac:dyDescent="0.25">
      <c r="O152" s="906"/>
    </row>
    <row r="153" spans="15:15" x14ac:dyDescent="0.25">
      <c r="O153" s="906"/>
    </row>
    <row r="154" spans="15:15" x14ac:dyDescent="0.25">
      <c r="O154" s="906"/>
    </row>
    <row r="155" spans="15:15" x14ac:dyDescent="0.25">
      <c r="O155" s="906"/>
    </row>
    <row r="156" spans="15:15" x14ac:dyDescent="0.25">
      <c r="O156" s="906"/>
    </row>
    <row r="157" spans="15:15" x14ac:dyDescent="0.25">
      <c r="O157" s="906"/>
    </row>
    <row r="158" spans="15:15" x14ac:dyDescent="0.25">
      <c r="O158" s="906"/>
    </row>
    <row r="159" spans="15:15" x14ac:dyDescent="0.25">
      <c r="O159" s="906"/>
    </row>
    <row r="160" spans="15:15" x14ac:dyDescent="0.25">
      <c r="O160" s="906"/>
    </row>
    <row r="161" spans="15:15" x14ac:dyDescent="0.25">
      <c r="O161" s="906"/>
    </row>
    <row r="162" spans="15:15" x14ac:dyDescent="0.25">
      <c r="O162" s="906"/>
    </row>
    <row r="163" spans="15:15" x14ac:dyDescent="0.25">
      <c r="O163" s="906"/>
    </row>
    <row r="164" spans="15:15" x14ac:dyDescent="0.25">
      <c r="O164" s="906"/>
    </row>
    <row r="165" spans="15:15" x14ac:dyDescent="0.25">
      <c r="O165" s="906"/>
    </row>
    <row r="166" spans="15:15" x14ac:dyDescent="0.25">
      <c r="O166" s="906"/>
    </row>
    <row r="167" spans="15:15" x14ac:dyDescent="0.25">
      <c r="O167" s="906"/>
    </row>
    <row r="168" spans="15:15" x14ac:dyDescent="0.25">
      <c r="O168" s="906"/>
    </row>
    <row r="169" spans="15:15" x14ac:dyDescent="0.25">
      <c r="O169" s="906"/>
    </row>
    <row r="170" spans="15:15" x14ac:dyDescent="0.25">
      <c r="O170" s="906"/>
    </row>
    <row r="171" spans="15:15" x14ac:dyDescent="0.25">
      <c r="O171" s="906"/>
    </row>
    <row r="172" spans="15:15" x14ac:dyDescent="0.25">
      <c r="O172" s="906"/>
    </row>
    <row r="173" spans="15:15" x14ac:dyDescent="0.25">
      <c r="O173" s="906"/>
    </row>
    <row r="174" spans="15:15" x14ac:dyDescent="0.25">
      <c r="O174" s="906"/>
    </row>
    <row r="175" spans="15:15" x14ac:dyDescent="0.25">
      <c r="O175" s="906"/>
    </row>
    <row r="176" spans="15:15" x14ac:dyDescent="0.25">
      <c r="O176" s="906"/>
    </row>
    <row r="177" spans="15:49" x14ac:dyDescent="0.25">
      <c r="O177" s="906"/>
    </row>
    <row r="178" spans="15:49" x14ac:dyDescent="0.25">
      <c r="O178" s="906"/>
    </row>
    <row r="179" spans="15:49" x14ac:dyDescent="0.25">
      <c r="O179" s="906"/>
    </row>
    <row r="180" spans="15:49" x14ac:dyDescent="0.25">
      <c r="O180" s="906"/>
    </row>
    <row r="181" spans="15:49" x14ac:dyDescent="0.25">
      <c r="O181" s="906"/>
    </row>
    <row r="182" spans="15:49" x14ac:dyDescent="0.25">
      <c r="O182" s="906"/>
      <c r="AW182" s="925"/>
    </row>
    <row r="183" spans="15:49" x14ac:dyDescent="0.25">
      <c r="O183" s="906"/>
      <c r="AW183" s="925"/>
    </row>
    <row r="184" spans="15:49" x14ac:dyDescent="0.25">
      <c r="O184" s="906"/>
    </row>
    <row r="185" spans="15:49" x14ac:dyDescent="0.25">
      <c r="O185" s="906"/>
    </row>
    <row r="186" spans="15:49" x14ac:dyDescent="0.25">
      <c r="O186" s="906"/>
    </row>
    <row r="187" spans="15:49" x14ac:dyDescent="0.25">
      <c r="O187" s="906"/>
    </row>
    <row r="188" spans="15:49" x14ac:dyDescent="0.25">
      <c r="O188" s="906"/>
    </row>
    <row r="189" spans="15:49" x14ac:dyDescent="0.25">
      <c r="O189" s="906"/>
    </row>
    <row r="190" spans="15:49" x14ac:dyDescent="0.25">
      <c r="O190" s="906"/>
    </row>
    <row r="191" spans="15:49" x14ac:dyDescent="0.25">
      <c r="O191" s="906"/>
    </row>
    <row r="192" spans="15:49" x14ac:dyDescent="0.25">
      <c r="O192" s="906"/>
    </row>
    <row r="193" spans="15:49" x14ac:dyDescent="0.25">
      <c r="O193" s="906"/>
    </row>
    <row r="194" spans="15:49" x14ac:dyDescent="0.25">
      <c r="O194" s="906"/>
    </row>
    <row r="195" spans="15:49" x14ac:dyDescent="0.25">
      <c r="O195" s="906"/>
    </row>
    <row r="196" spans="15:49" x14ac:dyDescent="0.25">
      <c r="O196" s="906"/>
    </row>
    <row r="197" spans="15:49" x14ac:dyDescent="0.25">
      <c r="O197" s="906"/>
    </row>
    <row r="198" spans="15:49" x14ac:dyDescent="0.25">
      <c r="O198" s="906"/>
      <c r="AW198" s="925"/>
    </row>
    <row r="199" spans="15:49" x14ac:dyDescent="0.25">
      <c r="O199" s="906"/>
    </row>
    <row r="200" spans="15:49" x14ac:dyDescent="0.25">
      <c r="O200" s="906"/>
    </row>
    <row r="201" spans="15:49" x14ac:dyDescent="0.25">
      <c r="O201" s="906"/>
      <c r="AW201" s="925"/>
    </row>
    <row r="202" spans="15:49" x14ac:dyDescent="0.25">
      <c r="O202" s="906"/>
    </row>
    <row r="203" spans="15:49" x14ac:dyDescent="0.25">
      <c r="O203" s="906"/>
    </row>
    <row r="204" spans="15:49" x14ac:dyDescent="0.25">
      <c r="O204" s="906"/>
    </row>
    <row r="205" spans="15:49" x14ac:dyDescent="0.25">
      <c r="O205" s="906"/>
    </row>
    <row r="206" spans="15:49" x14ac:dyDescent="0.25">
      <c r="O206" s="906"/>
    </row>
    <row r="207" spans="15:49" x14ac:dyDescent="0.25">
      <c r="O207" s="906"/>
    </row>
    <row r="208" spans="15:49" x14ac:dyDescent="0.25">
      <c r="O208" s="906"/>
    </row>
    <row r="209" spans="15:15" x14ac:dyDescent="0.25">
      <c r="O209" s="906"/>
    </row>
    <row r="210" spans="15:15" x14ac:dyDescent="0.25">
      <c r="O210" s="906"/>
    </row>
    <row r="211" spans="15:15" x14ac:dyDescent="0.25">
      <c r="O211" s="906"/>
    </row>
    <row r="212" spans="15:15" x14ac:dyDescent="0.25">
      <c r="O212" s="906"/>
    </row>
    <row r="213" spans="15:15" x14ac:dyDescent="0.25">
      <c r="O213" s="906"/>
    </row>
    <row r="214" spans="15:15" x14ac:dyDescent="0.25">
      <c r="O214" s="906"/>
    </row>
    <row r="215" spans="15:15" x14ac:dyDescent="0.25">
      <c r="O215" s="906"/>
    </row>
    <row r="216" spans="15:15" x14ac:dyDescent="0.25">
      <c r="O216" s="906"/>
    </row>
    <row r="217" spans="15:15" x14ac:dyDescent="0.25">
      <c r="O217" s="906"/>
    </row>
    <row r="218" spans="15:15" x14ac:dyDescent="0.25">
      <c r="O218" s="906"/>
    </row>
    <row r="219" spans="15:15" x14ac:dyDescent="0.25">
      <c r="O219" s="906"/>
    </row>
    <row r="220" spans="15:15" x14ac:dyDescent="0.25">
      <c r="O220" s="906"/>
    </row>
    <row r="221" spans="15:15" x14ac:dyDescent="0.25">
      <c r="O221" s="906"/>
    </row>
    <row r="222" spans="15:15" x14ac:dyDescent="0.25">
      <c r="O222" s="906"/>
    </row>
    <row r="223" spans="15:15" x14ac:dyDescent="0.25">
      <c r="O223" s="906"/>
    </row>
    <row r="224" spans="15:15" x14ac:dyDescent="0.25">
      <c r="O224" s="906"/>
    </row>
    <row r="225" spans="15:15" x14ac:dyDescent="0.25">
      <c r="O225" s="906"/>
    </row>
    <row r="226" spans="15:15" x14ac:dyDescent="0.25">
      <c r="O226" s="906"/>
    </row>
    <row r="227" spans="15:15" x14ac:dyDescent="0.25">
      <c r="O227" s="906"/>
    </row>
    <row r="228" spans="15:15" x14ac:dyDescent="0.25">
      <c r="O228" s="906"/>
    </row>
    <row r="229" spans="15:15" x14ac:dyDescent="0.25">
      <c r="O229" s="906"/>
    </row>
    <row r="230" spans="15:15" x14ac:dyDescent="0.25">
      <c r="O230" s="906"/>
    </row>
    <row r="231" spans="15:15" x14ac:dyDescent="0.25">
      <c r="O231" s="906"/>
    </row>
    <row r="232" spans="15:15" x14ac:dyDescent="0.25">
      <c r="O232" s="906"/>
    </row>
    <row r="233" spans="15:15" x14ac:dyDescent="0.25">
      <c r="O233" s="906"/>
    </row>
    <row r="234" spans="15:15" x14ac:dyDescent="0.25">
      <c r="O234" s="906"/>
    </row>
    <row r="235" spans="15:15" x14ac:dyDescent="0.25">
      <c r="O235" s="906"/>
    </row>
    <row r="236" spans="15:15" x14ac:dyDescent="0.25">
      <c r="O236" s="906"/>
    </row>
    <row r="237" spans="15:15" x14ac:dyDescent="0.25">
      <c r="O237" s="906"/>
    </row>
    <row r="238" spans="15:15" x14ac:dyDescent="0.25">
      <c r="O238" s="906"/>
    </row>
    <row r="239" spans="15:15" x14ac:dyDescent="0.25">
      <c r="O239" s="906"/>
    </row>
    <row r="240" spans="15:15" x14ac:dyDescent="0.25">
      <c r="O240" s="906"/>
    </row>
    <row r="241" spans="15:49" x14ac:dyDescent="0.25">
      <c r="O241" s="906"/>
    </row>
    <row r="242" spans="15:49" x14ac:dyDescent="0.25">
      <c r="O242" s="906"/>
    </row>
    <row r="243" spans="15:49" x14ac:dyDescent="0.25">
      <c r="O243" s="906"/>
    </row>
    <row r="244" spans="15:49" x14ac:dyDescent="0.25">
      <c r="O244" s="906"/>
    </row>
    <row r="245" spans="15:49" x14ac:dyDescent="0.25">
      <c r="O245" s="906"/>
    </row>
    <row r="246" spans="15:49" x14ac:dyDescent="0.25">
      <c r="O246" s="906"/>
    </row>
    <row r="247" spans="15:49" x14ac:dyDescent="0.25">
      <c r="O247" s="906"/>
      <c r="AW247" s="925"/>
    </row>
    <row r="248" spans="15:49" x14ac:dyDescent="0.25">
      <c r="O248" s="906"/>
    </row>
    <row r="249" spans="15:49" x14ac:dyDescent="0.25">
      <c r="O249" s="906"/>
    </row>
    <row r="250" spans="15:49" x14ac:dyDescent="0.25">
      <c r="O250" s="906"/>
    </row>
    <row r="251" spans="15:49" x14ac:dyDescent="0.25">
      <c r="O251" s="906"/>
    </row>
    <row r="252" spans="15:49" x14ac:dyDescent="0.25">
      <c r="O252" s="906"/>
    </row>
    <row r="253" spans="15:49" x14ac:dyDescent="0.25">
      <c r="O253" s="906"/>
    </row>
    <row r="254" spans="15:49" x14ac:dyDescent="0.25">
      <c r="O254" s="906"/>
    </row>
    <row r="255" spans="15:49" x14ac:dyDescent="0.25">
      <c r="O255" s="906"/>
    </row>
    <row r="256" spans="15:49" x14ac:dyDescent="0.25">
      <c r="O256" s="906"/>
    </row>
    <row r="257" spans="15:49" x14ac:dyDescent="0.25">
      <c r="O257" s="906"/>
    </row>
    <row r="258" spans="15:49" x14ac:dyDescent="0.25">
      <c r="O258" s="906"/>
    </row>
    <row r="259" spans="15:49" x14ac:dyDescent="0.25">
      <c r="O259" s="906"/>
    </row>
    <row r="260" spans="15:49" x14ac:dyDescent="0.25">
      <c r="O260" s="906"/>
    </row>
    <row r="261" spans="15:49" x14ac:dyDescent="0.25">
      <c r="O261" s="906"/>
    </row>
    <row r="262" spans="15:49" x14ac:dyDescent="0.25">
      <c r="O262" s="906"/>
    </row>
    <row r="263" spans="15:49" x14ac:dyDescent="0.25">
      <c r="O263" s="906"/>
    </row>
    <row r="264" spans="15:49" x14ac:dyDescent="0.25">
      <c r="O264" s="906"/>
    </row>
    <row r="265" spans="15:49" x14ac:dyDescent="0.25">
      <c r="O265" s="906"/>
    </row>
    <row r="266" spans="15:49" x14ac:dyDescent="0.25">
      <c r="O266" s="906"/>
    </row>
    <row r="267" spans="15:49" x14ac:dyDescent="0.25">
      <c r="O267" s="906"/>
    </row>
    <row r="268" spans="15:49" x14ac:dyDescent="0.25">
      <c r="O268" s="906"/>
    </row>
    <row r="269" spans="15:49" x14ac:dyDescent="0.25">
      <c r="O269" s="906"/>
    </row>
    <row r="270" spans="15:49" x14ac:dyDescent="0.25">
      <c r="O270" s="906"/>
      <c r="AW270" s="925"/>
    </row>
    <row r="271" spans="15:49" x14ac:dyDescent="0.25">
      <c r="O271" s="906"/>
    </row>
    <row r="272" spans="15:49" x14ac:dyDescent="0.25">
      <c r="O272" s="906"/>
    </row>
    <row r="273" spans="15:49" x14ac:dyDescent="0.25">
      <c r="O273" s="906"/>
    </row>
    <row r="274" spans="15:49" x14ac:dyDescent="0.25">
      <c r="O274" s="906"/>
    </row>
    <row r="275" spans="15:49" x14ac:dyDescent="0.25">
      <c r="O275" s="906"/>
      <c r="AW275" s="925"/>
    </row>
    <row r="276" spans="15:49" x14ac:dyDescent="0.25">
      <c r="O276" s="906"/>
    </row>
    <row r="277" spans="15:49" x14ac:dyDescent="0.25">
      <c r="O277" s="906"/>
    </row>
    <row r="278" spans="15:49" x14ac:dyDescent="0.25">
      <c r="O278" s="906"/>
    </row>
    <row r="279" spans="15:49" x14ac:dyDescent="0.25">
      <c r="O279" s="906"/>
    </row>
    <row r="280" spans="15:49" x14ac:dyDescent="0.25">
      <c r="O280" s="906"/>
      <c r="AW280" s="925"/>
    </row>
    <row r="281" spans="15:49" x14ac:dyDescent="0.25">
      <c r="O281" s="906"/>
    </row>
    <row r="282" spans="15:49" x14ac:dyDescent="0.25">
      <c r="O282" s="906"/>
    </row>
    <row r="283" spans="15:49" x14ac:dyDescent="0.25">
      <c r="O283" s="906"/>
    </row>
    <row r="284" spans="15:49" x14ac:dyDescent="0.25">
      <c r="O284" s="906"/>
    </row>
    <row r="285" spans="15:49" x14ac:dyDescent="0.25">
      <c r="O285" s="906"/>
    </row>
    <row r="286" spans="15:49" x14ac:dyDescent="0.25">
      <c r="O286" s="906"/>
    </row>
    <row r="287" spans="15:49" x14ac:dyDescent="0.25">
      <c r="O287" s="906"/>
    </row>
    <row r="288" spans="15:49" x14ac:dyDescent="0.25">
      <c r="O288" s="906"/>
    </row>
    <row r="289" spans="15:49" x14ac:dyDescent="0.25">
      <c r="O289" s="906"/>
    </row>
    <row r="290" spans="15:49" x14ac:dyDescent="0.25">
      <c r="O290" s="906"/>
    </row>
    <row r="291" spans="15:49" x14ac:dyDescent="0.25">
      <c r="O291" s="906"/>
    </row>
    <row r="292" spans="15:49" x14ac:dyDescent="0.25">
      <c r="O292" s="906"/>
      <c r="AW292" s="925"/>
    </row>
    <row r="293" spans="15:49" x14ac:dyDescent="0.25">
      <c r="O293" s="906"/>
    </row>
    <row r="294" spans="15:49" x14ac:dyDescent="0.25">
      <c r="O294" s="906"/>
    </row>
    <row r="295" spans="15:49" x14ac:dyDescent="0.25">
      <c r="O295" s="906"/>
    </row>
    <row r="296" spans="15:49" x14ac:dyDescent="0.25">
      <c r="O296" s="906"/>
    </row>
    <row r="297" spans="15:49" x14ac:dyDescent="0.25">
      <c r="O297" s="906"/>
    </row>
    <row r="298" spans="15:49" x14ac:dyDescent="0.25">
      <c r="O298" s="906"/>
    </row>
    <row r="299" spans="15:49" x14ac:dyDescent="0.25">
      <c r="O299" s="906"/>
    </row>
    <row r="300" spans="15:49" x14ac:dyDescent="0.25">
      <c r="O300" s="906"/>
    </row>
    <row r="301" spans="15:49" x14ac:dyDescent="0.25">
      <c r="O301" s="906"/>
      <c r="AW301" s="925"/>
    </row>
    <row r="302" spans="15:49" x14ac:dyDescent="0.25">
      <c r="O302" s="906"/>
    </row>
    <row r="303" spans="15:49" x14ac:dyDescent="0.25">
      <c r="O303" s="906"/>
    </row>
    <row r="304" spans="15:49" x14ac:dyDescent="0.25">
      <c r="O304" s="906"/>
    </row>
    <row r="305" spans="15:15" x14ac:dyDescent="0.25">
      <c r="O305" s="906"/>
    </row>
    <row r="306" spans="15:15" x14ac:dyDescent="0.25">
      <c r="O306" s="906"/>
    </row>
    <row r="307" spans="15:15" x14ac:dyDescent="0.25">
      <c r="O307" s="906"/>
    </row>
    <row r="308" spans="15:15" x14ac:dyDescent="0.25">
      <c r="O308" s="906"/>
    </row>
    <row r="309" spans="15:15" x14ac:dyDescent="0.25">
      <c r="O309" s="906"/>
    </row>
    <row r="310" spans="15:15" x14ac:dyDescent="0.25">
      <c r="O310" s="906"/>
    </row>
    <row r="311" spans="15:15" x14ac:dyDescent="0.25">
      <c r="O311" s="906"/>
    </row>
    <row r="312" spans="15:15" x14ac:dyDescent="0.25">
      <c r="O312" s="906"/>
    </row>
    <row r="313" spans="15:15" x14ac:dyDescent="0.25">
      <c r="O313" s="906"/>
    </row>
    <row r="314" spans="15:15" x14ac:dyDescent="0.25">
      <c r="O314" s="906"/>
    </row>
    <row r="315" spans="15:15" x14ac:dyDescent="0.25">
      <c r="O315" s="906"/>
    </row>
    <row r="316" spans="15:15" x14ac:dyDescent="0.25">
      <c r="O316" s="906"/>
    </row>
    <row r="317" spans="15:15" x14ac:dyDescent="0.25">
      <c r="O317" s="906"/>
    </row>
    <row r="318" spans="15:15" x14ac:dyDescent="0.25">
      <c r="O318" s="906"/>
    </row>
    <row r="319" spans="15:15" x14ac:dyDescent="0.25">
      <c r="O319" s="906"/>
    </row>
    <row r="320" spans="15:15" x14ac:dyDescent="0.25">
      <c r="O320" s="906"/>
    </row>
    <row r="321" spans="15:15" x14ac:dyDescent="0.25">
      <c r="O321" s="906"/>
    </row>
    <row r="322" spans="15:15" x14ac:dyDescent="0.25">
      <c r="O322" s="906"/>
    </row>
    <row r="323" spans="15:15" x14ac:dyDescent="0.25">
      <c r="O323" s="906"/>
    </row>
    <row r="324" spans="15:15" x14ac:dyDescent="0.25">
      <c r="O324" s="906"/>
    </row>
    <row r="325" spans="15:15" x14ac:dyDescent="0.25">
      <c r="O325" s="906"/>
    </row>
    <row r="326" spans="15:15" x14ac:dyDescent="0.25">
      <c r="O326" s="906"/>
    </row>
    <row r="327" spans="15:15" x14ac:dyDescent="0.25">
      <c r="O327" s="906"/>
    </row>
    <row r="328" spans="15:15" x14ac:dyDescent="0.25">
      <c r="O328" s="906"/>
    </row>
    <row r="329" spans="15:15" x14ac:dyDescent="0.25">
      <c r="O329" s="906"/>
    </row>
    <row r="330" spans="15:15" x14ac:dyDescent="0.25">
      <c r="O330" s="906"/>
    </row>
    <row r="331" spans="15:15" x14ac:dyDescent="0.25">
      <c r="O331" s="906"/>
    </row>
    <row r="332" spans="15:15" x14ac:dyDescent="0.25">
      <c r="O332" s="906"/>
    </row>
    <row r="333" spans="15:15" x14ac:dyDescent="0.25">
      <c r="O333" s="906"/>
    </row>
    <row r="334" spans="15:15" x14ac:dyDescent="0.25">
      <c r="O334" s="906"/>
    </row>
    <row r="335" spans="15:15" x14ac:dyDescent="0.25">
      <c r="O335" s="906"/>
    </row>
    <row r="336" spans="15:15" x14ac:dyDescent="0.25">
      <c r="O336" s="906"/>
    </row>
    <row r="337" spans="15:49" x14ac:dyDescent="0.25">
      <c r="O337" s="906"/>
    </row>
    <row r="338" spans="15:49" x14ac:dyDescent="0.25">
      <c r="O338" s="906"/>
    </row>
    <row r="339" spans="15:49" x14ac:dyDescent="0.25">
      <c r="O339" s="906"/>
    </row>
    <row r="340" spans="15:49" x14ac:dyDescent="0.25">
      <c r="O340" s="906"/>
      <c r="AW340" s="925"/>
    </row>
    <row r="341" spans="15:49" x14ac:dyDescent="0.25">
      <c r="O341" s="906"/>
    </row>
    <row r="342" spans="15:49" x14ac:dyDescent="0.25">
      <c r="O342" s="906"/>
    </row>
    <row r="343" spans="15:49" x14ac:dyDescent="0.25">
      <c r="O343" s="906"/>
    </row>
    <row r="344" spans="15:49" x14ac:dyDescent="0.25">
      <c r="O344" s="906"/>
    </row>
    <row r="345" spans="15:49" x14ac:dyDescent="0.25">
      <c r="O345" s="906"/>
    </row>
    <row r="346" spans="15:49" x14ac:dyDescent="0.25">
      <c r="O346" s="906"/>
    </row>
    <row r="347" spans="15:49" x14ac:dyDescent="0.25">
      <c r="O347" s="906"/>
    </row>
    <row r="348" spans="15:49" x14ac:dyDescent="0.25">
      <c r="O348" s="906"/>
    </row>
    <row r="349" spans="15:49" x14ac:dyDescent="0.25">
      <c r="O349" s="906"/>
    </row>
    <row r="350" spans="15:49" x14ac:dyDescent="0.25">
      <c r="O350" s="906"/>
    </row>
    <row r="351" spans="15:49" x14ac:dyDescent="0.25">
      <c r="O351" s="906"/>
    </row>
    <row r="352" spans="15:49" x14ac:dyDescent="0.25">
      <c r="O352" s="906"/>
    </row>
    <row r="353" spans="15:15" x14ac:dyDescent="0.25">
      <c r="O353" s="906"/>
    </row>
    <row r="354" spans="15:15" x14ac:dyDescent="0.25">
      <c r="O354" s="906"/>
    </row>
    <row r="355" spans="15:15" x14ac:dyDescent="0.25">
      <c r="O355" s="906"/>
    </row>
    <row r="356" spans="15:15" x14ac:dyDescent="0.25">
      <c r="O356" s="906"/>
    </row>
    <row r="357" spans="15:15" x14ac:dyDescent="0.25">
      <c r="O357" s="906"/>
    </row>
    <row r="358" spans="15:15" x14ac:dyDescent="0.25">
      <c r="O358" s="906"/>
    </row>
    <row r="359" spans="15:15" x14ac:dyDescent="0.25">
      <c r="O359" s="906"/>
    </row>
    <row r="360" spans="15:15" x14ac:dyDescent="0.25">
      <c r="O360" s="906"/>
    </row>
    <row r="361" spans="15:15" x14ac:dyDescent="0.25">
      <c r="O361" s="906"/>
    </row>
    <row r="362" spans="15:15" x14ac:dyDescent="0.25">
      <c r="O362" s="906"/>
    </row>
    <row r="363" spans="15:15" x14ac:dyDescent="0.25">
      <c r="O363" s="906"/>
    </row>
    <row r="364" spans="15:15" x14ac:dyDescent="0.25">
      <c r="O364" s="906"/>
    </row>
    <row r="365" spans="15:15" x14ac:dyDescent="0.25">
      <c r="O365" s="906"/>
    </row>
    <row r="366" spans="15:15" x14ac:dyDescent="0.25">
      <c r="O366" s="906"/>
    </row>
    <row r="367" spans="15:15" x14ac:dyDescent="0.25">
      <c r="O367" s="906"/>
    </row>
    <row r="368" spans="15:15" x14ac:dyDescent="0.25">
      <c r="O368" s="906"/>
    </row>
    <row r="369" spans="15:15" x14ac:dyDescent="0.25">
      <c r="O369" s="906"/>
    </row>
    <row r="370" spans="15:15" x14ac:dyDescent="0.25">
      <c r="O370" s="906"/>
    </row>
    <row r="371" spans="15:15" x14ac:dyDescent="0.25">
      <c r="O371" s="906"/>
    </row>
    <row r="372" spans="15:15" x14ac:dyDescent="0.25">
      <c r="O372" s="906"/>
    </row>
    <row r="373" spans="15:15" x14ac:dyDescent="0.25">
      <c r="O373" s="906"/>
    </row>
    <row r="374" spans="15:15" x14ac:dyDescent="0.25">
      <c r="O374" s="906"/>
    </row>
    <row r="375" spans="15:15" x14ac:dyDescent="0.25">
      <c r="O375" s="906"/>
    </row>
    <row r="376" spans="15:15" x14ac:dyDescent="0.25">
      <c r="O376" s="906"/>
    </row>
    <row r="377" spans="15:15" x14ac:dyDescent="0.25">
      <c r="O377" s="906"/>
    </row>
    <row r="378" spans="15:15" x14ac:dyDescent="0.25">
      <c r="O378" s="906"/>
    </row>
    <row r="379" spans="15:15" x14ac:dyDescent="0.25">
      <c r="O379" s="906"/>
    </row>
    <row r="380" spans="15:15" x14ac:dyDescent="0.25">
      <c r="O380" s="906"/>
    </row>
    <row r="381" spans="15:15" x14ac:dyDescent="0.25">
      <c r="O381" s="906"/>
    </row>
    <row r="382" spans="15:15" x14ac:dyDescent="0.25">
      <c r="O382" s="906"/>
    </row>
    <row r="383" spans="15:15" x14ac:dyDescent="0.25">
      <c r="O383" s="906"/>
    </row>
    <row r="384" spans="15:15" x14ac:dyDescent="0.25">
      <c r="O384" s="906"/>
    </row>
    <row r="385" spans="15:15" x14ac:dyDescent="0.25">
      <c r="O385" s="906"/>
    </row>
    <row r="386" spans="15:15" x14ac:dyDescent="0.25">
      <c r="O386" s="906"/>
    </row>
    <row r="387" spans="15:15" x14ac:dyDescent="0.25">
      <c r="O387" s="906"/>
    </row>
    <row r="388" spans="15:15" x14ac:dyDescent="0.25">
      <c r="O388" s="906"/>
    </row>
    <row r="389" spans="15:15" x14ac:dyDescent="0.25">
      <c r="O389" s="906"/>
    </row>
    <row r="390" spans="15:15" x14ac:dyDescent="0.25">
      <c r="O390" s="906"/>
    </row>
    <row r="391" spans="15:15" x14ac:dyDescent="0.25">
      <c r="O391" s="906"/>
    </row>
    <row r="392" spans="15:15" x14ac:dyDescent="0.25">
      <c r="O392" s="906"/>
    </row>
    <row r="393" spans="15:15" x14ac:dyDescent="0.25">
      <c r="O393" s="906"/>
    </row>
    <row r="394" spans="15:15" x14ac:dyDescent="0.25">
      <c r="O394" s="906"/>
    </row>
    <row r="395" spans="15:15" x14ac:dyDescent="0.25">
      <c r="O395" s="906"/>
    </row>
    <row r="396" spans="15:15" x14ac:dyDescent="0.25">
      <c r="O396" s="906"/>
    </row>
    <row r="397" spans="15:15" x14ac:dyDescent="0.25">
      <c r="O397" s="906"/>
    </row>
    <row r="398" spans="15:15" x14ac:dyDescent="0.25">
      <c r="O398" s="906"/>
    </row>
    <row r="399" spans="15:15" x14ac:dyDescent="0.25">
      <c r="O399" s="906"/>
    </row>
    <row r="400" spans="15:15" x14ac:dyDescent="0.25">
      <c r="O400" s="906"/>
    </row>
    <row r="401" spans="15:15" x14ac:dyDescent="0.25">
      <c r="O401" s="906"/>
    </row>
    <row r="402" spans="15:15" x14ac:dyDescent="0.25">
      <c r="O402" s="906"/>
    </row>
    <row r="403" spans="15:15" x14ac:dyDescent="0.25">
      <c r="O403" s="906"/>
    </row>
    <row r="404" spans="15:15" x14ac:dyDescent="0.25">
      <c r="O404" s="906"/>
    </row>
    <row r="405" spans="15:15" x14ac:dyDescent="0.25">
      <c r="O405" s="906"/>
    </row>
    <row r="406" spans="15:15" x14ac:dyDescent="0.25">
      <c r="O406" s="906"/>
    </row>
    <row r="407" spans="15:15" x14ac:dyDescent="0.25">
      <c r="O407" s="906"/>
    </row>
    <row r="408" spans="15:15" x14ac:dyDescent="0.25">
      <c r="O408" s="906"/>
    </row>
    <row r="409" spans="15:15" x14ac:dyDescent="0.25">
      <c r="O409" s="906"/>
    </row>
    <row r="410" spans="15:15" x14ac:dyDescent="0.25">
      <c r="O410" s="906"/>
    </row>
    <row r="411" spans="15:15" x14ac:dyDescent="0.25">
      <c r="O411" s="906"/>
    </row>
    <row r="412" spans="15:15" x14ac:dyDescent="0.25">
      <c r="O412" s="906"/>
    </row>
    <row r="413" spans="15:15" x14ac:dyDescent="0.25">
      <c r="O413" s="906"/>
    </row>
    <row r="414" spans="15:15" x14ac:dyDescent="0.25">
      <c r="O414" s="906"/>
    </row>
    <row r="415" spans="15:15" x14ac:dyDescent="0.25">
      <c r="O415" s="906"/>
    </row>
    <row r="416" spans="15:15" x14ac:dyDescent="0.25">
      <c r="O416" s="906"/>
    </row>
    <row r="417" spans="15:15" x14ac:dyDescent="0.25">
      <c r="O417" s="906"/>
    </row>
    <row r="418" spans="15:15" x14ac:dyDescent="0.25">
      <c r="O418" s="906"/>
    </row>
    <row r="419" spans="15:15" x14ac:dyDescent="0.25">
      <c r="O419" s="906"/>
    </row>
    <row r="420" spans="15:15" x14ac:dyDescent="0.25">
      <c r="O420" s="906"/>
    </row>
    <row r="421" spans="15:15" x14ac:dyDescent="0.25">
      <c r="O421" s="906"/>
    </row>
    <row r="422" spans="15:15" x14ac:dyDescent="0.25">
      <c r="O422" s="906"/>
    </row>
    <row r="423" spans="15:15" x14ac:dyDescent="0.25">
      <c r="O423" s="906"/>
    </row>
    <row r="424" spans="15:15" x14ac:dyDescent="0.25">
      <c r="O424" s="906"/>
    </row>
    <row r="425" spans="15:15" x14ac:dyDescent="0.25">
      <c r="O425" s="906"/>
    </row>
    <row r="426" spans="15:15" x14ac:dyDescent="0.25">
      <c r="O426" s="906"/>
    </row>
    <row r="427" spans="15:15" x14ac:dyDescent="0.25">
      <c r="O427" s="906"/>
    </row>
    <row r="428" spans="15:15" x14ac:dyDescent="0.25">
      <c r="O428" s="906"/>
    </row>
    <row r="429" spans="15:15" x14ac:dyDescent="0.25">
      <c r="O429" s="906"/>
    </row>
    <row r="430" spans="15:15" x14ac:dyDescent="0.25">
      <c r="O430" s="906"/>
    </row>
    <row r="431" spans="15:15" x14ac:dyDescent="0.25">
      <c r="O431" s="906"/>
    </row>
    <row r="432" spans="15:15" x14ac:dyDescent="0.25">
      <c r="O432" s="906"/>
    </row>
    <row r="433" spans="15:15" x14ac:dyDescent="0.25">
      <c r="O433" s="906"/>
    </row>
    <row r="434" spans="15:15" x14ac:dyDescent="0.25">
      <c r="O434" s="906"/>
    </row>
    <row r="435" spans="15:15" x14ac:dyDescent="0.25">
      <c r="O435" s="906"/>
    </row>
    <row r="436" spans="15:15" x14ac:dyDescent="0.25">
      <c r="O436" s="906"/>
    </row>
    <row r="437" spans="15:15" x14ac:dyDescent="0.25">
      <c r="O437" s="906"/>
    </row>
    <row r="438" spans="15:15" x14ac:dyDescent="0.25">
      <c r="O438" s="906"/>
    </row>
    <row r="439" spans="15:15" x14ac:dyDescent="0.25">
      <c r="O439" s="906"/>
    </row>
    <row r="440" spans="15:15" x14ac:dyDescent="0.25">
      <c r="O440" s="906"/>
    </row>
    <row r="441" spans="15:15" x14ac:dyDescent="0.25">
      <c r="O441" s="906"/>
    </row>
    <row r="442" spans="15:15" x14ac:dyDescent="0.25">
      <c r="O442" s="906"/>
    </row>
    <row r="443" spans="15:15" x14ac:dyDescent="0.25">
      <c r="O443" s="906"/>
    </row>
    <row r="444" spans="15:15" x14ac:dyDescent="0.25">
      <c r="O444" s="906"/>
    </row>
    <row r="445" spans="15:15" x14ac:dyDescent="0.25">
      <c r="O445" s="906"/>
    </row>
    <row r="446" spans="15:15" x14ac:dyDescent="0.25">
      <c r="O446" s="906"/>
    </row>
    <row r="447" spans="15:15" x14ac:dyDescent="0.25">
      <c r="O447" s="906"/>
    </row>
    <row r="448" spans="15:15" x14ac:dyDescent="0.25">
      <c r="O448" s="906"/>
    </row>
    <row r="449" spans="15:15" x14ac:dyDescent="0.25">
      <c r="O449" s="906"/>
    </row>
    <row r="450" spans="15:15" x14ac:dyDescent="0.25">
      <c r="O450" s="906"/>
    </row>
    <row r="451" spans="15:15" x14ac:dyDescent="0.25">
      <c r="O451" s="906"/>
    </row>
    <row r="452" spans="15:15" x14ac:dyDescent="0.25">
      <c r="O452" s="906"/>
    </row>
    <row r="453" spans="15:15" x14ac:dyDescent="0.25">
      <c r="O453" s="906"/>
    </row>
    <row r="454" spans="15:15" x14ac:dyDescent="0.25">
      <c r="O454" s="906"/>
    </row>
    <row r="455" spans="15:15" x14ac:dyDescent="0.25">
      <c r="O455" s="906"/>
    </row>
    <row r="456" spans="15:15" x14ac:dyDescent="0.25">
      <c r="O456" s="906"/>
    </row>
    <row r="457" spans="15:15" x14ac:dyDescent="0.25">
      <c r="O457" s="906"/>
    </row>
    <row r="458" spans="15:15" x14ac:dyDescent="0.25">
      <c r="O458" s="906"/>
    </row>
    <row r="459" spans="15:15" x14ac:dyDescent="0.25">
      <c r="O459" s="906"/>
    </row>
    <row r="460" spans="15:15" x14ac:dyDescent="0.25">
      <c r="O460" s="906"/>
    </row>
    <row r="461" spans="15:15" x14ac:dyDescent="0.25">
      <c r="O461" s="906"/>
    </row>
    <row r="462" spans="15:15" x14ac:dyDescent="0.25">
      <c r="O462" s="906"/>
    </row>
    <row r="463" spans="15:15" x14ac:dyDescent="0.25">
      <c r="O463" s="906"/>
    </row>
    <row r="464" spans="15:15" x14ac:dyDescent="0.25">
      <c r="O464" s="906"/>
    </row>
    <row r="465" spans="15:15" x14ac:dyDescent="0.25">
      <c r="O465" s="906"/>
    </row>
    <row r="466" spans="15:15" x14ac:dyDescent="0.25">
      <c r="O466" s="906"/>
    </row>
    <row r="467" spans="15:15" x14ac:dyDescent="0.25">
      <c r="O467" s="906"/>
    </row>
    <row r="468" spans="15:15" x14ac:dyDescent="0.25">
      <c r="O468" s="906"/>
    </row>
    <row r="469" spans="15:15" x14ac:dyDescent="0.25">
      <c r="O469" s="906"/>
    </row>
    <row r="470" spans="15:15" x14ac:dyDescent="0.25">
      <c r="O470" s="906"/>
    </row>
    <row r="471" spans="15:15" x14ac:dyDescent="0.25">
      <c r="O471" s="906"/>
    </row>
    <row r="472" spans="15:15" x14ac:dyDescent="0.25">
      <c r="O472" s="906"/>
    </row>
    <row r="473" spans="15:15" x14ac:dyDescent="0.25">
      <c r="O473" s="906"/>
    </row>
    <row r="474" spans="15:15" x14ac:dyDescent="0.25">
      <c r="O474" s="906"/>
    </row>
    <row r="475" spans="15:15" x14ac:dyDescent="0.25">
      <c r="O475" s="906"/>
    </row>
    <row r="476" spans="15:15" x14ac:dyDescent="0.25">
      <c r="O476" s="906"/>
    </row>
    <row r="477" spans="15:15" x14ac:dyDescent="0.25">
      <c r="O477" s="906"/>
    </row>
    <row r="478" spans="15:15" x14ac:dyDescent="0.25">
      <c r="O478" s="906"/>
    </row>
    <row r="479" spans="15:15" x14ac:dyDescent="0.25">
      <c r="O479" s="906"/>
    </row>
    <row r="480" spans="15:15" x14ac:dyDescent="0.25">
      <c r="O480" s="906"/>
    </row>
    <row r="481" spans="15:15" x14ac:dyDescent="0.25">
      <c r="O481" s="906"/>
    </row>
    <row r="482" spans="15:15" x14ac:dyDescent="0.25">
      <c r="O482" s="906"/>
    </row>
    <row r="483" spans="15:15" x14ac:dyDescent="0.25">
      <c r="O483" s="906"/>
    </row>
    <row r="484" spans="15:15" x14ac:dyDescent="0.25">
      <c r="O484" s="906"/>
    </row>
    <row r="485" spans="15:15" x14ac:dyDescent="0.25">
      <c r="O485" s="906"/>
    </row>
    <row r="486" spans="15:15" x14ac:dyDescent="0.25">
      <c r="O486" s="906"/>
    </row>
    <row r="487" spans="15:15" x14ac:dyDescent="0.25">
      <c r="O487" s="906"/>
    </row>
    <row r="488" spans="15:15" x14ac:dyDescent="0.25">
      <c r="O488" s="906"/>
    </row>
    <row r="489" spans="15:15" x14ac:dyDescent="0.25">
      <c r="O489" s="906"/>
    </row>
    <row r="490" spans="15:15" x14ac:dyDescent="0.25">
      <c r="O490" s="906"/>
    </row>
    <row r="491" spans="15:15" x14ac:dyDescent="0.25">
      <c r="O491" s="906"/>
    </row>
    <row r="492" spans="15:15" x14ac:dyDescent="0.25">
      <c r="O492" s="906"/>
    </row>
    <row r="493" spans="15:15" x14ac:dyDescent="0.25">
      <c r="O493" s="906"/>
    </row>
    <row r="494" spans="15:15" x14ac:dyDescent="0.25">
      <c r="O494" s="906"/>
    </row>
    <row r="495" spans="15:15" x14ac:dyDescent="0.25">
      <c r="O495" s="906"/>
    </row>
    <row r="496" spans="15:15" x14ac:dyDescent="0.25">
      <c r="O496" s="906"/>
    </row>
    <row r="497" spans="15:15" x14ac:dyDescent="0.25">
      <c r="O497" s="906"/>
    </row>
    <row r="498" spans="15:15" x14ac:dyDescent="0.25">
      <c r="O498" s="906"/>
    </row>
    <row r="499" spans="15:15" x14ac:dyDescent="0.25">
      <c r="O499" s="906"/>
    </row>
    <row r="500" spans="15:15" x14ac:dyDescent="0.25">
      <c r="O500" s="906"/>
    </row>
    <row r="501" spans="15:15" x14ac:dyDescent="0.25">
      <c r="O501" s="906"/>
    </row>
    <row r="502" spans="15:15" x14ac:dyDescent="0.25">
      <c r="O502" s="906"/>
    </row>
    <row r="503" spans="15:15" x14ac:dyDescent="0.25">
      <c r="O503" s="906"/>
    </row>
    <row r="504" spans="15:15" x14ac:dyDescent="0.25">
      <c r="O504" s="906"/>
    </row>
    <row r="505" spans="15:15" x14ac:dyDescent="0.25">
      <c r="O505" s="906"/>
    </row>
    <row r="506" spans="15:15" x14ac:dyDescent="0.25">
      <c r="O506" s="906"/>
    </row>
    <row r="507" spans="15:15" x14ac:dyDescent="0.25">
      <c r="O507" s="906"/>
    </row>
    <row r="508" spans="15:15" x14ac:dyDescent="0.25">
      <c r="O508" s="906"/>
    </row>
    <row r="509" spans="15:15" x14ac:dyDescent="0.25">
      <c r="O509" s="906"/>
    </row>
    <row r="510" spans="15:15" x14ac:dyDescent="0.25">
      <c r="O510" s="906"/>
    </row>
    <row r="511" spans="15:15" x14ac:dyDescent="0.25">
      <c r="O511" s="906"/>
    </row>
    <row r="512" spans="15:15" x14ac:dyDescent="0.25">
      <c r="O512" s="906"/>
    </row>
    <row r="513" spans="15:15" x14ac:dyDescent="0.25">
      <c r="O513" s="906"/>
    </row>
    <row r="514" spans="15:15" x14ac:dyDescent="0.25">
      <c r="O514" s="906"/>
    </row>
    <row r="515" spans="15:15" x14ac:dyDescent="0.25">
      <c r="O515" s="906"/>
    </row>
    <row r="516" spans="15:15" x14ac:dyDescent="0.25">
      <c r="O516" s="906"/>
    </row>
    <row r="517" spans="15:15" x14ac:dyDescent="0.25">
      <c r="O517" s="906"/>
    </row>
    <row r="518" spans="15:15" x14ac:dyDescent="0.25">
      <c r="O518" s="906"/>
    </row>
    <row r="519" spans="15:15" x14ac:dyDescent="0.25">
      <c r="O519" s="906"/>
    </row>
    <row r="520" spans="15:15" x14ac:dyDescent="0.25">
      <c r="O520" s="906"/>
    </row>
    <row r="521" spans="15:15" x14ac:dyDescent="0.25">
      <c r="O521" s="906"/>
    </row>
    <row r="522" spans="15:15" x14ac:dyDescent="0.25">
      <c r="O522" s="906"/>
    </row>
    <row r="523" spans="15:15" x14ac:dyDescent="0.25">
      <c r="O523" s="906"/>
    </row>
    <row r="524" spans="15:15" x14ac:dyDescent="0.25">
      <c r="O524" s="906"/>
    </row>
    <row r="525" spans="15:15" x14ac:dyDescent="0.25">
      <c r="O525" s="906"/>
    </row>
    <row r="526" spans="15:15" x14ac:dyDescent="0.25">
      <c r="O526" s="906"/>
    </row>
    <row r="527" spans="15:15" x14ac:dyDescent="0.25">
      <c r="O527" s="906"/>
    </row>
    <row r="528" spans="15:15" x14ac:dyDescent="0.25">
      <c r="O528" s="906"/>
    </row>
    <row r="529" spans="15:15" x14ac:dyDescent="0.25">
      <c r="O529" s="906"/>
    </row>
    <row r="530" spans="15:15" x14ac:dyDescent="0.25">
      <c r="O530" s="906"/>
    </row>
    <row r="531" spans="15:15" x14ac:dyDescent="0.25">
      <c r="O531" s="906"/>
    </row>
    <row r="532" spans="15:15" x14ac:dyDescent="0.25">
      <c r="O532" s="906"/>
    </row>
    <row r="533" spans="15:15" x14ac:dyDescent="0.25">
      <c r="O533" s="906"/>
    </row>
    <row r="534" spans="15:15" x14ac:dyDescent="0.25">
      <c r="O534" s="906"/>
    </row>
    <row r="535" spans="15:15" x14ac:dyDescent="0.25">
      <c r="O535" s="906"/>
    </row>
    <row r="536" spans="15:15" x14ac:dyDescent="0.25">
      <c r="O536" s="906"/>
    </row>
    <row r="537" spans="15:15" x14ac:dyDescent="0.25">
      <c r="O537" s="906"/>
    </row>
    <row r="538" spans="15:15" x14ac:dyDescent="0.25">
      <c r="O538" s="906"/>
    </row>
    <row r="539" spans="15:15" x14ac:dyDescent="0.25">
      <c r="O539" s="906"/>
    </row>
    <row r="540" spans="15:15" x14ac:dyDescent="0.25">
      <c r="O540" s="906"/>
    </row>
    <row r="541" spans="15:15" x14ac:dyDescent="0.25">
      <c r="O541" s="906"/>
    </row>
    <row r="542" spans="15:15" x14ac:dyDescent="0.25">
      <c r="O542" s="906"/>
    </row>
    <row r="543" spans="15:15" x14ac:dyDescent="0.25">
      <c r="O543" s="906"/>
    </row>
    <row r="544" spans="15:15" x14ac:dyDescent="0.25">
      <c r="O544" s="906"/>
    </row>
    <row r="545" spans="15:15" x14ac:dyDescent="0.25">
      <c r="O545" s="906"/>
    </row>
    <row r="546" spans="15:15" x14ac:dyDescent="0.25">
      <c r="O546" s="906"/>
    </row>
    <row r="547" spans="15:15" x14ac:dyDescent="0.25">
      <c r="O547" s="906"/>
    </row>
    <row r="548" spans="15:15" x14ac:dyDescent="0.25">
      <c r="O548" s="906"/>
    </row>
    <row r="549" spans="15:15" x14ac:dyDescent="0.25">
      <c r="O549" s="906"/>
    </row>
    <row r="550" spans="15:15" x14ac:dyDescent="0.25">
      <c r="O550" s="906"/>
    </row>
    <row r="551" spans="15:15" x14ac:dyDescent="0.25">
      <c r="O551" s="906"/>
    </row>
    <row r="552" spans="15:15" x14ac:dyDescent="0.25">
      <c r="O552" s="906"/>
    </row>
    <row r="553" spans="15:15" x14ac:dyDescent="0.25">
      <c r="O553" s="906"/>
    </row>
    <row r="554" spans="15:15" x14ac:dyDescent="0.25">
      <c r="O554" s="906"/>
    </row>
    <row r="555" spans="15:15" x14ac:dyDescent="0.25">
      <c r="O555" s="906"/>
    </row>
    <row r="556" spans="15:15" x14ac:dyDescent="0.25">
      <c r="O556" s="906"/>
    </row>
    <row r="557" spans="15:15" x14ac:dyDescent="0.25">
      <c r="O557" s="906"/>
    </row>
    <row r="558" spans="15:15" x14ac:dyDescent="0.25">
      <c r="O558" s="906"/>
    </row>
    <row r="559" spans="15:15" x14ac:dyDescent="0.25">
      <c r="O559" s="906"/>
    </row>
    <row r="560" spans="15:15" x14ac:dyDescent="0.25">
      <c r="O560" s="906"/>
    </row>
    <row r="561" spans="15:15" x14ac:dyDescent="0.25">
      <c r="O561" s="906"/>
    </row>
    <row r="562" spans="15:15" x14ac:dyDescent="0.25">
      <c r="O562" s="906"/>
    </row>
    <row r="563" spans="15:15" x14ac:dyDescent="0.25">
      <c r="O563" s="906"/>
    </row>
    <row r="564" spans="15:15" x14ac:dyDescent="0.25">
      <c r="O564" s="906"/>
    </row>
    <row r="565" spans="15:15" x14ac:dyDescent="0.25">
      <c r="O565" s="906"/>
    </row>
    <row r="566" spans="15:15" x14ac:dyDescent="0.25">
      <c r="O566" s="906"/>
    </row>
    <row r="567" spans="15:15" x14ac:dyDescent="0.25">
      <c r="O567" s="906"/>
    </row>
    <row r="568" spans="15:15" x14ac:dyDescent="0.25">
      <c r="O568" s="906"/>
    </row>
    <row r="569" spans="15:15" x14ac:dyDescent="0.25">
      <c r="O569" s="906"/>
    </row>
    <row r="570" spans="15:15" x14ac:dyDescent="0.25">
      <c r="O570" s="906"/>
    </row>
    <row r="571" spans="15:15" x14ac:dyDescent="0.25">
      <c r="O571" s="906"/>
    </row>
    <row r="572" spans="15:15" x14ac:dyDescent="0.25">
      <c r="O572" s="906"/>
    </row>
    <row r="573" spans="15:15" x14ac:dyDescent="0.25">
      <c r="O573" s="906"/>
    </row>
    <row r="574" spans="15:15" x14ac:dyDescent="0.25">
      <c r="O574" s="906"/>
    </row>
    <row r="575" spans="15:15" x14ac:dyDescent="0.25">
      <c r="O575" s="906"/>
    </row>
    <row r="576" spans="15:15" x14ac:dyDescent="0.25">
      <c r="O576" s="906"/>
    </row>
    <row r="577" spans="15:49" x14ac:dyDescent="0.25">
      <c r="O577" s="906"/>
      <c r="AW577" s="925"/>
    </row>
    <row r="578" spans="15:49" x14ac:dyDescent="0.25">
      <c r="O578" s="906"/>
    </row>
    <row r="579" spans="15:49" x14ac:dyDescent="0.25">
      <c r="O579" s="906"/>
    </row>
    <row r="580" spans="15:49" x14ac:dyDescent="0.25">
      <c r="O580" s="906"/>
    </row>
    <row r="581" spans="15:49" x14ac:dyDescent="0.25">
      <c r="O581" s="906"/>
    </row>
    <row r="582" spans="15:49" x14ac:dyDescent="0.25">
      <c r="O582" s="906"/>
    </row>
    <row r="583" spans="15:49" x14ac:dyDescent="0.25">
      <c r="O583" s="906"/>
    </row>
    <row r="584" spans="15:49" x14ac:dyDescent="0.25">
      <c r="O584" s="906"/>
    </row>
    <row r="585" spans="15:49" x14ac:dyDescent="0.25">
      <c r="O585" s="906"/>
    </row>
    <row r="586" spans="15:49" x14ac:dyDescent="0.25">
      <c r="O586" s="906"/>
    </row>
    <row r="587" spans="15:49" x14ac:dyDescent="0.25">
      <c r="O587" s="906"/>
    </row>
    <row r="588" spans="15:49" x14ac:dyDescent="0.25">
      <c r="O588" s="906"/>
    </row>
    <row r="589" spans="15:49" x14ac:dyDescent="0.25">
      <c r="O589" s="906"/>
    </row>
    <row r="590" spans="15:49" x14ac:dyDescent="0.25">
      <c r="O590" s="906"/>
    </row>
    <row r="591" spans="15:49" x14ac:dyDescent="0.25">
      <c r="O591" s="906"/>
    </row>
    <row r="592" spans="15:49" x14ac:dyDescent="0.25">
      <c r="O592" s="906"/>
    </row>
    <row r="593" spans="15:15" x14ac:dyDescent="0.25">
      <c r="O593" s="906"/>
    </row>
    <row r="594" spans="15:15" x14ac:dyDescent="0.25">
      <c r="O594" s="906"/>
    </row>
    <row r="595" spans="15:15" x14ac:dyDescent="0.25">
      <c r="O595" s="906"/>
    </row>
    <row r="596" spans="15:15" x14ac:dyDescent="0.25">
      <c r="O596" s="906"/>
    </row>
    <row r="597" spans="15:15" x14ac:dyDescent="0.25">
      <c r="O597" s="906"/>
    </row>
    <row r="598" spans="15:15" x14ac:dyDescent="0.25">
      <c r="O598" s="906"/>
    </row>
    <row r="599" spans="15:15" x14ac:dyDescent="0.25">
      <c r="O599" s="906"/>
    </row>
    <row r="600" spans="15:15" x14ac:dyDescent="0.25">
      <c r="O600" s="906"/>
    </row>
    <row r="601" spans="15:15" x14ac:dyDescent="0.25">
      <c r="O601" s="906"/>
    </row>
    <row r="602" spans="15:15" x14ac:dyDescent="0.25">
      <c r="O602" s="906"/>
    </row>
    <row r="603" spans="15:15" x14ac:dyDescent="0.25">
      <c r="O603" s="906"/>
    </row>
    <row r="604" spans="15:15" x14ac:dyDescent="0.25">
      <c r="O604" s="906"/>
    </row>
    <row r="605" spans="15:15" x14ac:dyDescent="0.25">
      <c r="O605" s="906"/>
    </row>
    <row r="606" spans="15:15" x14ac:dyDescent="0.25">
      <c r="O606" s="906"/>
    </row>
    <row r="607" spans="15:15" x14ac:dyDescent="0.25">
      <c r="O607" s="906"/>
    </row>
    <row r="608" spans="15:15" x14ac:dyDescent="0.25">
      <c r="O608" s="906"/>
    </row>
    <row r="609" spans="15:15" x14ac:dyDescent="0.25">
      <c r="O609" s="906"/>
    </row>
    <row r="610" spans="15:15" x14ac:dyDescent="0.25">
      <c r="O610" s="906"/>
    </row>
    <row r="611" spans="15:15" x14ac:dyDescent="0.25">
      <c r="O611" s="906"/>
    </row>
    <row r="612" spans="15:15" x14ac:dyDescent="0.25">
      <c r="O612" s="906"/>
    </row>
    <row r="613" spans="15:15" x14ac:dyDescent="0.25">
      <c r="O613" s="906"/>
    </row>
    <row r="614" spans="15:15" x14ac:dyDescent="0.25">
      <c r="O614" s="906"/>
    </row>
    <row r="615" spans="15:15" x14ac:dyDescent="0.25">
      <c r="O615" s="906"/>
    </row>
    <row r="616" spans="15:15" x14ac:dyDescent="0.25">
      <c r="O616" s="906"/>
    </row>
    <row r="617" spans="15:15" x14ac:dyDescent="0.25">
      <c r="O617" s="906"/>
    </row>
    <row r="618" spans="15:15" x14ac:dyDescent="0.25">
      <c r="O618" s="906"/>
    </row>
    <row r="619" spans="15:15" x14ac:dyDescent="0.25">
      <c r="O619" s="906"/>
    </row>
    <row r="620" spans="15:15" x14ac:dyDescent="0.25">
      <c r="O620" s="906"/>
    </row>
    <row r="621" spans="15:15" x14ac:dyDescent="0.25">
      <c r="O621" s="906"/>
    </row>
    <row r="622" spans="15:15" x14ac:dyDescent="0.25">
      <c r="O622" s="906"/>
    </row>
    <row r="623" spans="15:15" x14ac:dyDescent="0.25">
      <c r="O623" s="906"/>
    </row>
    <row r="624" spans="15:15" x14ac:dyDescent="0.25">
      <c r="O624" s="906"/>
    </row>
    <row r="625" spans="15:15" x14ac:dyDescent="0.25">
      <c r="O625" s="906"/>
    </row>
    <row r="626" spans="15:15" x14ac:dyDescent="0.25">
      <c r="O626" s="906"/>
    </row>
    <row r="627" spans="15:15" x14ac:dyDescent="0.25">
      <c r="O627" s="906"/>
    </row>
    <row r="628" spans="15:15" x14ac:dyDescent="0.25">
      <c r="O628" s="906"/>
    </row>
    <row r="629" spans="15:15" x14ac:dyDescent="0.25">
      <c r="O629" s="906"/>
    </row>
    <row r="630" spans="15:15" x14ac:dyDescent="0.25">
      <c r="O630" s="906"/>
    </row>
    <row r="631" spans="15:15" x14ac:dyDescent="0.25">
      <c r="O631" s="906"/>
    </row>
    <row r="632" spans="15:15" x14ac:dyDescent="0.25">
      <c r="O632" s="906"/>
    </row>
    <row r="633" spans="15:15" x14ac:dyDescent="0.25">
      <c r="O633" s="906"/>
    </row>
    <row r="634" spans="15:15" x14ac:dyDescent="0.25">
      <c r="O634" s="906"/>
    </row>
    <row r="635" spans="15:15" x14ac:dyDescent="0.25">
      <c r="O635" s="906"/>
    </row>
    <row r="636" spans="15:15" x14ac:dyDescent="0.25">
      <c r="O636" s="906"/>
    </row>
    <row r="637" spans="15:15" x14ac:dyDescent="0.25">
      <c r="O637" s="906"/>
    </row>
    <row r="638" spans="15:15" x14ac:dyDescent="0.25">
      <c r="O638" s="906"/>
    </row>
    <row r="639" spans="15:15" x14ac:dyDescent="0.25">
      <c r="O639" s="906"/>
    </row>
    <row r="640" spans="15:15" x14ac:dyDescent="0.25">
      <c r="O640" s="906"/>
    </row>
    <row r="641" spans="15:15" x14ac:dyDescent="0.25">
      <c r="O641" s="906"/>
    </row>
    <row r="642" spans="15:15" x14ac:dyDescent="0.25">
      <c r="O642" s="906"/>
    </row>
    <row r="643" spans="15:15" x14ac:dyDescent="0.25">
      <c r="O643" s="906"/>
    </row>
    <row r="644" spans="15:15" x14ac:dyDescent="0.25">
      <c r="O644" s="906"/>
    </row>
    <row r="645" spans="15:15" x14ac:dyDescent="0.25">
      <c r="O645" s="906"/>
    </row>
    <row r="646" spans="15:15" x14ac:dyDescent="0.25">
      <c r="O646" s="906"/>
    </row>
    <row r="647" spans="15:15" x14ac:dyDescent="0.25">
      <c r="O647" s="906"/>
    </row>
    <row r="648" spans="15:15" x14ac:dyDescent="0.25">
      <c r="O648" s="906"/>
    </row>
    <row r="649" spans="15:15" x14ac:dyDescent="0.25">
      <c r="O649" s="906"/>
    </row>
    <row r="650" spans="15:15" x14ac:dyDescent="0.25">
      <c r="O650" s="906"/>
    </row>
    <row r="651" spans="15:15" x14ac:dyDescent="0.25">
      <c r="O651" s="906"/>
    </row>
    <row r="652" spans="15:15" x14ac:dyDescent="0.25">
      <c r="O652" s="906"/>
    </row>
    <row r="653" spans="15:15" x14ac:dyDescent="0.25">
      <c r="O653" s="906"/>
    </row>
    <row r="654" spans="15:15" x14ac:dyDescent="0.25">
      <c r="O654" s="906"/>
    </row>
    <row r="655" spans="15:15" x14ac:dyDescent="0.25">
      <c r="O655" s="906"/>
    </row>
    <row r="656" spans="15:15" x14ac:dyDescent="0.25">
      <c r="O656" s="906"/>
    </row>
    <row r="657" spans="15:15" x14ac:dyDescent="0.25">
      <c r="O657" s="906"/>
    </row>
    <row r="658" spans="15:15" x14ac:dyDescent="0.25">
      <c r="O658" s="906"/>
    </row>
    <row r="659" spans="15:15" x14ac:dyDescent="0.25">
      <c r="O659" s="906"/>
    </row>
    <row r="660" spans="15:15" x14ac:dyDescent="0.25">
      <c r="O660" s="906"/>
    </row>
    <row r="661" spans="15:15" x14ac:dyDescent="0.25">
      <c r="O661" s="906"/>
    </row>
    <row r="662" spans="15:15" x14ac:dyDescent="0.25">
      <c r="O662" s="906"/>
    </row>
    <row r="663" spans="15:15" x14ac:dyDescent="0.25">
      <c r="O663" s="906"/>
    </row>
    <row r="664" spans="15:15" x14ac:dyDescent="0.25">
      <c r="O664" s="906"/>
    </row>
    <row r="665" spans="15:15" x14ac:dyDescent="0.25">
      <c r="O665" s="906"/>
    </row>
    <row r="666" spans="15:15" x14ac:dyDescent="0.25">
      <c r="O666" s="906"/>
    </row>
    <row r="667" spans="15:15" x14ac:dyDescent="0.25">
      <c r="O667" s="906"/>
    </row>
    <row r="668" spans="15:15" x14ac:dyDescent="0.25">
      <c r="O668" s="906"/>
    </row>
    <row r="669" spans="15:15" x14ac:dyDescent="0.25">
      <c r="O669" s="906"/>
    </row>
    <row r="670" spans="15:15" x14ac:dyDescent="0.25">
      <c r="O670" s="906"/>
    </row>
    <row r="671" spans="15:15" x14ac:dyDescent="0.25">
      <c r="O671" s="906"/>
    </row>
    <row r="672" spans="15:15" x14ac:dyDescent="0.25">
      <c r="O672" s="906"/>
    </row>
    <row r="673" spans="15:15" x14ac:dyDescent="0.25">
      <c r="O673" s="906"/>
    </row>
    <row r="674" spans="15:15" x14ac:dyDescent="0.25">
      <c r="O674" s="906"/>
    </row>
    <row r="675" spans="15:15" x14ac:dyDescent="0.25">
      <c r="O675" s="906"/>
    </row>
    <row r="676" spans="15:15" x14ac:dyDescent="0.25">
      <c r="O676" s="906"/>
    </row>
    <row r="677" spans="15:15" x14ac:dyDescent="0.25">
      <c r="O677" s="906"/>
    </row>
    <row r="678" spans="15:15" x14ac:dyDescent="0.25">
      <c r="O678" s="906"/>
    </row>
    <row r="679" spans="15:15" x14ac:dyDescent="0.25">
      <c r="O679" s="906"/>
    </row>
    <row r="680" spans="15:15" x14ac:dyDescent="0.25">
      <c r="O680" s="906"/>
    </row>
    <row r="681" spans="15:15" x14ac:dyDescent="0.25">
      <c r="O681" s="906"/>
    </row>
    <row r="682" spans="15:15" x14ac:dyDescent="0.25">
      <c r="O682" s="906"/>
    </row>
    <row r="683" spans="15:15" x14ac:dyDescent="0.25">
      <c r="O683" s="906"/>
    </row>
    <row r="684" spans="15:15" x14ac:dyDescent="0.25">
      <c r="O684" s="906"/>
    </row>
    <row r="685" spans="15:15" x14ac:dyDescent="0.25">
      <c r="O685" s="906"/>
    </row>
    <row r="686" spans="15:15" x14ac:dyDescent="0.25">
      <c r="O686" s="906"/>
    </row>
    <row r="687" spans="15:15" x14ac:dyDescent="0.25">
      <c r="O687" s="906"/>
    </row>
    <row r="688" spans="15:15" x14ac:dyDescent="0.25">
      <c r="O688" s="906"/>
    </row>
    <row r="689" spans="15:15" x14ac:dyDescent="0.25">
      <c r="O689" s="906"/>
    </row>
    <row r="690" spans="15:15" x14ac:dyDescent="0.25">
      <c r="O690" s="906"/>
    </row>
    <row r="691" spans="15:15" x14ac:dyDescent="0.25">
      <c r="O691" s="906"/>
    </row>
    <row r="692" spans="15:15" x14ac:dyDescent="0.25">
      <c r="O692" s="906"/>
    </row>
    <row r="693" spans="15:15" x14ac:dyDescent="0.25">
      <c r="O693" s="906"/>
    </row>
    <row r="694" spans="15:15" x14ac:dyDescent="0.25">
      <c r="O694" s="906"/>
    </row>
    <row r="695" spans="15:15" x14ac:dyDescent="0.25">
      <c r="O695" s="906"/>
    </row>
    <row r="696" spans="15:15" x14ac:dyDescent="0.25">
      <c r="O696" s="906"/>
    </row>
    <row r="697" spans="15:15" x14ac:dyDescent="0.25">
      <c r="O697" s="906"/>
    </row>
    <row r="698" spans="15:15" x14ac:dyDescent="0.25">
      <c r="O698" s="906"/>
    </row>
    <row r="699" spans="15:15" x14ac:dyDescent="0.25">
      <c r="O699" s="906"/>
    </row>
    <row r="700" spans="15:15" x14ac:dyDescent="0.25">
      <c r="O700" s="906"/>
    </row>
    <row r="701" spans="15:15" x14ac:dyDescent="0.25">
      <c r="O701" s="906"/>
    </row>
    <row r="702" spans="15:15" x14ac:dyDescent="0.25">
      <c r="O702" s="906"/>
    </row>
    <row r="703" spans="15:15" x14ac:dyDescent="0.25">
      <c r="O703" s="906"/>
    </row>
    <row r="704" spans="15:15" x14ac:dyDescent="0.25">
      <c r="O704" s="906"/>
    </row>
    <row r="705" spans="15:15" x14ac:dyDescent="0.25">
      <c r="O705" s="906"/>
    </row>
    <row r="706" spans="15:15" x14ac:dyDescent="0.25">
      <c r="O706" s="906"/>
    </row>
    <row r="707" spans="15:15" x14ac:dyDescent="0.25">
      <c r="O707" s="906"/>
    </row>
    <row r="708" spans="15:15" x14ac:dyDescent="0.25">
      <c r="O708" s="906"/>
    </row>
    <row r="709" spans="15:15" x14ac:dyDescent="0.25">
      <c r="O709" s="906"/>
    </row>
    <row r="710" spans="15:15" x14ac:dyDescent="0.25">
      <c r="O710" s="906"/>
    </row>
    <row r="711" spans="15:15" x14ac:dyDescent="0.25">
      <c r="O711" s="906"/>
    </row>
    <row r="712" spans="15:15" x14ac:dyDescent="0.25">
      <c r="O712" s="906"/>
    </row>
    <row r="713" spans="15:15" x14ac:dyDescent="0.25">
      <c r="O713" s="906"/>
    </row>
    <row r="714" spans="15:15" x14ac:dyDescent="0.25">
      <c r="O714" s="906"/>
    </row>
    <row r="715" spans="15:15" x14ac:dyDescent="0.25">
      <c r="O715" s="906"/>
    </row>
    <row r="716" spans="15:15" x14ac:dyDescent="0.25">
      <c r="O716" s="906"/>
    </row>
    <row r="717" spans="15:15" x14ac:dyDescent="0.25">
      <c r="O717" s="906"/>
    </row>
    <row r="718" spans="15:15" x14ac:dyDescent="0.25">
      <c r="O718" s="906"/>
    </row>
    <row r="719" spans="15:15" x14ac:dyDescent="0.25">
      <c r="O719" s="906"/>
    </row>
    <row r="720" spans="15:15" x14ac:dyDescent="0.25">
      <c r="O720" s="906"/>
    </row>
  </sheetData>
  <mergeCells count="2">
    <mergeCell ref="A11:G11"/>
    <mergeCell ref="I11:J11"/>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A1:P49"/>
  <sheetViews>
    <sheetView zoomScale="80" zoomScaleNormal="80" workbookViewId="0"/>
  </sheetViews>
  <sheetFormatPr defaultColWidth="9.140625" defaultRowHeight="12.75" x14ac:dyDescent="0.2"/>
  <cols>
    <col min="1" max="4" width="9.140625" style="262"/>
    <col min="5" max="5" width="13.42578125" style="262" customWidth="1"/>
    <col min="6" max="6" width="13.140625" style="262" customWidth="1"/>
    <col min="7" max="11" width="9.140625" style="262"/>
    <col min="12" max="12" width="10.140625" style="262" customWidth="1"/>
    <col min="13" max="13" width="10.7109375" style="262" customWidth="1"/>
    <col min="14" max="14" width="12.140625" style="262" customWidth="1"/>
    <col min="15" max="16384" width="9.140625" style="262"/>
  </cols>
  <sheetData>
    <row r="1" spans="1:16" ht="15" x14ac:dyDescent="0.25">
      <c r="A1" s="376" t="s">
        <v>919</v>
      </c>
      <c r="B1" s="994"/>
      <c r="C1" s="994"/>
      <c r="D1" s="994"/>
      <c r="E1" s="994"/>
      <c r="F1" s="994"/>
      <c r="G1" s="994"/>
      <c r="H1" s="994"/>
      <c r="I1" s="994"/>
      <c r="J1" s="994"/>
      <c r="K1" s="994"/>
      <c r="L1" s="994"/>
      <c r="M1" s="994"/>
      <c r="N1" s="994"/>
      <c r="O1" s="994"/>
      <c r="P1" s="994"/>
    </row>
    <row r="2" spans="1:16" x14ac:dyDescent="0.2">
      <c r="B2" s="994"/>
      <c r="C2" s="994"/>
      <c r="D2" s="994"/>
      <c r="E2" s="994"/>
      <c r="F2" s="994"/>
      <c r="G2" s="994"/>
      <c r="H2" s="994"/>
      <c r="I2" s="994"/>
      <c r="J2" s="994"/>
      <c r="K2" s="994"/>
      <c r="L2" s="994"/>
      <c r="M2" s="994"/>
      <c r="N2" s="994"/>
      <c r="O2" s="994"/>
      <c r="P2" s="994"/>
    </row>
    <row r="3" spans="1:16" x14ac:dyDescent="0.2">
      <c r="A3" s="994"/>
      <c r="B3" s="994"/>
      <c r="C3" s="994"/>
      <c r="D3" s="994"/>
      <c r="E3" s="994"/>
      <c r="F3" s="994"/>
      <c r="G3" s="994"/>
      <c r="H3" s="994"/>
      <c r="I3" s="994"/>
      <c r="J3" s="994"/>
      <c r="K3" s="994"/>
      <c r="L3" s="994"/>
      <c r="M3" s="994"/>
      <c r="N3" s="994"/>
      <c r="O3" s="994"/>
      <c r="P3" s="994"/>
    </row>
    <row r="4" spans="1:16" x14ac:dyDescent="0.2">
      <c r="A4" s="994"/>
      <c r="B4" s="994"/>
      <c r="C4" s="994"/>
      <c r="D4" s="994"/>
      <c r="E4" s="994"/>
      <c r="F4" s="994"/>
      <c r="G4" s="994"/>
      <c r="H4" s="994"/>
      <c r="I4" s="994"/>
      <c r="J4" s="994"/>
      <c r="K4" s="994"/>
      <c r="L4" s="994"/>
      <c r="M4" s="994"/>
      <c r="N4" s="994"/>
      <c r="O4" s="994"/>
      <c r="P4" s="994"/>
    </row>
    <row r="5" spans="1:16" x14ac:dyDescent="0.2">
      <c r="A5" s="994"/>
      <c r="B5" s="994"/>
      <c r="C5" s="994"/>
      <c r="D5" s="994"/>
      <c r="E5" s="994"/>
      <c r="F5" s="994"/>
      <c r="G5" s="994"/>
      <c r="H5" s="994"/>
      <c r="I5" s="994"/>
      <c r="J5" s="994"/>
      <c r="K5" s="994"/>
      <c r="L5" s="994"/>
      <c r="M5" s="994"/>
      <c r="N5" s="994"/>
      <c r="O5" s="994"/>
      <c r="P5" s="994"/>
    </row>
    <row r="6" spans="1:16" x14ac:dyDescent="0.2">
      <c r="A6" s="994"/>
      <c r="B6" s="994"/>
      <c r="C6" s="994"/>
      <c r="D6" s="994"/>
      <c r="E6" s="994"/>
      <c r="F6" s="994"/>
      <c r="G6" s="994"/>
      <c r="H6" s="994"/>
      <c r="I6" s="994"/>
      <c r="J6" s="994"/>
      <c r="K6" s="994"/>
      <c r="L6" s="994"/>
      <c r="M6" s="994"/>
      <c r="N6" s="994"/>
      <c r="O6" s="994"/>
      <c r="P6" s="994"/>
    </row>
    <row r="7" spans="1:16" x14ac:dyDescent="0.2">
      <c r="A7" s="994"/>
      <c r="B7" s="994"/>
      <c r="C7" s="994"/>
      <c r="D7" s="994"/>
      <c r="E7" s="994"/>
      <c r="F7" s="994"/>
      <c r="G7" s="994"/>
      <c r="H7" s="994"/>
      <c r="I7" s="994"/>
      <c r="J7" s="994"/>
      <c r="K7" s="994"/>
      <c r="L7" s="994"/>
      <c r="M7" s="994"/>
      <c r="N7" s="994"/>
      <c r="O7" s="994"/>
      <c r="P7" s="994"/>
    </row>
    <row r="8" spans="1:16" x14ac:dyDescent="0.2">
      <c r="A8" s="994"/>
      <c r="B8" s="994"/>
      <c r="C8" s="994"/>
      <c r="D8" s="994"/>
      <c r="E8" s="994"/>
      <c r="F8" s="994"/>
      <c r="G8" s="994"/>
      <c r="H8" s="994"/>
      <c r="I8" s="994"/>
      <c r="J8" s="994"/>
      <c r="K8" s="994"/>
      <c r="L8" s="994"/>
      <c r="M8" s="994"/>
      <c r="N8" s="994"/>
      <c r="O8" s="994"/>
      <c r="P8" s="994"/>
    </row>
    <row r="9" spans="1:16" x14ac:dyDescent="0.2">
      <c r="A9" s="994"/>
      <c r="B9" s="994"/>
      <c r="C9" s="994"/>
      <c r="D9" s="994"/>
      <c r="E9" s="994"/>
      <c r="F9" s="994"/>
      <c r="G9" s="994"/>
      <c r="H9" s="994"/>
      <c r="I9" s="994"/>
      <c r="J9" s="994"/>
      <c r="K9" s="994"/>
      <c r="L9" s="994"/>
      <c r="M9" s="994"/>
      <c r="N9" s="994"/>
      <c r="O9" s="994"/>
      <c r="P9" s="994"/>
    </row>
    <row r="10" spans="1:16" x14ac:dyDescent="0.2">
      <c r="A10" s="994"/>
      <c r="B10" s="994"/>
      <c r="C10" s="994"/>
      <c r="D10" s="994"/>
      <c r="E10" s="994"/>
      <c r="F10" s="994"/>
      <c r="G10" s="994"/>
      <c r="H10" s="994"/>
      <c r="I10" s="994"/>
      <c r="J10" s="994"/>
      <c r="K10" s="994"/>
      <c r="L10" s="994"/>
      <c r="M10" s="994"/>
      <c r="N10" s="994"/>
      <c r="O10" s="994"/>
      <c r="P10" s="994"/>
    </row>
    <row r="11" spans="1:16" x14ac:dyDescent="0.2">
      <c r="A11" s="994"/>
      <c r="B11" s="994"/>
      <c r="C11" s="994"/>
      <c r="D11" s="994"/>
      <c r="E11" s="994"/>
      <c r="F11" s="994"/>
      <c r="G11" s="994"/>
      <c r="H11" s="994"/>
      <c r="I11" s="994"/>
      <c r="J11" s="994"/>
      <c r="K11" s="994"/>
      <c r="L11" s="994"/>
      <c r="M11" s="994"/>
      <c r="N11" s="994"/>
      <c r="O11" s="994"/>
      <c r="P11" s="994"/>
    </row>
    <row r="12" spans="1:16" x14ac:dyDescent="0.2">
      <c r="A12" s="994"/>
      <c r="B12" s="994"/>
      <c r="C12" s="994"/>
      <c r="D12" s="994"/>
      <c r="E12" s="994"/>
      <c r="F12" s="994"/>
      <c r="G12" s="994"/>
      <c r="H12" s="994"/>
      <c r="I12" s="994"/>
      <c r="J12" s="994"/>
      <c r="K12" s="994"/>
      <c r="L12" s="994"/>
      <c r="M12" s="994"/>
      <c r="N12" s="994"/>
      <c r="O12" s="994"/>
      <c r="P12" s="994"/>
    </row>
    <row r="13" spans="1:16" x14ac:dyDescent="0.2">
      <c r="A13" s="994"/>
      <c r="B13" s="994"/>
      <c r="C13" s="994"/>
      <c r="D13" s="994"/>
      <c r="E13" s="994"/>
      <c r="F13" s="994"/>
      <c r="G13" s="994"/>
      <c r="H13" s="994"/>
      <c r="I13" s="994"/>
      <c r="J13" s="994"/>
      <c r="K13" s="994"/>
      <c r="L13" s="994"/>
      <c r="M13" s="994"/>
      <c r="N13" s="994"/>
      <c r="O13" s="994"/>
      <c r="P13" s="994"/>
    </row>
    <row r="14" spans="1:16" x14ac:dyDescent="0.2">
      <c r="A14" s="994"/>
      <c r="B14" s="994"/>
      <c r="C14" s="994"/>
      <c r="D14" s="994"/>
      <c r="E14" s="994"/>
      <c r="F14" s="994"/>
      <c r="G14" s="994"/>
      <c r="H14" s="994"/>
      <c r="I14" s="994"/>
      <c r="J14" s="994"/>
      <c r="K14" s="994"/>
      <c r="L14" s="994"/>
      <c r="M14" s="994"/>
      <c r="N14" s="994"/>
      <c r="O14" s="994"/>
      <c r="P14" s="994"/>
    </row>
    <row r="15" spans="1:16" x14ac:dyDescent="0.2">
      <c r="A15" s="994"/>
      <c r="B15" s="994"/>
      <c r="C15" s="994"/>
      <c r="D15" s="994"/>
      <c r="E15" s="994"/>
      <c r="F15" s="994"/>
      <c r="G15" s="994"/>
      <c r="H15" s="994"/>
      <c r="I15" s="994"/>
      <c r="J15" s="994"/>
      <c r="K15" s="994"/>
      <c r="L15" s="994"/>
      <c r="M15" s="994"/>
      <c r="N15" s="994"/>
      <c r="O15" s="994"/>
      <c r="P15" s="994"/>
    </row>
    <row r="16" spans="1:16" x14ac:dyDescent="0.2">
      <c r="A16" s="994"/>
      <c r="B16" s="994"/>
      <c r="C16" s="994"/>
      <c r="D16" s="994"/>
      <c r="E16" s="994"/>
      <c r="F16" s="994"/>
      <c r="G16" s="994"/>
      <c r="H16" s="994"/>
      <c r="I16" s="994"/>
      <c r="J16" s="994"/>
      <c r="K16" s="994"/>
      <c r="L16" s="994"/>
      <c r="M16" s="994"/>
      <c r="N16" s="994"/>
      <c r="O16" s="994"/>
      <c r="P16" s="994"/>
    </row>
    <row r="17" spans="1:16" x14ac:dyDescent="0.2">
      <c r="A17" s="994"/>
      <c r="B17" s="994"/>
      <c r="C17" s="994"/>
      <c r="D17" s="994"/>
      <c r="E17" s="994"/>
      <c r="F17" s="994"/>
      <c r="G17" s="994"/>
      <c r="H17" s="994"/>
      <c r="I17" s="994"/>
      <c r="J17" s="994"/>
      <c r="K17" s="994"/>
      <c r="L17" s="994"/>
      <c r="M17" s="994"/>
      <c r="N17" s="994"/>
      <c r="O17" s="994"/>
      <c r="P17" s="994"/>
    </row>
    <row r="18" spans="1:16" x14ac:dyDescent="0.2">
      <c r="A18" s="994"/>
      <c r="B18" s="994"/>
      <c r="C18" s="994"/>
      <c r="D18" s="994"/>
      <c r="E18" s="994"/>
      <c r="F18" s="994"/>
      <c r="G18" s="994"/>
      <c r="H18" s="994"/>
      <c r="I18" s="994"/>
      <c r="J18" s="994"/>
      <c r="K18" s="994"/>
      <c r="L18" s="994"/>
      <c r="M18" s="994"/>
      <c r="N18" s="994"/>
      <c r="O18" s="994"/>
      <c r="P18" s="994"/>
    </row>
    <row r="19" spans="1:16" x14ac:dyDescent="0.2">
      <c r="A19" s="994"/>
      <c r="B19" s="994"/>
      <c r="C19" s="994"/>
      <c r="D19" s="994"/>
      <c r="E19" s="994"/>
      <c r="F19" s="994"/>
      <c r="G19" s="994"/>
      <c r="H19" s="994"/>
      <c r="I19" s="994"/>
      <c r="J19" s="994"/>
      <c r="K19" s="994"/>
      <c r="L19" s="994"/>
      <c r="M19" s="994"/>
      <c r="N19" s="994"/>
      <c r="O19" s="994"/>
      <c r="P19" s="994"/>
    </row>
    <row r="20" spans="1:16" x14ac:dyDescent="0.2">
      <c r="A20" s="994"/>
      <c r="B20" s="994"/>
      <c r="C20" s="994"/>
      <c r="D20" s="994"/>
      <c r="E20" s="994"/>
      <c r="F20" s="994"/>
      <c r="G20" s="994"/>
      <c r="H20" s="994"/>
      <c r="I20" s="994"/>
      <c r="J20" s="994"/>
      <c r="K20" s="994"/>
      <c r="L20" s="994"/>
      <c r="M20" s="994"/>
      <c r="N20" s="994"/>
      <c r="O20" s="994"/>
      <c r="P20" s="994"/>
    </row>
    <row r="21" spans="1:16" x14ac:dyDescent="0.2">
      <c r="A21" s="994"/>
      <c r="B21" s="994"/>
      <c r="C21" s="994"/>
      <c r="D21" s="994"/>
      <c r="E21" s="994"/>
      <c r="F21" s="994"/>
      <c r="G21" s="994"/>
      <c r="H21" s="994"/>
      <c r="I21" s="994"/>
      <c r="J21" s="994"/>
      <c r="K21" s="994"/>
      <c r="L21" s="994"/>
      <c r="M21" s="994"/>
      <c r="N21" s="994"/>
      <c r="O21" s="994"/>
      <c r="P21" s="994"/>
    </row>
    <row r="22" spans="1:16" x14ac:dyDescent="0.2">
      <c r="A22" s="149" t="s">
        <v>920</v>
      </c>
      <c r="B22" s="994"/>
      <c r="C22" s="994"/>
      <c r="D22" s="994"/>
      <c r="E22" s="994"/>
      <c r="F22" s="994"/>
      <c r="G22" s="994"/>
      <c r="H22" s="994"/>
      <c r="I22" s="994"/>
      <c r="J22" s="994"/>
      <c r="K22" s="994"/>
      <c r="L22" s="994"/>
      <c r="M22" s="994"/>
      <c r="N22" s="994"/>
      <c r="O22" s="994"/>
      <c r="P22" s="994"/>
    </row>
    <row r="23" spans="1:16" ht="24.75" customHeight="1" x14ac:dyDescent="0.2">
      <c r="A23" s="1145" t="s">
        <v>921</v>
      </c>
      <c r="B23" s="1145"/>
      <c r="C23" s="1145"/>
      <c r="D23" s="1145"/>
      <c r="E23" s="1145"/>
      <c r="F23" s="1145"/>
      <c r="G23" s="1145"/>
      <c r="H23" s="1145"/>
      <c r="I23" s="1145"/>
      <c r="J23" s="1145"/>
      <c r="K23" s="1145"/>
      <c r="L23" s="1145"/>
      <c r="M23" s="994"/>
      <c r="N23" s="994"/>
      <c r="O23" s="994"/>
      <c r="P23" s="994"/>
    </row>
    <row r="24" spans="1:16" x14ac:dyDescent="0.2">
      <c r="B24" s="994"/>
      <c r="C24" s="994"/>
      <c r="D24" s="994"/>
      <c r="E24" s="994"/>
      <c r="F24" s="994"/>
      <c r="G24" s="994"/>
      <c r="H24" s="994"/>
      <c r="I24" s="994"/>
      <c r="J24" s="994"/>
      <c r="K24" s="149"/>
      <c r="L24" s="994"/>
      <c r="M24" s="994"/>
      <c r="N24" s="994"/>
      <c r="O24" s="994"/>
      <c r="P24" s="994"/>
    </row>
    <row r="25" spans="1:16" x14ac:dyDescent="0.2">
      <c r="B25" s="994"/>
      <c r="C25" s="994"/>
      <c r="D25" s="994"/>
      <c r="E25" s="994"/>
      <c r="F25" s="994"/>
      <c r="G25" s="994"/>
      <c r="H25" s="994"/>
      <c r="I25" s="994"/>
      <c r="J25" s="994"/>
      <c r="K25" s="994"/>
      <c r="L25" s="994"/>
      <c r="M25" s="994"/>
      <c r="N25" s="994"/>
      <c r="O25" s="994"/>
      <c r="P25" s="994"/>
    </row>
    <row r="26" spans="1:16" ht="15.75" x14ac:dyDescent="0.3">
      <c r="A26" s="588"/>
      <c r="B26" s="1146" t="s">
        <v>1993</v>
      </c>
      <c r="C26" s="1142"/>
      <c r="D26" s="1143"/>
      <c r="E26" s="1142" t="s">
        <v>922</v>
      </c>
      <c r="F26" s="1142"/>
      <c r="G26" s="1143"/>
      <c r="I26" s="995"/>
      <c r="J26" s="995"/>
    </row>
    <row r="27" spans="1:16" x14ac:dyDescent="0.2">
      <c r="A27" s="597"/>
      <c r="B27" s="586" t="s">
        <v>923</v>
      </c>
      <c r="C27" s="1037" t="s">
        <v>110</v>
      </c>
      <c r="D27" s="1038" t="s">
        <v>112</v>
      </c>
      <c r="E27" s="1037" t="s">
        <v>923</v>
      </c>
      <c r="F27" s="1039" t="s">
        <v>110</v>
      </c>
      <c r="G27" s="1038" t="s">
        <v>112</v>
      </c>
    </row>
    <row r="28" spans="1:16" x14ac:dyDescent="0.2">
      <c r="A28" s="580">
        <v>2011</v>
      </c>
      <c r="B28" s="1040">
        <v>33.375364762671637</v>
      </c>
      <c r="C28" s="1041">
        <v>11.067959549027158</v>
      </c>
      <c r="D28" s="1042">
        <v>44.529067369493873</v>
      </c>
      <c r="E28" s="1041">
        <v>20.722543731823723</v>
      </c>
      <c r="F28" s="1041">
        <v>17.019396211753559</v>
      </c>
      <c r="G28" s="1042">
        <v>22.574117491858807</v>
      </c>
    </row>
    <row r="29" spans="1:16" x14ac:dyDescent="0.2">
      <c r="A29" s="580">
        <v>2012</v>
      </c>
      <c r="B29" s="1040">
        <v>31.904855265569712</v>
      </c>
      <c r="C29" s="1041">
        <v>14.537674121357703</v>
      </c>
      <c r="D29" s="1042">
        <v>40.91328</v>
      </c>
      <c r="E29" s="1041">
        <v>15.332331552857163</v>
      </c>
      <c r="F29" s="1041">
        <v>9.5811780946153373</v>
      </c>
      <c r="G29" s="1042">
        <v>19.497419104417119</v>
      </c>
    </row>
    <row r="30" spans="1:16" x14ac:dyDescent="0.2">
      <c r="A30" s="580">
        <v>2013</v>
      </c>
      <c r="B30" s="1040">
        <v>30.520887419433997</v>
      </c>
      <c r="C30" s="1041">
        <v>16.616089223960756</v>
      </c>
      <c r="D30" s="1042">
        <v>37.821858822116305</v>
      </c>
      <c r="E30" s="1041">
        <v>14.855201177441336</v>
      </c>
      <c r="F30" s="1041">
        <v>10.725785425173836</v>
      </c>
      <c r="G30" s="1042">
        <v>17.130049232039962</v>
      </c>
    </row>
    <row r="31" spans="1:16" x14ac:dyDescent="0.2">
      <c r="A31" s="580">
        <v>2014</v>
      </c>
      <c r="B31" s="1040">
        <v>19.54174018413168</v>
      </c>
      <c r="C31" s="1041">
        <v>14.896288666807514</v>
      </c>
      <c r="D31" s="1042">
        <v>36.564454446730679</v>
      </c>
      <c r="E31" s="1041">
        <v>9.020721332381477</v>
      </c>
      <c r="F31" s="1041">
        <v>6.3231641873164879</v>
      </c>
      <c r="G31" s="1042">
        <v>15.300414033608126</v>
      </c>
    </row>
    <row r="32" spans="1:16" x14ac:dyDescent="0.2">
      <c r="A32" s="580">
        <v>2015</v>
      </c>
      <c r="B32" s="1040">
        <v>16.869857006612353</v>
      </c>
      <c r="C32" s="1041">
        <v>12.869601322376598</v>
      </c>
      <c r="D32" s="1042">
        <v>32.52678229050759</v>
      </c>
      <c r="E32" s="1041">
        <v>7.9538230512339068</v>
      </c>
      <c r="F32" s="1041">
        <v>5.4600202951875412</v>
      </c>
      <c r="G32" s="1042">
        <v>18.483435812713989</v>
      </c>
    </row>
    <row r="33" spans="1:8" x14ac:dyDescent="0.2">
      <c r="A33" s="580">
        <v>2016</v>
      </c>
      <c r="B33" s="1040">
        <v>19.084258533928132</v>
      </c>
      <c r="C33" s="1041">
        <v>7.5027858558206795</v>
      </c>
      <c r="D33" s="1042">
        <v>28.649047485905083</v>
      </c>
      <c r="E33" s="1041">
        <v>8.7691335422014198</v>
      </c>
      <c r="F33" s="1041">
        <v>6.8840962843794395</v>
      </c>
      <c r="G33" s="1042">
        <v>14.92410496576834</v>
      </c>
    </row>
    <row r="34" spans="1:8" x14ac:dyDescent="0.2">
      <c r="A34" s="580">
        <v>2017</v>
      </c>
      <c r="B34" s="1040">
        <v>16.657665815461801</v>
      </c>
      <c r="C34" s="1041">
        <v>11.458626281947176</v>
      </c>
      <c r="D34" s="1042">
        <v>22.422433974458812</v>
      </c>
      <c r="E34" s="1041">
        <v>8.7386203104422489</v>
      </c>
      <c r="F34" s="1041">
        <v>6.5843523252411886</v>
      </c>
      <c r="G34" s="1042">
        <v>12.740662464198264</v>
      </c>
    </row>
    <row r="35" spans="1:8" x14ac:dyDescent="0.2">
      <c r="A35" s="580">
        <v>2018</v>
      </c>
      <c r="B35" s="1040">
        <v>19.170188176527141</v>
      </c>
      <c r="C35" s="1041">
        <v>8.3417232519794897</v>
      </c>
      <c r="D35" s="1042">
        <v>39.825466307328035</v>
      </c>
      <c r="E35" s="1041">
        <v>10.892517381057941</v>
      </c>
      <c r="F35" s="1041">
        <v>6.9089245712638707</v>
      </c>
      <c r="G35" s="1042">
        <v>24.116147362157729</v>
      </c>
    </row>
    <row r="36" spans="1:8" x14ac:dyDescent="0.2">
      <c r="A36" s="580">
        <v>2019</v>
      </c>
      <c r="B36" s="1040">
        <v>19.20925184238753</v>
      </c>
      <c r="C36" s="1041">
        <v>8.1832562626280634</v>
      </c>
      <c r="D36" s="1042">
        <v>29.535316321722643</v>
      </c>
      <c r="E36" s="1041">
        <v>11.551173846253439</v>
      </c>
      <c r="F36" s="1041">
        <v>5.8719031369805483</v>
      </c>
      <c r="G36" s="1042">
        <v>23.869135325320205</v>
      </c>
    </row>
    <row r="37" spans="1:8" x14ac:dyDescent="0.2">
      <c r="A37" s="586">
        <v>2020</v>
      </c>
      <c r="B37" s="1043">
        <v>15.825571654929369</v>
      </c>
      <c r="C37" s="1044">
        <v>6.4710999999999999</v>
      </c>
      <c r="D37" s="1045">
        <v>22.091353939393937</v>
      </c>
      <c r="E37" s="1044">
        <v>8.5561540671505298</v>
      </c>
      <c r="F37" s="1044">
        <v>4.1538365595689486</v>
      </c>
      <c r="G37" s="1045">
        <v>15.486697659635562</v>
      </c>
    </row>
    <row r="39" spans="1:8" x14ac:dyDescent="0.2">
      <c r="C39" s="997" t="s">
        <v>924</v>
      </c>
      <c r="D39" s="997" t="s">
        <v>925</v>
      </c>
      <c r="F39" s="997" t="s">
        <v>924</v>
      </c>
      <c r="G39" s="997" t="s">
        <v>925</v>
      </c>
      <c r="H39" s="997" t="s">
        <v>926</v>
      </c>
    </row>
    <row r="40" spans="1:8" x14ac:dyDescent="0.2">
      <c r="C40" s="998">
        <f t="shared" ref="C40:C49" si="0">B28-C28</f>
        <v>22.307405213644479</v>
      </c>
      <c r="D40" s="998">
        <f t="shared" ref="D40:D49" si="1">D28-B28</f>
        <v>11.153702606822236</v>
      </c>
      <c r="F40" s="998">
        <f t="shared" ref="F40:F49" si="2">E28-F28</f>
        <v>3.7031475200701642</v>
      </c>
      <c r="G40" s="998">
        <f t="shared" ref="G40:G49" si="3">G28-E28</f>
        <v>1.8515737600350839</v>
      </c>
      <c r="H40" s="998">
        <v>1.2</v>
      </c>
    </row>
    <row r="41" spans="1:8" x14ac:dyDescent="0.2">
      <c r="C41" s="998">
        <f t="shared" si="0"/>
        <v>17.367181144212008</v>
      </c>
      <c r="D41" s="998">
        <f t="shared" si="1"/>
        <v>9.0084247344302888</v>
      </c>
      <c r="F41" s="998">
        <f t="shared" si="2"/>
        <v>5.7511534582418253</v>
      </c>
      <c r="G41" s="998">
        <f t="shared" si="3"/>
        <v>4.1650875515599566</v>
      </c>
      <c r="H41" s="999">
        <f>H40+1</f>
        <v>2.2000000000000002</v>
      </c>
    </row>
    <row r="42" spans="1:8" x14ac:dyDescent="0.2">
      <c r="C42" s="998">
        <f t="shared" si="0"/>
        <v>13.904798195473241</v>
      </c>
      <c r="D42" s="998">
        <f t="shared" si="1"/>
        <v>7.3009714026823076</v>
      </c>
      <c r="F42" s="998">
        <f t="shared" si="2"/>
        <v>4.1294157522674997</v>
      </c>
      <c r="G42" s="998">
        <f t="shared" si="3"/>
        <v>2.2748480545986265</v>
      </c>
      <c r="H42" s="999">
        <f t="shared" ref="H42:H49" si="4">H41+1</f>
        <v>3.2</v>
      </c>
    </row>
    <row r="43" spans="1:8" x14ac:dyDescent="0.2">
      <c r="C43" s="998">
        <f t="shared" si="0"/>
        <v>4.6454515173241653</v>
      </c>
      <c r="D43" s="998">
        <f t="shared" si="1"/>
        <v>17.022714262598999</v>
      </c>
      <c r="F43" s="998">
        <f t="shared" si="2"/>
        <v>2.6975571450649891</v>
      </c>
      <c r="G43" s="998">
        <f t="shared" si="3"/>
        <v>6.279692701226649</v>
      </c>
      <c r="H43" s="999">
        <f t="shared" si="4"/>
        <v>4.2</v>
      </c>
    </row>
    <row r="44" spans="1:8" x14ac:dyDescent="0.2">
      <c r="C44" s="998">
        <f t="shared" si="0"/>
        <v>4.0002556842357553</v>
      </c>
      <c r="D44" s="998">
        <f t="shared" si="1"/>
        <v>15.656925283895237</v>
      </c>
      <c r="F44" s="998">
        <f t="shared" si="2"/>
        <v>2.4938027560463656</v>
      </c>
      <c r="G44" s="998">
        <f t="shared" si="3"/>
        <v>10.529612761480081</v>
      </c>
      <c r="H44" s="999">
        <f t="shared" si="4"/>
        <v>5.2</v>
      </c>
    </row>
    <row r="45" spans="1:8" x14ac:dyDescent="0.2">
      <c r="C45" s="998">
        <f t="shared" si="0"/>
        <v>11.581472678107453</v>
      </c>
      <c r="D45" s="998">
        <f t="shared" si="1"/>
        <v>9.5647889519769507</v>
      </c>
      <c r="F45" s="998">
        <f t="shared" si="2"/>
        <v>1.8850372578219803</v>
      </c>
      <c r="G45" s="998">
        <f t="shared" si="3"/>
        <v>6.15497142356692</v>
      </c>
      <c r="H45" s="999">
        <f t="shared" si="4"/>
        <v>6.2</v>
      </c>
    </row>
    <row r="46" spans="1:8" x14ac:dyDescent="0.2">
      <c r="C46" s="998">
        <f t="shared" si="0"/>
        <v>5.1990395335146253</v>
      </c>
      <c r="D46" s="998">
        <f t="shared" si="1"/>
        <v>5.7647681589970112</v>
      </c>
      <c r="F46" s="998">
        <f t="shared" si="2"/>
        <v>2.1542679852010602</v>
      </c>
      <c r="G46" s="998">
        <f t="shared" si="3"/>
        <v>4.0020421537560154</v>
      </c>
      <c r="H46" s="999">
        <f t="shared" si="4"/>
        <v>7.2</v>
      </c>
    </row>
    <row r="47" spans="1:8" x14ac:dyDescent="0.2">
      <c r="C47" s="998">
        <f t="shared" si="0"/>
        <v>10.828464924547651</v>
      </c>
      <c r="D47" s="998">
        <f t="shared" si="1"/>
        <v>20.655278130800895</v>
      </c>
      <c r="F47" s="998">
        <f t="shared" si="2"/>
        <v>3.9835928097940698</v>
      </c>
      <c r="G47" s="998">
        <f t="shared" si="3"/>
        <v>13.223629981099789</v>
      </c>
      <c r="H47" s="999">
        <f t="shared" si="4"/>
        <v>8.1999999999999993</v>
      </c>
    </row>
    <row r="48" spans="1:8" x14ac:dyDescent="0.2">
      <c r="C48" s="998">
        <f t="shared" si="0"/>
        <v>11.025995579759467</v>
      </c>
      <c r="D48" s="998">
        <f t="shared" si="1"/>
        <v>10.326064479335113</v>
      </c>
      <c r="F48" s="998">
        <f t="shared" si="2"/>
        <v>5.6792707092728909</v>
      </c>
      <c r="G48" s="998">
        <f t="shared" si="3"/>
        <v>12.317961479066765</v>
      </c>
      <c r="H48" s="999">
        <f t="shared" si="4"/>
        <v>9.1999999999999993</v>
      </c>
    </row>
    <row r="49" spans="3:8" x14ac:dyDescent="0.2">
      <c r="C49" s="998">
        <f t="shared" si="0"/>
        <v>9.3544716549293696</v>
      </c>
      <c r="D49" s="998">
        <f t="shared" si="1"/>
        <v>6.2657822844645672</v>
      </c>
      <c r="F49" s="998">
        <f t="shared" si="2"/>
        <v>4.4023175075815812</v>
      </c>
      <c r="G49" s="998">
        <f t="shared" si="3"/>
        <v>6.9305435924850318</v>
      </c>
      <c r="H49" s="999">
        <f t="shared" si="4"/>
        <v>10.199999999999999</v>
      </c>
    </row>
  </sheetData>
  <mergeCells count="3">
    <mergeCell ref="A23:L23"/>
    <mergeCell ref="B26:D26"/>
    <mergeCell ref="E26:G26"/>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6" tint="0.39997558519241921"/>
  </sheetPr>
  <dimension ref="A1:J780"/>
  <sheetViews>
    <sheetView zoomScale="80" zoomScaleNormal="80" workbookViewId="0"/>
  </sheetViews>
  <sheetFormatPr defaultColWidth="8.7109375" defaultRowHeight="12.75" x14ac:dyDescent="0.2"/>
  <cols>
    <col min="1" max="1" width="8.7109375" style="51" bestFit="1" customWidth="1"/>
    <col min="2" max="2" width="10.42578125" style="51" bestFit="1" customWidth="1"/>
    <col min="3" max="3" width="12.7109375" style="51" bestFit="1" customWidth="1"/>
    <col min="4" max="4" width="8.7109375" style="51" bestFit="1" customWidth="1"/>
    <col min="5" max="5" width="9.42578125" style="51" bestFit="1" customWidth="1"/>
    <col min="6" max="7" width="8.7109375" style="51" bestFit="1" customWidth="1"/>
    <col min="8" max="8" width="11.42578125" style="51" bestFit="1" customWidth="1"/>
    <col min="9" max="9" width="11.140625" style="51" bestFit="1" customWidth="1"/>
    <col min="10" max="10" width="8.7109375" style="51" bestFit="1" customWidth="1"/>
    <col min="11" max="16384" width="8.7109375" style="51"/>
  </cols>
  <sheetData>
    <row r="1" spans="1:1" ht="15" x14ac:dyDescent="0.25">
      <c r="A1" s="27" t="s">
        <v>606</v>
      </c>
    </row>
    <row r="2" spans="1:1" x14ac:dyDescent="0.2">
      <c r="A2" s="24"/>
    </row>
    <row r="3" spans="1:1" x14ac:dyDescent="0.2">
      <c r="A3" s="24"/>
    </row>
    <row r="4" spans="1:1" x14ac:dyDescent="0.2">
      <c r="A4" s="24"/>
    </row>
    <row r="5" spans="1:1" x14ac:dyDescent="0.2">
      <c r="A5" s="24"/>
    </row>
    <row r="6" spans="1:1" x14ac:dyDescent="0.2">
      <c r="A6" s="24"/>
    </row>
    <row r="7" spans="1:1" x14ac:dyDescent="0.2">
      <c r="A7" s="24"/>
    </row>
    <row r="8" spans="1:1" x14ac:dyDescent="0.2">
      <c r="A8" s="24"/>
    </row>
    <row r="9" spans="1:1" x14ac:dyDescent="0.2">
      <c r="A9" s="24"/>
    </row>
    <row r="10" spans="1:1" x14ac:dyDescent="0.2">
      <c r="A10" s="24"/>
    </row>
    <row r="11" spans="1:1" x14ac:dyDescent="0.2">
      <c r="A11" s="24"/>
    </row>
    <row r="12" spans="1:1" x14ac:dyDescent="0.2">
      <c r="A12" s="24"/>
    </row>
    <row r="13" spans="1:1" x14ac:dyDescent="0.2">
      <c r="A13" s="24"/>
    </row>
    <row r="14" spans="1:1" x14ac:dyDescent="0.2">
      <c r="A14" s="24"/>
    </row>
    <row r="15" spans="1:1" x14ac:dyDescent="0.2">
      <c r="A15" s="24"/>
    </row>
    <row r="16" spans="1:1" x14ac:dyDescent="0.2">
      <c r="A16" s="24"/>
    </row>
    <row r="17" spans="1:10" x14ac:dyDescent="0.2">
      <c r="A17" s="24"/>
    </row>
    <row r="18" spans="1:10" x14ac:dyDescent="0.2">
      <c r="A18" s="24"/>
    </row>
    <row r="19" spans="1:10" x14ac:dyDescent="0.2">
      <c r="A19" s="52"/>
    </row>
    <row r="20" spans="1:10" x14ac:dyDescent="0.2">
      <c r="A20" s="52"/>
    </row>
    <row r="21" spans="1:10" x14ac:dyDescent="0.2">
      <c r="A21" s="52"/>
    </row>
    <row r="22" spans="1:10" x14ac:dyDescent="0.2">
      <c r="A22" s="52"/>
    </row>
    <row r="23" spans="1:10" x14ac:dyDescent="0.2">
      <c r="A23" s="52"/>
    </row>
    <row r="24" spans="1:10" x14ac:dyDescent="0.2">
      <c r="A24" s="52" t="s">
        <v>153</v>
      </c>
      <c r="J24" s="58"/>
    </row>
    <row r="25" spans="1:10" x14ac:dyDescent="0.2">
      <c r="J25" s="58"/>
    </row>
    <row r="26" spans="1:10" x14ac:dyDescent="0.2">
      <c r="A26" s="222"/>
      <c r="B26" s="222"/>
      <c r="C26" s="222"/>
      <c r="D26" s="223" t="s">
        <v>81</v>
      </c>
      <c r="E26" s="222"/>
      <c r="F26" s="222"/>
      <c r="H26" s="1147" t="s">
        <v>176</v>
      </c>
      <c r="I26" s="1148"/>
      <c r="J26" s="58"/>
    </row>
    <row r="27" spans="1:10" x14ac:dyDescent="0.2">
      <c r="A27" s="224" t="s">
        <v>162</v>
      </c>
      <c r="B27" s="225" t="s">
        <v>166</v>
      </c>
      <c r="C27" s="224" t="s">
        <v>172</v>
      </c>
      <c r="D27" s="224" t="s">
        <v>55</v>
      </c>
      <c r="E27" s="225" t="s">
        <v>74</v>
      </c>
      <c r="F27" s="225" t="s">
        <v>74</v>
      </c>
      <c r="H27" s="223"/>
      <c r="I27" s="230" t="s">
        <v>55</v>
      </c>
      <c r="J27" s="58"/>
    </row>
    <row r="28" spans="1:10" x14ac:dyDescent="0.2">
      <c r="A28" s="226" t="s">
        <v>171</v>
      </c>
      <c r="B28" s="227" t="s">
        <v>173</v>
      </c>
      <c r="C28" s="226" t="s">
        <v>171</v>
      </c>
      <c r="D28" s="226" t="s">
        <v>75</v>
      </c>
      <c r="E28" s="227" t="s">
        <v>77</v>
      </c>
      <c r="F28" s="227" t="s">
        <v>97</v>
      </c>
      <c r="H28" s="226" t="s">
        <v>98</v>
      </c>
      <c r="I28" s="231" t="s">
        <v>75</v>
      </c>
      <c r="J28" s="58"/>
    </row>
    <row r="29" spans="1:10" x14ac:dyDescent="0.2">
      <c r="A29" s="1149" t="s">
        <v>167</v>
      </c>
      <c r="B29" s="1149" t="s">
        <v>174</v>
      </c>
      <c r="C29" s="220">
        <v>1</v>
      </c>
      <c r="D29" s="221">
        <v>0.16840237086765325</v>
      </c>
      <c r="E29" s="172">
        <v>42</v>
      </c>
      <c r="F29" s="172">
        <v>481.52199999999999</v>
      </c>
      <c r="H29" s="55">
        <v>1</v>
      </c>
      <c r="I29" s="228">
        <v>9.1837350029364884E-2</v>
      </c>
      <c r="J29" s="58"/>
    </row>
    <row r="30" spans="1:10" x14ac:dyDescent="0.2">
      <c r="A30" s="1149"/>
      <c r="B30" s="1150"/>
      <c r="C30" s="220">
        <v>2</v>
      </c>
      <c r="D30" s="221">
        <v>0.18223226505474455</v>
      </c>
      <c r="E30" s="172">
        <v>26</v>
      </c>
      <c r="F30" s="172">
        <v>248.19200000000004</v>
      </c>
      <c r="H30" s="55">
        <v>1</v>
      </c>
      <c r="I30" s="228">
        <v>0.13941482883988018</v>
      </c>
      <c r="J30" s="58"/>
    </row>
    <row r="31" spans="1:10" x14ac:dyDescent="0.2">
      <c r="A31" s="1149"/>
      <c r="B31" s="1150"/>
      <c r="C31" s="220">
        <v>3</v>
      </c>
      <c r="D31" s="221">
        <v>0.18384449372776729</v>
      </c>
      <c r="E31" s="172">
        <v>18</v>
      </c>
      <c r="F31" s="172">
        <v>290.19699999999995</v>
      </c>
      <c r="H31" s="55">
        <v>1</v>
      </c>
      <c r="I31" s="228">
        <v>0.1473891924711597</v>
      </c>
      <c r="J31" s="58"/>
    </row>
    <row r="32" spans="1:10" x14ac:dyDescent="0.2">
      <c r="A32" s="1149"/>
      <c r="B32" s="1150"/>
      <c r="C32" s="220">
        <v>4</v>
      </c>
      <c r="D32" s="221">
        <v>0.19317506586267222</v>
      </c>
      <c r="E32" s="172">
        <v>25</v>
      </c>
      <c r="F32" s="172">
        <v>450.29500000000002</v>
      </c>
      <c r="H32" s="55">
        <v>1</v>
      </c>
      <c r="I32" s="228">
        <v>0.14920389769301937</v>
      </c>
      <c r="J32" s="58"/>
    </row>
    <row r="33" spans="1:10" x14ac:dyDescent="0.2">
      <c r="A33" s="1149"/>
      <c r="B33" s="1149" t="s">
        <v>175</v>
      </c>
      <c r="C33" s="220">
        <v>1</v>
      </c>
      <c r="D33" s="221">
        <v>0.19001347995286455</v>
      </c>
      <c r="E33" s="172">
        <v>14</v>
      </c>
      <c r="F33" s="172">
        <v>238.83999999999997</v>
      </c>
      <c r="H33" s="55">
        <v>1</v>
      </c>
      <c r="I33" s="228">
        <v>0.14958932238193018</v>
      </c>
      <c r="J33" s="58"/>
    </row>
    <row r="34" spans="1:10" x14ac:dyDescent="0.2">
      <c r="A34" s="1149"/>
      <c r="B34" s="1150"/>
      <c r="C34" s="220">
        <v>2</v>
      </c>
      <c r="D34" s="221">
        <v>0.21248669403892945</v>
      </c>
      <c r="E34" s="172">
        <v>17</v>
      </c>
      <c r="F34" s="172">
        <v>221.20999999999998</v>
      </c>
      <c r="H34" s="55">
        <v>1</v>
      </c>
      <c r="I34" s="228">
        <v>0.15310919000678039</v>
      </c>
      <c r="J34" s="58"/>
    </row>
    <row r="35" spans="1:10" x14ac:dyDescent="0.2">
      <c r="A35" s="1149"/>
      <c r="B35" s="1150"/>
      <c r="C35" s="220">
        <v>3</v>
      </c>
      <c r="D35" s="221">
        <v>0.21479608880342071</v>
      </c>
      <c r="E35" s="172">
        <v>20</v>
      </c>
      <c r="F35" s="172">
        <v>400.6</v>
      </c>
      <c r="H35" s="55">
        <v>1</v>
      </c>
      <c r="I35" s="228">
        <v>0.15346557227542179</v>
      </c>
      <c r="J35" s="58"/>
    </row>
    <row r="36" spans="1:10" x14ac:dyDescent="0.2">
      <c r="A36" s="1149"/>
      <c r="B36" s="1150"/>
      <c r="C36" s="220">
        <v>4</v>
      </c>
      <c r="D36" s="221">
        <v>0.21610178223636112</v>
      </c>
      <c r="E36" s="172">
        <v>26</v>
      </c>
      <c r="F36" s="172">
        <v>927.3</v>
      </c>
      <c r="H36" s="55">
        <v>1</v>
      </c>
      <c r="I36" s="228">
        <v>0.15579462659380691</v>
      </c>
      <c r="J36" s="58"/>
    </row>
    <row r="37" spans="1:10" x14ac:dyDescent="0.2">
      <c r="A37" s="1149" t="s">
        <v>168</v>
      </c>
      <c r="B37" s="1149" t="s">
        <v>174</v>
      </c>
      <c r="C37" s="220">
        <v>1</v>
      </c>
      <c r="D37" s="221">
        <v>0.19404109589041096</v>
      </c>
      <c r="E37" s="172">
        <v>10</v>
      </c>
      <c r="F37" s="172">
        <v>244.3</v>
      </c>
      <c r="H37" s="55">
        <v>1</v>
      </c>
      <c r="I37" s="228">
        <v>0.15638374088654633</v>
      </c>
      <c r="J37" s="58"/>
    </row>
    <row r="38" spans="1:10" x14ac:dyDescent="0.2">
      <c r="A38" s="1149"/>
      <c r="B38" s="1150"/>
      <c r="C38" s="220">
        <v>2</v>
      </c>
      <c r="D38" s="221">
        <v>0.19706122249387401</v>
      </c>
      <c r="E38" s="172">
        <v>14</v>
      </c>
      <c r="F38" s="172">
        <v>280.91299999999995</v>
      </c>
      <c r="H38" s="55">
        <v>1</v>
      </c>
      <c r="I38" s="228">
        <v>0.15683117050999615</v>
      </c>
      <c r="J38" s="58"/>
    </row>
    <row r="39" spans="1:10" x14ac:dyDescent="0.2">
      <c r="A39" s="1149"/>
      <c r="B39" s="1150"/>
      <c r="C39" s="220">
        <v>3</v>
      </c>
      <c r="D39" s="221">
        <v>0.20397414510911471</v>
      </c>
      <c r="E39" s="172">
        <v>14</v>
      </c>
      <c r="F39" s="172">
        <v>535.1</v>
      </c>
      <c r="H39" s="55">
        <v>1</v>
      </c>
      <c r="I39" s="228">
        <v>0.15687027788449226</v>
      </c>
      <c r="J39" s="58"/>
    </row>
    <row r="40" spans="1:10" x14ac:dyDescent="0.2">
      <c r="A40" s="1149"/>
      <c r="B40" s="1150"/>
      <c r="C40" s="220">
        <v>4</v>
      </c>
      <c r="D40" s="221">
        <v>0.2220344233334145</v>
      </c>
      <c r="E40" s="172">
        <v>27</v>
      </c>
      <c r="F40" s="172">
        <v>1043.8599999999999</v>
      </c>
      <c r="H40" s="55">
        <v>1</v>
      </c>
      <c r="I40" s="228">
        <v>0.15776048791609668</v>
      </c>
      <c r="J40" s="58"/>
    </row>
    <row r="41" spans="1:10" x14ac:dyDescent="0.2">
      <c r="A41" s="1149"/>
      <c r="B41" s="1149" t="s">
        <v>175</v>
      </c>
      <c r="C41" s="220">
        <v>1</v>
      </c>
      <c r="D41" s="221">
        <v>0.2163954785077048</v>
      </c>
      <c r="E41" s="172">
        <v>19</v>
      </c>
      <c r="F41" s="172">
        <v>530.70000000000016</v>
      </c>
      <c r="H41" s="55">
        <v>1</v>
      </c>
      <c r="I41" s="228">
        <v>0.15793614533424594</v>
      </c>
      <c r="J41" s="58"/>
    </row>
    <row r="42" spans="1:10" x14ac:dyDescent="0.2">
      <c r="A42" s="1149"/>
      <c r="B42" s="1150"/>
      <c r="C42" s="220">
        <v>2</v>
      </c>
      <c r="D42" s="221">
        <v>0.23035124110183497</v>
      </c>
      <c r="E42" s="172">
        <v>12</v>
      </c>
      <c r="F42" s="172">
        <v>458.13100000000003</v>
      </c>
      <c r="H42" s="55">
        <v>1</v>
      </c>
      <c r="I42" s="228">
        <v>0.16086342502064052</v>
      </c>
      <c r="J42" s="58"/>
    </row>
    <row r="43" spans="1:10" x14ac:dyDescent="0.2">
      <c r="A43" s="1149"/>
      <c r="B43" s="1150"/>
      <c r="C43" s="220">
        <v>3</v>
      </c>
      <c r="D43" s="221">
        <v>0.25115289995811013</v>
      </c>
      <c r="E43" s="172">
        <v>38</v>
      </c>
      <c r="F43" s="172">
        <v>917.64999999999986</v>
      </c>
      <c r="H43" s="55">
        <v>1</v>
      </c>
      <c r="I43" s="228">
        <v>0.1638194037304844</v>
      </c>
      <c r="J43" s="58"/>
    </row>
    <row r="44" spans="1:10" x14ac:dyDescent="0.2">
      <c r="A44" s="1149"/>
      <c r="B44" s="1150"/>
      <c r="C44" s="220">
        <v>4</v>
      </c>
      <c r="D44" s="221">
        <v>0.23533440611910361</v>
      </c>
      <c r="E44" s="172">
        <v>54</v>
      </c>
      <c r="F44" s="172">
        <v>1612.3610000000001</v>
      </c>
      <c r="H44" s="55">
        <v>1</v>
      </c>
      <c r="I44" s="228">
        <v>0.16492089416058392</v>
      </c>
      <c r="J44" s="58"/>
    </row>
    <row r="45" spans="1:10" x14ac:dyDescent="0.2">
      <c r="A45" s="1149" t="s">
        <v>169</v>
      </c>
      <c r="B45" s="1149" t="s">
        <v>174</v>
      </c>
      <c r="C45" s="220">
        <v>1</v>
      </c>
      <c r="D45" s="221">
        <v>0.22078062438935142</v>
      </c>
      <c r="E45" s="172">
        <v>8</v>
      </c>
      <c r="F45" s="172">
        <v>180.83999999999997</v>
      </c>
      <c r="H45" s="55">
        <v>1</v>
      </c>
      <c r="I45" s="228">
        <v>0.16505871903339966</v>
      </c>
      <c r="J45" s="58"/>
    </row>
    <row r="46" spans="1:10" x14ac:dyDescent="0.2">
      <c r="A46" s="1149"/>
      <c r="B46" s="1150"/>
      <c r="C46" s="220">
        <v>2</v>
      </c>
      <c r="D46" s="221">
        <v>0.22896676615983644</v>
      </c>
      <c r="E46" s="172">
        <v>10</v>
      </c>
      <c r="F46" s="172">
        <v>703.36000000000013</v>
      </c>
      <c r="H46" s="55">
        <v>1</v>
      </c>
      <c r="I46" s="228">
        <v>0.16512352079186018</v>
      </c>
      <c r="J46" s="58"/>
    </row>
    <row r="47" spans="1:10" x14ac:dyDescent="0.2">
      <c r="A47" s="1149"/>
      <c r="B47" s="1150"/>
      <c r="C47" s="220">
        <v>3</v>
      </c>
      <c r="D47" s="221">
        <v>0.22840910170741352</v>
      </c>
      <c r="E47" s="172">
        <v>4</v>
      </c>
      <c r="F47" s="172">
        <v>72.2</v>
      </c>
      <c r="H47" s="55">
        <v>1</v>
      </c>
      <c r="I47" s="228">
        <v>0.16523845007451568</v>
      </c>
      <c r="J47" s="58"/>
    </row>
    <row r="48" spans="1:10" x14ac:dyDescent="0.2">
      <c r="A48" s="1149"/>
      <c r="B48" s="1150"/>
      <c r="C48" s="220">
        <v>4</v>
      </c>
      <c r="D48" s="221">
        <v>0.24228555164847268</v>
      </c>
      <c r="E48" s="172">
        <v>13</v>
      </c>
      <c r="F48" s="172">
        <v>1089.5</v>
      </c>
      <c r="H48" s="55">
        <v>1</v>
      </c>
      <c r="I48" s="228">
        <v>0.16602900284201275</v>
      </c>
      <c r="J48" s="58"/>
    </row>
    <row r="49" spans="1:10" x14ac:dyDescent="0.2">
      <c r="A49" s="1149"/>
      <c r="B49" s="1149" t="s">
        <v>175</v>
      </c>
      <c r="C49" s="220">
        <v>1</v>
      </c>
      <c r="D49" s="221">
        <v>0.2452940145925625</v>
      </c>
      <c r="E49" s="172">
        <v>40</v>
      </c>
      <c r="F49" s="172">
        <v>1491.54</v>
      </c>
      <c r="H49" s="55">
        <v>1</v>
      </c>
      <c r="I49" s="228">
        <v>0.1679719180859692</v>
      </c>
      <c r="J49" s="58"/>
    </row>
    <row r="50" spans="1:10" x14ac:dyDescent="0.2">
      <c r="A50" s="1149"/>
      <c r="B50" s="1150"/>
      <c r="C50" s="220">
        <v>2</v>
      </c>
      <c r="D50" s="221">
        <v>0.27862260070289263</v>
      </c>
      <c r="E50" s="172">
        <v>37</v>
      </c>
      <c r="F50" s="172">
        <v>2416.21</v>
      </c>
      <c r="H50" s="55">
        <v>1</v>
      </c>
      <c r="I50" s="228">
        <v>0.16883282364933733</v>
      </c>
      <c r="J50" s="58"/>
    </row>
    <row r="51" spans="1:10" x14ac:dyDescent="0.2">
      <c r="A51" s="1149"/>
      <c r="B51" s="1150"/>
      <c r="C51" s="220">
        <v>3</v>
      </c>
      <c r="D51" s="221">
        <v>0.28612378345498785</v>
      </c>
      <c r="E51" s="172">
        <v>55</v>
      </c>
      <c r="F51" s="172">
        <v>2941.5879999999997</v>
      </c>
      <c r="H51" s="55">
        <v>1</v>
      </c>
      <c r="I51" s="228">
        <v>0.16941819010902456</v>
      </c>
      <c r="J51" s="58"/>
    </row>
    <row r="52" spans="1:10" x14ac:dyDescent="0.2">
      <c r="A52" s="1149"/>
      <c r="B52" s="1150"/>
      <c r="C52" s="220">
        <v>4</v>
      </c>
      <c r="D52" s="221">
        <v>0.28681128593830474</v>
      </c>
      <c r="E52" s="172">
        <v>21</v>
      </c>
      <c r="F52" s="172">
        <v>681.84999999999991</v>
      </c>
      <c r="H52" s="55">
        <v>1</v>
      </c>
      <c r="I52" s="228">
        <v>0.16959503413084617</v>
      </c>
      <c r="J52" s="58"/>
    </row>
    <row r="53" spans="1:10" x14ac:dyDescent="0.2">
      <c r="A53" s="1149" t="s">
        <v>170</v>
      </c>
      <c r="B53" s="1149" t="s">
        <v>174</v>
      </c>
      <c r="C53" s="220">
        <v>1</v>
      </c>
      <c r="D53" s="221">
        <v>0.21520491180048662</v>
      </c>
      <c r="E53" s="172">
        <v>11</v>
      </c>
      <c r="F53" s="172">
        <v>662.5</v>
      </c>
      <c r="H53" s="55">
        <v>1</v>
      </c>
      <c r="I53" s="228">
        <v>0.1704616816481932</v>
      </c>
      <c r="J53" s="58"/>
    </row>
    <row r="54" spans="1:10" x14ac:dyDescent="0.2">
      <c r="A54" s="1149"/>
      <c r="B54" s="1150"/>
      <c r="C54" s="220">
        <v>2</v>
      </c>
      <c r="D54" s="221">
        <v>0.25309981205019449</v>
      </c>
      <c r="E54" s="172">
        <v>9</v>
      </c>
      <c r="F54" s="172">
        <v>463.55999999999995</v>
      </c>
      <c r="H54" s="55">
        <v>1</v>
      </c>
      <c r="I54" s="228">
        <v>0.17137655447418218</v>
      </c>
      <c r="J54" s="58"/>
    </row>
    <row r="55" spans="1:10" x14ac:dyDescent="0.2">
      <c r="A55" s="1149"/>
      <c r="B55" s="1150"/>
      <c r="C55" s="220">
        <v>3</v>
      </c>
      <c r="D55" s="221">
        <v>0.27695126865052555</v>
      </c>
      <c r="E55" s="172">
        <v>7</v>
      </c>
      <c r="F55" s="172">
        <v>960.7</v>
      </c>
      <c r="H55" s="55">
        <v>1</v>
      </c>
      <c r="I55" s="228">
        <v>0.17259624128109308</v>
      </c>
      <c r="J55" s="58"/>
    </row>
    <row r="56" spans="1:10" x14ac:dyDescent="0.2">
      <c r="A56" s="1149"/>
      <c r="B56" s="1150"/>
      <c r="C56" s="220">
        <v>4</v>
      </c>
      <c r="D56" s="221">
        <v>0.2752237337607864</v>
      </c>
      <c r="E56" s="172">
        <v>7</v>
      </c>
      <c r="F56" s="172">
        <v>671.49</v>
      </c>
      <c r="H56" s="55">
        <v>1</v>
      </c>
      <c r="I56" s="228">
        <v>0.17375181753262961</v>
      </c>
      <c r="J56" s="58"/>
    </row>
    <row r="57" spans="1:10" x14ac:dyDescent="0.2">
      <c r="A57" s="1149"/>
      <c r="B57" s="1149" t="s">
        <v>175</v>
      </c>
      <c r="C57" s="220">
        <v>1</v>
      </c>
      <c r="D57" s="221">
        <v>0.28068928837331991</v>
      </c>
      <c r="E57" s="172">
        <v>44</v>
      </c>
      <c r="F57" s="172">
        <v>1575.1980000000001</v>
      </c>
      <c r="H57" s="55">
        <v>1</v>
      </c>
      <c r="I57" s="228">
        <v>0.17474894291754753</v>
      </c>
      <c r="J57" s="58"/>
    </row>
    <row r="58" spans="1:10" x14ac:dyDescent="0.2">
      <c r="A58" s="1149"/>
      <c r="B58" s="1150"/>
      <c r="C58" s="220">
        <v>2</v>
      </c>
      <c r="D58" s="221">
        <v>0.30429462158312731</v>
      </c>
      <c r="E58" s="172">
        <v>54</v>
      </c>
      <c r="F58" s="172">
        <v>2638.9960000000005</v>
      </c>
      <c r="H58" s="55">
        <v>1</v>
      </c>
      <c r="I58" s="228">
        <v>0.17526652562586856</v>
      </c>
      <c r="J58" s="58"/>
    </row>
    <row r="59" spans="1:10" x14ac:dyDescent="0.2">
      <c r="A59" s="1149"/>
      <c r="B59" s="1150"/>
      <c r="C59" s="220">
        <v>3</v>
      </c>
      <c r="D59" s="221">
        <v>0.314061546145735</v>
      </c>
      <c r="E59" s="172">
        <v>41</v>
      </c>
      <c r="F59" s="172">
        <v>2557.66</v>
      </c>
      <c r="H59" s="55">
        <v>1</v>
      </c>
      <c r="I59" s="228">
        <v>0.17724213386431042</v>
      </c>
      <c r="J59" s="58"/>
    </row>
    <row r="60" spans="1:10" x14ac:dyDescent="0.2">
      <c r="A60" s="1149"/>
      <c r="B60" s="1150"/>
      <c r="C60" s="220">
        <v>4</v>
      </c>
      <c r="D60" s="221">
        <v>0.31899081123219047</v>
      </c>
      <c r="E60" s="172">
        <v>15</v>
      </c>
      <c r="F60" s="172">
        <v>663.6400000000001</v>
      </c>
      <c r="H60" s="55">
        <v>1</v>
      </c>
      <c r="I60" s="228">
        <v>0.17761521788729179</v>
      </c>
      <c r="J60" s="58"/>
    </row>
    <row r="61" spans="1:10" x14ac:dyDescent="0.2">
      <c r="H61" s="55">
        <v>1</v>
      </c>
      <c r="I61" s="228">
        <v>0.17815302172039743</v>
      </c>
      <c r="J61" s="58"/>
    </row>
    <row r="62" spans="1:10" x14ac:dyDescent="0.2">
      <c r="D62" s="232" t="s">
        <v>177</v>
      </c>
      <c r="E62" s="219">
        <f>SUM(E29:E60)</f>
        <v>752</v>
      </c>
      <c r="F62" s="219">
        <f>SUM(F29:F60)</f>
        <v>28652.003000000001</v>
      </c>
      <c r="H62" s="55">
        <v>1</v>
      </c>
      <c r="I62" s="228">
        <v>0.18313878057282809</v>
      </c>
      <c r="J62" s="58"/>
    </row>
    <row r="63" spans="1:10" x14ac:dyDescent="0.2">
      <c r="H63" s="55">
        <v>1</v>
      </c>
      <c r="I63" s="228">
        <v>0.18348530725414441</v>
      </c>
      <c r="J63" s="58"/>
    </row>
    <row r="64" spans="1:10" x14ac:dyDescent="0.2">
      <c r="E64" s="91"/>
      <c r="F64" s="91"/>
      <c r="H64" s="55">
        <v>1</v>
      </c>
      <c r="I64" s="228">
        <v>0.18366369932671639</v>
      </c>
      <c r="J64" s="58"/>
    </row>
    <row r="65" spans="8:10" x14ac:dyDescent="0.2">
      <c r="H65" s="55">
        <v>1</v>
      </c>
      <c r="I65" s="228">
        <v>0.18566525971556772</v>
      </c>
      <c r="J65" s="58"/>
    </row>
    <row r="66" spans="8:10" x14ac:dyDescent="0.2">
      <c r="H66" s="55">
        <v>1</v>
      </c>
      <c r="I66" s="228">
        <v>0.18880265587899039</v>
      </c>
      <c r="J66" s="58"/>
    </row>
    <row r="67" spans="8:10" x14ac:dyDescent="0.2">
      <c r="H67" s="55">
        <v>1</v>
      </c>
      <c r="I67" s="228">
        <v>0.19000092139209182</v>
      </c>
      <c r="J67" s="58"/>
    </row>
    <row r="68" spans="8:10" x14ac:dyDescent="0.2">
      <c r="H68" s="55">
        <v>1</v>
      </c>
      <c r="I68" s="228">
        <v>0.19128390500516937</v>
      </c>
      <c r="J68" s="58"/>
    </row>
    <row r="69" spans="8:10" x14ac:dyDescent="0.2">
      <c r="H69" s="55">
        <v>1</v>
      </c>
      <c r="I69" s="228">
        <v>0.19567647729865392</v>
      </c>
      <c r="J69" s="58"/>
    </row>
    <row r="70" spans="8:10" x14ac:dyDescent="0.2">
      <c r="H70" s="55">
        <v>1</v>
      </c>
      <c r="I70" s="228">
        <v>0.22343363421767329</v>
      </c>
      <c r="J70" s="58"/>
    </row>
    <row r="71" spans="8:10" x14ac:dyDescent="0.2">
      <c r="H71" s="55">
        <v>2</v>
      </c>
      <c r="I71" s="228">
        <v>0.12911168819015534</v>
      </c>
      <c r="J71" s="58"/>
    </row>
    <row r="72" spans="8:10" x14ac:dyDescent="0.2">
      <c r="H72" s="55">
        <v>2</v>
      </c>
      <c r="I72" s="228">
        <v>0.15563502579119634</v>
      </c>
      <c r="J72" s="58"/>
    </row>
    <row r="73" spans="8:10" x14ac:dyDescent="0.2">
      <c r="H73" s="55">
        <v>2</v>
      </c>
      <c r="I73" s="228">
        <v>0.15928992249133672</v>
      </c>
      <c r="J73" s="58"/>
    </row>
    <row r="74" spans="8:10" x14ac:dyDescent="0.2">
      <c r="H74" s="55">
        <v>2</v>
      </c>
      <c r="I74" s="228">
        <v>0.16590771098967821</v>
      </c>
      <c r="J74" s="58"/>
    </row>
    <row r="75" spans="8:10" x14ac:dyDescent="0.2">
      <c r="H75" s="55">
        <v>2</v>
      </c>
      <c r="I75" s="228">
        <v>0.16908323556250815</v>
      </c>
      <c r="J75" s="58"/>
    </row>
    <row r="76" spans="8:10" x14ac:dyDescent="0.2">
      <c r="H76" s="55">
        <v>2</v>
      </c>
      <c r="I76" s="228">
        <v>0.16974732494924144</v>
      </c>
      <c r="J76" s="58"/>
    </row>
    <row r="77" spans="8:10" x14ac:dyDescent="0.2">
      <c r="H77" s="55">
        <v>2</v>
      </c>
      <c r="I77" s="228">
        <v>0.1718264226818059</v>
      </c>
      <c r="J77" s="58"/>
    </row>
    <row r="78" spans="8:10" x14ac:dyDescent="0.2">
      <c r="H78" s="55">
        <v>2</v>
      </c>
      <c r="I78" s="228">
        <v>0.17681594687753446</v>
      </c>
      <c r="J78" s="58"/>
    </row>
    <row r="79" spans="8:10" x14ac:dyDescent="0.2">
      <c r="H79" s="55">
        <v>2</v>
      </c>
      <c r="I79" s="228">
        <v>0.17777576465219899</v>
      </c>
      <c r="J79" s="58"/>
    </row>
    <row r="80" spans="8:10" x14ac:dyDescent="0.2">
      <c r="H80" s="55">
        <v>2</v>
      </c>
      <c r="I80" s="228">
        <v>0.17821799550814152</v>
      </c>
      <c r="J80" s="58"/>
    </row>
    <row r="81" spans="8:10" x14ac:dyDescent="0.2">
      <c r="H81" s="55">
        <v>2</v>
      </c>
      <c r="I81" s="228">
        <v>0.18092577539156915</v>
      </c>
      <c r="J81" s="58"/>
    </row>
    <row r="82" spans="8:10" x14ac:dyDescent="0.2">
      <c r="H82" s="55">
        <v>2</v>
      </c>
      <c r="I82" s="228">
        <v>0.18178081280413624</v>
      </c>
      <c r="J82" s="58"/>
    </row>
    <row r="83" spans="8:10" x14ac:dyDescent="0.2">
      <c r="H83" s="55">
        <v>2</v>
      </c>
      <c r="I83" s="228">
        <v>0.181806949513382</v>
      </c>
      <c r="J83" s="58"/>
    </row>
    <row r="84" spans="8:10" x14ac:dyDescent="0.2">
      <c r="H84" s="55">
        <v>2</v>
      </c>
      <c r="I84" s="228">
        <v>0.18265758059610707</v>
      </c>
      <c r="J84" s="58"/>
    </row>
    <row r="85" spans="8:10" x14ac:dyDescent="0.2">
      <c r="H85" s="55">
        <v>2</v>
      </c>
      <c r="I85" s="228">
        <v>0.18304317266859496</v>
      </c>
      <c r="J85" s="58"/>
    </row>
    <row r="86" spans="8:10" x14ac:dyDescent="0.2">
      <c r="H86" s="55">
        <v>2</v>
      </c>
      <c r="I86" s="228">
        <v>0.18326297302403599</v>
      </c>
      <c r="J86" s="58"/>
    </row>
    <row r="87" spans="8:10" x14ac:dyDescent="0.2">
      <c r="H87" s="55">
        <v>2</v>
      </c>
      <c r="I87" s="228">
        <v>0.1868477467615399</v>
      </c>
      <c r="J87" s="58"/>
    </row>
    <row r="88" spans="8:10" x14ac:dyDescent="0.2">
      <c r="H88" s="55">
        <v>2</v>
      </c>
      <c r="I88" s="228">
        <v>0.18737924001717476</v>
      </c>
      <c r="J88" s="58"/>
    </row>
    <row r="89" spans="8:10" x14ac:dyDescent="0.2">
      <c r="H89" s="55">
        <v>2</v>
      </c>
      <c r="I89" s="228">
        <v>0.18760389165933314</v>
      </c>
      <c r="J89" s="58"/>
    </row>
    <row r="90" spans="8:10" x14ac:dyDescent="0.2">
      <c r="H90" s="55">
        <v>2</v>
      </c>
      <c r="I90" s="228">
        <v>0.18783866643851244</v>
      </c>
      <c r="J90" s="58"/>
    </row>
    <row r="91" spans="8:10" x14ac:dyDescent="0.2">
      <c r="H91" s="55">
        <v>2</v>
      </c>
      <c r="I91" s="228">
        <v>0.19033836502187326</v>
      </c>
      <c r="J91" s="58"/>
    </row>
    <row r="92" spans="8:10" x14ac:dyDescent="0.2">
      <c r="H92" s="55">
        <v>2</v>
      </c>
      <c r="I92" s="228">
        <v>0.19044854280510023</v>
      </c>
      <c r="J92" s="58"/>
    </row>
    <row r="93" spans="8:10" x14ac:dyDescent="0.2">
      <c r="H93" s="55">
        <v>2</v>
      </c>
      <c r="I93" s="228">
        <v>0.19367217238853468</v>
      </c>
      <c r="J93" s="58"/>
    </row>
    <row r="94" spans="8:10" x14ac:dyDescent="0.2">
      <c r="H94" s="55">
        <v>2</v>
      </c>
      <c r="I94" s="228">
        <v>0.19384050677081238</v>
      </c>
      <c r="J94" s="58"/>
    </row>
    <row r="95" spans="8:10" x14ac:dyDescent="0.2">
      <c r="H95" s="55">
        <v>2</v>
      </c>
      <c r="I95" s="228">
        <v>0.19907090743274047</v>
      </c>
      <c r="J95" s="58"/>
    </row>
    <row r="96" spans="8:10" x14ac:dyDescent="0.2">
      <c r="H96" s="55">
        <v>2</v>
      </c>
      <c r="I96" s="228">
        <v>0.20755170755170754</v>
      </c>
      <c r="J96" s="58"/>
    </row>
    <row r="97" spans="8:10" x14ac:dyDescent="0.2">
      <c r="H97" s="55">
        <v>3</v>
      </c>
      <c r="I97" s="228">
        <v>0.16237159536108089</v>
      </c>
      <c r="J97" s="58"/>
    </row>
    <row r="98" spans="8:10" x14ac:dyDescent="0.2">
      <c r="H98" s="55">
        <v>3</v>
      </c>
      <c r="I98" s="228">
        <v>0.16458540040773817</v>
      </c>
      <c r="J98" s="58"/>
    </row>
    <row r="99" spans="8:10" x14ac:dyDescent="0.2">
      <c r="H99" s="55">
        <v>3</v>
      </c>
      <c r="I99" s="228">
        <v>0.16685976804777383</v>
      </c>
      <c r="J99" s="58"/>
    </row>
    <row r="100" spans="8:10" x14ac:dyDescent="0.2">
      <c r="H100" s="55">
        <v>3</v>
      </c>
      <c r="I100" s="228">
        <v>0.17049101343038311</v>
      </c>
      <c r="J100" s="58"/>
    </row>
    <row r="101" spans="8:10" x14ac:dyDescent="0.2">
      <c r="H101" s="55">
        <v>3</v>
      </c>
      <c r="I101" s="228">
        <v>0.17347643673790145</v>
      </c>
      <c r="J101" s="58"/>
    </row>
    <row r="102" spans="8:10" x14ac:dyDescent="0.2">
      <c r="H102" s="55">
        <v>3</v>
      </c>
      <c r="I102" s="228">
        <v>0.17513460877534659</v>
      </c>
      <c r="J102" s="58"/>
    </row>
    <row r="103" spans="8:10" x14ac:dyDescent="0.2">
      <c r="H103" s="55">
        <v>3</v>
      </c>
      <c r="I103" s="228">
        <v>0.17583177784327209</v>
      </c>
      <c r="J103" s="58"/>
    </row>
    <row r="104" spans="8:10" x14ac:dyDescent="0.2">
      <c r="H104" s="55">
        <v>3</v>
      </c>
      <c r="I104" s="228">
        <v>0.1761845007224884</v>
      </c>
      <c r="J104" s="58"/>
    </row>
    <row r="105" spans="8:10" x14ac:dyDescent="0.2">
      <c r="H105" s="55">
        <v>3</v>
      </c>
      <c r="I105" s="228">
        <v>0.18238780171423674</v>
      </c>
      <c r="J105" s="58"/>
    </row>
    <row r="106" spans="8:10" x14ac:dyDescent="0.2">
      <c r="H106" s="55">
        <v>3</v>
      </c>
      <c r="I106" s="228">
        <v>0.18530118574129786</v>
      </c>
      <c r="J106" s="58"/>
    </row>
    <row r="107" spans="8:10" x14ac:dyDescent="0.2">
      <c r="H107" s="55">
        <v>3</v>
      </c>
      <c r="I107" s="228">
        <v>0.18532261741906067</v>
      </c>
      <c r="J107" s="58"/>
    </row>
    <row r="108" spans="8:10" x14ac:dyDescent="0.2">
      <c r="H108" s="55">
        <v>3</v>
      </c>
      <c r="I108" s="228">
        <v>0.18563253477046576</v>
      </c>
      <c r="J108" s="58"/>
    </row>
    <row r="109" spans="8:10" x14ac:dyDescent="0.2">
      <c r="H109" s="55">
        <v>3</v>
      </c>
      <c r="I109" s="228">
        <v>0.18704651112269724</v>
      </c>
      <c r="J109" s="58"/>
    </row>
    <row r="110" spans="8:10" x14ac:dyDescent="0.2">
      <c r="H110" s="55">
        <v>3</v>
      </c>
      <c r="I110" s="228">
        <v>0.18867148423103242</v>
      </c>
      <c r="J110" s="58"/>
    </row>
    <row r="111" spans="8:10" x14ac:dyDescent="0.2">
      <c r="H111" s="55">
        <v>3</v>
      </c>
      <c r="I111" s="228">
        <v>0.19248514044674531</v>
      </c>
      <c r="J111" s="58"/>
    </row>
    <row r="112" spans="8:10" x14ac:dyDescent="0.2">
      <c r="H112" s="55">
        <v>3</v>
      </c>
      <c r="I112" s="228">
        <v>0.20096083673669876</v>
      </c>
      <c r="J112" s="58"/>
    </row>
    <row r="113" spans="8:10" x14ac:dyDescent="0.2">
      <c r="H113" s="55">
        <v>3</v>
      </c>
      <c r="I113" s="228">
        <v>0.20136342909256727</v>
      </c>
      <c r="J113" s="58"/>
    </row>
    <row r="114" spans="8:10" x14ac:dyDescent="0.2">
      <c r="H114" s="55">
        <v>3</v>
      </c>
      <c r="I114" s="228">
        <v>0.20859725711835736</v>
      </c>
      <c r="J114" s="58"/>
    </row>
    <row r="115" spans="8:10" x14ac:dyDescent="0.2">
      <c r="H115" s="55">
        <v>4</v>
      </c>
      <c r="I115" s="228">
        <v>0.15572845417236661</v>
      </c>
      <c r="J115" s="58"/>
    </row>
    <row r="116" spans="8:10" x14ac:dyDescent="0.2">
      <c r="H116" s="55">
        <v>4</v>
      </c>
      <c r="I116" s="228">
        <v>0.16482042723513168</v>
      </c>
      <c r="J116" s="58"/>
    </row>
    <row r="117" spans="8:10" x14ac:dyDescent="0.2">
      <c r="H117" s="55">
        <v>4</v>
      </c>
      <c r="I117" s="228">
        <v>0.16974604622871045</v>
      </c>
      <c r="J117" s="58"/>
    </row>
    <row r="118" spans="8:10" x14ac:dyDescent="0.2">
      <c r="H118" s="55">
        <v>4</v>
      </c>
      <c r="I118" s="228">
        <v>0.17297369221411191</v>
      </c>
      <c r="J118" s="58"/>
    </row>
    <row r="119" spans="8:10" x14ac:dyDescent="0.2">
      <c r="H119" s="55">
        <v>4</v>
      </c>
      <c r="I119" s="228">
        <v>0.17816301992821079</v>
      </c>
      <c r="J119" s="58"/>
    </row>
    <row r="120" spans="8:10" x14ac:dyDescent="0.2">
      <c r="H120" s="55">
        <v>4</v>
      </c>
      <c r="I120" s="228">
        <v>0.18172388732498021</v>
      </c>
      <c r="J120" s="58"/>
    </row>
    <row r="121" spans="8:10" x14ac:dyDescent="0.2">
      <c r="H121" s="55">
        <v>4</v>
      </c>
      <c r="I121" s="228">
        <v>0.18363329293429936</v>
      </c>
      <c r="J121" s="58"/>
    </row>
    <row r="122" spans="8:10" x14ac:dyDescent="0.2">
      <c r="H122" s="55">
        <v>4</v>
      </c>
      <c r="I122" s="228">
        <v>0.18369298799258107</v>
      </c>
      <c r="J122" s="58"/>
    </row>
    <row r="123" spans="8:10" x14ac:dyDescent="0.2">
      <c r="H123" s="55">
        <v>4</v>
      </c>
      <c r="I123" s="228">
        <v>0.18471083788706741</v>
      </c>
      <c r="J123" s="58"/>
    </row>
    <row r="124" spans="8:10" x14ac:dyDescent="0.2">
      <c r="H124" s="55">
        <v>4</v>
      </c>
      <c r="I124" s="228">
        <v>0.18593235651925005</v>
      </c>
      <c r="J124" s="58"/>
    </row>
    <row r="125" spans="8:10" x14ac:dyDescent="0.2">
      <c r="H125" s="55">
        <v>4</v>
      </c>
      <c r="I125" s="228">
        <v>0.18944245218579234</v>
      </c>
      <c r="J125" s="58"/>
    </row>
    <row r="126" spans="8:10" x14ac:dyDescent="0.2">
      <c r="H126" s="55">
        <v>4</v>
      </c>
      <c r="I126" s="228">
        <v>0.19248337177136565</v>
      </c>
      <c r="J126" s="58"/>
    </row>
    <row r="127" spans="8:10" x14ac:dyDescent="0.2">
      <c r="H127" s="55">
        <v>4</v>
      </c>
      <c r="I127" s="228">
        <v>0.19317506586267222</v>
      </c>
      <c r="J127" s="58"/>
    </row>
    <row r="128" spans="8:10" x14ac:dyDescent="0.2">
      <c r="H128" s="55">
        <v>4</v>
      </c>
      <c r="I128" s="228">
        <v>0.19555200729927008</v>
      </c>
      <c r="J128" s="58"/>
    </row>
    <row r="129" spans="8:10" x14ac:dyDescent="0.2">
      <c r="H129" s="55">
        <v>4</v>
      </c>
      <c r="I129" s="228">
        <v>0.1955538443988136</v>
      </c>
      <c r="J129" s="58"/>
    </row>
    <row r="130" spans="8:10" x14ac:dyDescent="0.2">
      <c r="H130" s="55">
        <v>4</v>
      </c>
      <c r="I130" s="228">
        <v>0.20079673859529043</v>
      </c>
      <c r="J130" s="58"/>
    </row>
    <row r="131" spans="8:10" x14ac:dyDescent="0.2">
      <c r="H131" s="55">
        <v>4</v>
      </c>
      <c r="I131" s="228">
        <v>0.20422227926078024</v>
      </c>
      <c r="J131" s="58"/>
    </row>
    <row r="132" spans="8:10" x14ac:dyDescent="0.2">
      <c r="H132" s="55">
        <v>4</v>
      </c>
      <c r="I132" s="228">
        <v>0.2094781974092319</v>
      </c>
      <c r="J132" s="58"/>
    </row>
    <row r="133" spans="8:10" x14ac:dyDescent="0.2">
      <c r="H133" s="55">
        <v>4</v>
      </c>
      <c r="I133" s="228">
        <v>0.21237770325883737</v>
      </c>
      <c r="J133" s="58"/>
    </row>
    <row r="134" spans="8:10" x14ac:dyDescent="0.2">
      <c r="H134" s="55">
        <v>4</v>
      </c>
      <c r="I134" s="228">
        <v>0.21247530019759839</v>
      </c>
      <c r="J134" s="58"/>
    </row>
    <row r="135" spans="8:10" x14ac:dyDescent="0.2">
      <c r="H135" s="55">
        <v>4</v>
      </c>
      <c r="I135" s="228">
        <v>0.21610943914026107</v>
      </c>
      <c r="J135" s="58"/>
    </row>
    <row r="136" spans="8:10" x14ac:dyDescent="0.2">
      <c r="H136" s="55">
        <v>4</v>
      </c>
      <c r="I136" s="228">
        <v>0.22263071895424835</v>
      </c>
      <c r="J136" s="58"/>
    </row>
    <row r="137" spans="8:10" x14ac:dyDescent="0.2">
      <c r="H137" s="55">
        <v>4</v>
      </c>
      <c r="I137" s="228">
        <v>0.22380516483699225</v>
      </c>
      <c r="J137" s="58"/>
    </row>
    <row r="138" spans="8:10" x14ac:dyDescent="0.2">
      <c r="H138" s="55">
        <v>4</v>
      </c>
      <c r="I138" s="228">
        <v>0.22540469676242589</v>
      </c>
      <c r="J138" s="58"/>
    </row>
    <row r="139" spans="8:10" x14ac:dyDescent="0.2">
      <c r="H139" s="55">
        <v>4</v>
      </c>
      <c r="I139" s="228">
        <v>0.22864020681265207</v>
      </c>
      <c r="J139" s="58"/>
    </row>
    <row r="140" spans="8:10" x14ac:dyDescent="0.2">
      <c r="H140" s="55">
        <v>5</v>
      </c>
      <c r="I140" s="228">
        <v>0.17511384335154823</v>
      </c>
      <c r="J140" s="58"/>
    </row>
    <row r="141" spans="8:10" x14ac:dyDescent="0.2">
      <c r="H141" s="55">
        <v>5</v>
      </c>
      <c r="I141" s="228">
        <v>0.179683698296837</v>
      </c>
      <c r="J141" s="58"/>
    </row>
    <row r="142" spans="8:10" x14ac:dyDescent="0.2">
      <c r="H142" s="55">
        <v>5</v>
      </c>
      <c r="I142" s="228">
        <v>0.1812663337689005</v>
      </c>
      <c r="J142" s="58"/>
    </row>
    <row r="143" spans="8:10" x14ac:dyDescent="0.2">
      <c r="H143" s="55">
        <v>5</v>
      </c>
      <c r="I143" s="228">
        <v>0.18447617556575333</v>
      </c>
      <c r="J143" s="58"/>
    </row>
    <row r="144" spans="8:10" x14ac:dyDescent="0.2">
      <c r="H144" s="55">
        <v>5</v>
      </c>
      <c r="I144" s="228">
        <v>0.18791134118545325</v>
      </c>
      <c r="J144" s="58"/>
    </row>
    <row r="145" spans="8:10" x14ac:dyDescent="0.2">
      <c r="H145" s="55">
        <v>5</v>
      </c>
      <c r="I145" s="228">
        <v>0.18816302299770279</v>
      </c>
      <c r="J145" s="58"/>
    </row>
    <row r="146" spans="8:10" x14ac:dyDescent="0.2">
      <c r="H146" s="55">
        <v>5</v>
      </c>
      <c r="I146" s="228">
        <v>0.18828222922657223</v>
      </c>
      <c r="J146" s="58"/>
    </row>
    <row r="147" spans="8:10" x14ac:dyDescent="0.2">
      <c r="H147" s="55">
        <v>5</v>
      </c>
      <c r="I147" s="228">
        <v>0.1917447306791569</v>
      </c>
      <c r="J147" s="58"/>
    </row>
    <row r="148" spans="8:10" x14ac:dyDescent="0.2">
      <c r="H148" s="55">
        <v>5</v>
      </c>
      <c r="I148" s="228">
        <v>0.19207438933081133</v>
      </c>
      <c r="J148" s="58"/>
    </row>
    <row r="149" spans="8:10" x14ac:dyDescent="0.2">
      <c r="H149" s="55">
        <v>5</v>
      </c>
      <c r="I149" s="228">
        <v>0.19487616815969913</v>
      </c>
      <c r="J149" s="58"/>
    </row>
    <row r="150" spans="8:10" x14ac:dyDescent="0.2">
      <c r="H150" s="55">
        <v>5</v>
      </c>
      <c r="I150" s="228">
        <v>0.19644051264260323</v>
      </c>
      <c r="J150" s="58"/>
    </row>
    <row r="151" spans="8:10" x14ac:dyDescent="0.2">
      <c r="H151" s="55">
        <v>5</v>
      </c>
      <c r="I151" s="228">
        <v>0.19666975976904841</v>
      </c>
      <c r="J151" s="58"/>
    </row>
    <row r="152" spans="8:10" x14ac:dyDescent="0.2">
      <c r="H152" s="55">
        <v>5</v>
      </c>
      <c r="I152" s="228">
        <v>0.19692334499188971</v>
      </c>
    </row>
    <row r="153" spans="8:10" x14ac:dyDescent="0.2">
      <c r="H153" s="55">
        <v>5</v>
      </c>
      <c r="I153" s="228">
        <v>0.19896456223135234</v>
      </c>
    </row>
    <row r="154" spans="8:10" x14ac:dyDescent="0.2">
      <c r="H154" s="55">
        <v>6</v>
      </c>
      <c r="I154" s="228">
        <v>0.18468110268330484</v>
      </c>
    </row>
    <row r="155" spans="8:10" x14ac:dyDescent="0.2">
      <c r="H155" s="55">
        <v>6</v>
      </c>
      <c r="I155" s="228">
        <v>0.1918733666756782</v>
      </c>
    </row>
    <row r="156" spans="8:10" x14ac:dyDescent="0.2">
      <c r="H156" s="55">
        <v>6</v>
      </c>
      <c r="I156" s="228">
        <v>0.19205641164278636</v>
      </c>
    </row>
    <row r="157" spans="8:10" x14ac:dyDescent="0.2">
      <c r="H157" s="55">
        <v>6</v>
      </c>
      <c r="I157" s="228">
        <v>0.19586754866180051</v>
      </c>
    </row>
    <row r="158" spans="8:10" x14ac:dyDescent="0.2">
      <c r="H158" s="55">
        <v>6</v>
      </c>
      <c r="I158" s="228">
        <v>0.19869031326034065</v>
      </c>
    </row>
    <row r="159" spans="8:10" x14ac:dyDescent="0.2">
      <c r="H159" s="55">
        <v>6</v>
      </c>
      <c r="I159" s="228">
        <v>0.20164158686730507</v>
      </c>
    </row>
    <row r="160" spans="8:10" x14ac:dyDescent="0.2">
      <c r="H160" s="55">
        <v>6</v>
      </c>
      <c r="I160" s="228">
        <v>0.20195404474500053</v>
      </c>
    </row>
    <row r="161" spans="8:9" x14ac:dyDescent="0.2">
      <c r="H161" s="55">
        <v>6</v>
      </c>
      <c r="I161" s="228">
        <v>0.20712054308972394</v>
      </c>
    </row>
    <row r="162" spans="8:9" x14ac:dyDescent="0.2">
      <c r="H162" s="55">
        <v>6</v>
      </c>
      <c r="I162" s="228">
        <v>0.21248669403892945</v>
      </c>
    </row>
    <row r="163" spans="8:9" x14ac:dyDescent="0.2">
      <c r="H163" s="55">
        <v>6</v>
      </c>
      <c r="I163" s="228">
        <v>0.21508018308251489</v>
      </c>
    </row>
    <row r="164" spans="8:9" x14ac:dyDescent="0.2">
      <c r="H164" s="55">
        <v>6</v>
      </c>
      <c r="I164" s="228">
        <v>0.21614345726885645</v>
      </c>
    </row>
    <row r="165" spans="8:9" x14ac:dyDescent="0.2">
      <c r="H165" s="55">
        <v>6</v>
      </c>
      <c r="I165" s="228">
        <v>0.21667747186662487</v>
      </c>
    </row>
    <row r="166" spans="8:9" x14ac:dyDescent="0.2">
      <c r="H166" s="55">
        <v>6</v>
      </c>
      <c r="I166" s="228">
        <v>0.21763096483463426</v>
      </c>
    </row>
    <row r="167" spans="8:9" x14ac:dyDescent="0.2">
      <c r="H167" s="55">
        <v>6</v>
      </c>
      <c r="I167" s="228">
        <v>0.21798965936739659</v>
      </c>
    </row>
    <row r="168" spans="8:9" x14ac:dyDescent="0.2">
      <c r="H168" s="55">
        <v>6</v>
      </c>
      <c r="I168" s="228">
        <v>0.2180039157542579</v>
      </c>
    </row>
    <row r="169" spans="8:9" x14ac:dyDescent="0.2">
      <c r="H169" s="55">
        <v>6</v>
      </c>
      <c r="I169" s="228">
        <v>0.22628642987249539</v>
      </c>
    </row>
    <row r="170" spans="8:9" x14ac:dyDescent="0.2">
      <c r="H170" s="55">
        <v>6</v>
      </c>
      <c r="I170" s="228">
        <v>0.23138394892840861</v>
      </c>
    </row>
    <row r="171" spans="8:9" x14ac:dyDescent="0.2">
      <c r="H171" s="55">
        <v>7</v>
      </c>
      <c r="I171" s="228">
        <v>0.11577569264691782</v>
      </c>
    </row>
    <row r="172" spans="8:9" x14ac:dyDescent="0.2">
      <c r="H172" s="55">
        <v>7</v>
      </c>
      <c r="I172" s="228">
        <v>0.16507618673752872</v>
      </c>
    </row>
    <row r="173" spans="8:9" x14ac:dyDescent="0.2">
      <c r="H173" s="55">
        <v>7</v>
      </c>
      <c r="I173" s="228">
        <v>0.17907555507523085</v>
      </c>
    </row>
    <row r="174" spans="8:9" x14ac:dyDescent="0.2">
      <c r="H174" s="55">
        <v>7</v>
      </c>
      <c r="I174" s="228">
        <v>0.17954722872755655</v>
      </c>
    </row>
    <row r="175" spans="8:9" x14ac:dyDescent="0.2">
      <c r="H175" s="55">
        <v>7</v>
      </c>
      <c r="I175" s="228">
        <v>0.18259290800274408</v>
      </c>
    </row>
    <row r="176" spans="8:9" x14ac:dyDescent="0.2">
      <c r="H176" s="55">
        <v>7</v>
      </c>
      <c r="I176" s="228">
        <v>0.18884753593429157</v>
      </c>
    </row>
    <row r="177" spans="8:9" x14ac:dyDescent="0.2">
      <c r="H177" s="55">
        <v>7</v>
      </c>
      <c r="I177" s="228">
        <v>0.2035706137348848</v>
      </c>
    </row>
    <row r="178" spans="8:9" x14ac:dyDescent="0.2">
      <c r="H178" s="55">
        <v>7</v>
      </c>
      <c r="I178" s="228">
        <v>0.20879467461180226</v>
      </c>
    </row>
    <row r="179" spans="8:9" x14ac:dyDescent="0.2">
      <c r="H179" s="55">
        <v>7</v>
      </c>
      <c r="I179" s="228">
        <v>0.20894893071577952</v>
      </c>
    </row>
    <row r="180" spans="8:9" x14ac:dyDescent="0.2">
      <c r="H180" s="55">
        <v>7</v>
      </c>
      <c r="I180" s="228">
        <v>0.21286289709682324</v>
      </c>
    </row>
    <row r="181" spans="8:9" x14ac:dyDescent="0.2">
      <c r="H181" s="55">
        <v>7</v>
      </c>
      <c r="I181" s="228">
        <v>0.21672928051001822</v>
      </c>
    </row>
    <row r="182" spans="8:9" x14ac:dyDescent="0.2">
      <c r="H182" s="55">
        <v>7</v>
      </c>
      <c r="I182" s="228">
        <v>0.2189922480620155</v>
      </c>
    </row>
    <row r="183" spans="8:9" x14ac:dyDescent="0.2">
      <c r="H183" s="55">
        <v>7</v>
      </c>
      <c r="I183" s="228">
        <v>0.21993763784318199</v>
      </c>
    </row>
    <row r="184" spans="8:9" x14ac:dyDescent="0.2">
      <c r="H184" s="55">
        <v>7</v>
      </c>
      <c r="I184" s="228">
        <v>0.22529054015514488</v>
      </c>
    </row>
    <row r="185" spans="8:9" x14ac:dyDescent="0.2">
      <c r="H185" s="55">
        <v>7</v>
      </c>
      <c r="I185" s="228">
        <v>0.22794441909975674</v>
      </c>
    </row>
    <row r="186" spans="8:9" x14ac:dyDescent="0.2">
      <c r="H186" s="55">
        <v>7</v>
      </c>
      <c r="I186" s="228">
        <v>0.23045580701561341</v>
      </c>
    </row>
    <row r="187" spans="8:9" x14ac:dyDescent="0.2">
      <c r="H187" s="55">
        <v>7</v>
      </c>
      <c r="I187" s="228">
        <v>0.23423392612859095</v>
      </c>
    </row>
    <row r="188" spans="8:9" x14ac:dyDescent="0.2">
      <c r="H188" s="55">
        <v>7</v>
      </c>
      <c r="I188" s="228">
        <v>0.24819254185692541</v>
      </c>
    </row>
    <row r="189" spans="8:9" x14ac:dyDescent="0.2">
      <c r="H189" s="55">
        <v>7</v>
      </c>
      <c r="I189" s="228">
        <v>0.24895690834473327</v>
      </c>
    </row>
    <row r="190" spans="8:9" x14ac:dyDescent="0.2">
      <c r="H190" s="55">
        <v>7</v>
      </c>
      <c r="I190" s="228">
        <v>0.25217738258093941</v>
      </c>
    </row>
    <row r="191" spans="8:9" x14ac:dyDescent="0.2">
      <c r="H191" s="55">
        <v>8</v>
      </c>
      <c r="I191" s="228">
        <v>0.1878099850271383</v>
      </c>
    </row>
    <row r="192" spans="8:9" x14ac:dyDescent="0.2">
      <c r="H192" s="55">
        <v>8</v>
      </c>
      <c r="I192" s="228">
        <v>0.19724130528123657</v>
      </c>
    </row>
    <row r="193" spans="8:9" x14ac:dyDescent="0.2">
      <c r="H193" s="55">
        <v>8</v>
      </c>
      <c r="I193" s="228">
        <v>0.1986424463614245</v>
      </c>
    </row>
    <row r="194" spans="8:9" x14ac:dyDescent="0.2">
      <c r="H194" s="55">
        <v>8</v>
      </c>
      <c r="I194" s="228">
        <v>0.20260543390105437</v>
      </c>
    </row>
    <row r="195" spans="8:9" x14ac:dyDescent="0.2">
      <c r="H195" s="55">
        <v>8</v>
      </c>
      <c r="I195" s="228">
        <v>0.20354698905109492</v>
      </c>
    </row>
    <row r="196" spans="8:9" x14ac:dyDescent="0.2">
      <c r="H196" s="55">
        <v>8</v>
      </c>
      <c r="I196" s="228">
        <v>0.20784948020349478</v>
      </c>
    </row>
    <row r="197" spans="8:9" x14ac:dyDescent="0.2">
      <c r="H197" s="55">
        <v>8</v>
      </c>
      <c r="I197" s="228">
        <v>0.20831578701104253</v>
      </c>
    </row>
    <row r="198" spans="8:9" x14ac:dyDescent="0.2">
      <c r="H198" s="55">
        <v>8</v>
      </c>
      <c r="I198" s="228">
        <v>0.21042046836982969</v>
      </c>
    </row>
    <row r="199" spans="8:9" x14ac:dyDescent="0.2">
      <c r="H199" s="55">
        <v>8</v>
      </c>
      <c r="I199" s="228">
        <v>0.21180391448702351</v>
      </c>
    </row>
    <row r="200" spans="8:9" x14ac:dyDescent="0.2">
      <c r="H200" s="55">
        <v>8</v>
      </c>
      <c r="I200" s="228">
        <v>0.21202791461412152</v>
      </c>
    </row>
    <row r="201" spans="8:9" x14ac:dyDescent="0.2">
      <c r="H201" s="55">
        <v>8</v>
      </c>
      <c r="I201" s="228">
        <v>0.2141399163394386</v>
      </c>
    </row>
    <row r="202" spans="8:9" x14ac:dyDescent="0.2">
      <c r="H202" s="55">
        <v>8</v>
      </c>
      <c r="I202" s="228">
        <v>0.21449209245742093</v>
      </c>
    </row>
    <row r="203" spans="8:9" x14ac:dyDescent="0.2">
      <c r="H203" s="55">
        <v>8</v>
      </c>
      <c r="I203" s="228">
        <v>0.21469358272506084</v>
      </c>
    </row>
    <row r="204" spans="8:9" x14ac:dyDescent="0.2">
      <c r="H204" s="55">
        <v>8</v>
      </c>
      <c r="I204" s="228">
        <v>0.21750998174766142</v>
      </c>
    </row>
    <row r="205" spans="8:9" x14ac:dyDescent="0.2">
      <c r="H205" s="55">
        <v>8</v>
      </c>
      <c r="I205" s="228">
        <v>0.21790101926132613</v>
      </c>
    </row>
    <row r="206" spans="8:9" x14ac:dyDescent="0.2">
      <c r="H206" s="55">
        <v>8</v>
      </c>
      <c r="I206" s="228">
        <v>0.22410632969034608</v>
      </c>
    </row>
    <row r="207" spans="8:9" x14ac:dyDescent="0.2">
      <c r="H207" s="55">
        <v>8</v>
      </c>
      <c r="I207" s="228">
        <v>0.22453999391727492</v>
      </c>
    </row>
    <row r="208" spans="8:9" x14ac:dyDescent="0.2">
      <c r="H208" s="55">
        <v>8</v>
      </c>
      <c r="I208" s="228">
        <v>0.22467685523114359</v>
      </c>
    </row>
    <row r="209" spans="8:9" x14ac:dyDescent="0.2">
      <c r="H209" s="55">
        <v>8</v>
      </c>
      <c r="I209" s="228">
        <v>0.22559208868732677</v>
      </c>
    </row>
    <row r="210" spans="8:9" x14ac:dyDescent="0.2">
      <c r="H210" s="55">
        <v>8</v>
      </c>
      <c r="I210" s="228">
        <v>0.22872950527744237</v>
      </c>
    </row>
    <row r="211" spans="8:9" x14ac:dyDescent="0.2">
      <c r="H211" s="55">
        <v>8</v>
      </c>
      <c r="I211" s="228">
        <v>0.22962107384591984</v>
      </c>
    </row>
    <row r="212" spans="8:9" x14ac:dyDescent="0.2">
      <c r="H212" s="55">
        <v>8</v>
      </c>
      <c r="I212" s="228">
        <v>0.23333903588807786</v>
      </c>
    </row>
    <row r="213" spans="8:9" x14ac:dyDescent="0.2">
      <c r="H213" s="55">
        <v>8</v>
      </c>
      <c r="I213" s="228">
        <v>0.2395521593673966</v>
      </c>
    </row>
    <row r="214" spans="8:9" x14ac:dyDescent="0.2">
      <c r="H214" s="55">
        <v>8</v>
      </c>
      <c r="I214" s="228">
        <v>0.24093458356357822</v>
      </c>
    </row>
    <row r="215" spans="8:9" x14ac:dyDescent="0.2">
      <c r="H215" s="55">
        <v>8</v>
      </c>
      <c r="I215" s="228">
        <v>0.25501764571948998</v>
      </c>
    </row>
    <row r="216" spans="8:9" x14ac:dyDescent="0.2">
      <c r="H216" s="55">
        <v>8</v>
      </c>
      <c r="I216" s="228">
        <v>0.2633942990956073</v>
      </c>
    </row>
    <row r="217" spans="8:9" x14ac:dyDescent="0.2">
      <c r="H217" s="55">
        <v>9</v>
      </c>
      <c r="I217" s="228">
        <v>0.18085446911069686</v>
      </c>
    </row>
    <row r="218" spans="8:9" x14ac:dyDescent="0.2">
      <c r="H218" s="55">
        <v>9</v>
      </c>
      <c r="I218" s="228">
        <v>0.18433789954337898</v>
      </c>
    </row>
    <row r="219" spans="8:9" x14ac:dyDescent="0.2">
      <c r="H219" s="55">
        <v>9</v>
      </c>
      <c r="I219" s="228">
        <v>0.19067144313566389</v>
      </c>
    </row>
    <row r="220" spans="8:9" x14ac:dyDescent="0.2">
      <c r="H220" s="55">
        <v>9</v>
      </c>
      <c r="I220" s="228">
        <v>0.19222031963470318</v>
      </c>
    </row>
    <row r="221" spans="8:9" x14ac:dyDescent="0.2">
      <c r="H221" s="55">
        <v>9</v>
      </c>
      <c r="I221" s="228">
        <v>0.19392123287671234</v>
      </c>
    </row>
    <row r="222" spans="8:9" x14ac:dyDescent="0.2">
      <c r="H222" s="55">
        <v>9</v>
      </c>
      <c r="I222" s="228">
        <v>0.19416095890410959</v>
      </c>
    </row>
    <row r="223" spans="8:9" x14ac:dyDescent="0.2">
      <c r="H223" s="55">
        <v>9</v>
      </c>
      <c r="I223" s="228">
        <v>0.19511227696674777</v>
      </c>
    </row>
    <row r="224" spans="8:9" x14ac:dyDescent="0.2">
      <c r="H224" s="55">
        <v>9</v>
      </c>
      <c r="I224" s="228">
        <v>0.19677511415525115</v>
      </c>
    </row>
    <row r="225" spans="8:9" x14ac:dyDescent="0.2">
      <c r="H225" s="55">
        <v>9</v>
      </c>
      <c r="I225" s="228">
        <v>0.20601480745368903</v>
      </c>
    </row>
    <row r="226" spans="8:9" x14ac:dyDescent="0.2">
      <c r="H226" s="55">
        <v>9</v>
      </c>
      <c r="I226" s="228">
        <v>0.22554297343399032</v>
      </c>
    </row>
    <row r="227" spans="8:9" x14ac:dyDescent="0.2">
      <c r="H227" s="55">
        <v>10</v>
      </c>
      <c r="I227" s="228">
        <v>0.17630108556832694</v>
      </c>
    </row>
    <row r="228" spans="8:9" x14ac:dyDescent="0.2">
      <c r="H228" s="55">
        <v>10</v>
      </c>
      <c r="I228" s="228">
        <v>0.1841703416463909</v>
      </c>
    </row>
    <row r="229" spans="8:9" x14ac:dyDescent="0.2">
      <c r="H229" s="55">
        <v>10</v>
      </c>
      <c r="I229" s="228">
        <v>0.18860213489913419</v>
      </c>
    </row>
    <row r="230" spans="8:9" x14ac:dyDescent="0.2">
      <c r="H230" s="55">
        <v>10</v>
      </c>
      <c r="I230" s="228">
        <v>0.19087073526728698</v>
      </c>
    </row>
    <row r="231" spans="8:9" x14ac:dyDescent="0.2">
      <c r="H231" s="55">
        <v>10</v>
      </c>
      <c r="I231" s="228">
        <v>0.19378107851320012</v>
      </c>
    </row>
    <row r="232" spans="8:9" x14ac:dyDescent="0.2">
      <c r="H232" s="55">
        <v>10</v>
      </c>
      <c r="I232" s="228">
        <v>0.19474223016317471</v>
      </c>
    </row>
    <row r="233" spans="8:9" x14ac:dyDescent="0.2">
      <c r="H233" s="55">
        <v>10</v>
      </c>
      <c r="I233" s="228">
        <v>0.19559974364163804</v>
      </c>
    </row>
    <row r="234" spans="8:9" x14ac:dyDescent="0.2">
      <c r="H234" s="55">
        <v>10</v>
      </c>
      <c r="I234" s="228">
        <v>0.19852270134610997</v>
      </c>
    </row>
    <row r="235" spans="8:9" x14ac:dyDescent="0.2">
      <c r="H235" s="55">
        <v>10</v>
      </c>
      <c r="I235" s="228">
        <v>0.19998074404663002</v>
      </c>
    </row>
    <row r="236" spans="8:9" x14ac:dyDescent="0.2">
      <c r="H236" s="55">
        <v>10</v>
      </c>
      <c r="I236" s="228">
        <v>0.20214833059660647</v>
      </c>
    </row>
    <row r="237" spans="8:9" x14ac:dyDescent="0.2">
      <c r="H237" s="55">
        <v>10</v>
      </c>
      <c r="I237" s="228">
        <v>0.20674659431625603</v>
      </c>
    </row>
    <row r="238" spans="8:9" x14ac:dyDescent="0.2">
      <c r="H238" s="55">
        <v>10</v>
      </c>
      <c r="I238" s="228">
        <v>0.20784171528524711</v>
      </c>
    </row>
    <row r="239" spans="8:9" x14ac:dyDescent="0.2">
      <c r="H239" s="55">
        <v>10</v>
      </c>
      <c r="I239" s="228">
        <v>0.20807695650284624</v>
      </c>
    </row>
    <row r="240" spans="8:9" x14ac:dyDescent="0.2">
      <c r="H240" s="55">
        <v>10</v>
      </c>
      <c r="I240" s="228">
        <v>0.21143264840182649</v>
      </c>
    </row>
    <row r="241" spans="8:9" x14ac:dyDescent="0.2">
      <c r="H241" s="55">
        <v>11</v>
      </c>
      <c r="I241" s="228">
        <v>0.16781648451730419</v>
      </c>
    </row>
    <row r="242" spans="8:9" x14ac:dyDescent="0.2">
      <c r="H242" s="55">
        <v>11</v>
      </c>
      <c r="I242" s="228">
        <v>0.16929267714386695</v>
      </c>
    </row>
    <row r="243" spans="8:9" x14ac:dyDescent="0.2">
      <c r="H243" s="55">
        <v>11</v>
      </c>
      <c r="I243" s="228">
        <v>0.19299269636015326</v>
      </c>
    </row>
    <row r="244" spans="8:9" x14ac:dyDescent="0.2">
      <c r="H244" s="55">
        <v>11</v>
      </c>
      <c r="I244" s="228">
        <v>0.19462151476293807</v>
      </c>
    </row>
    <row r="245" spans="8:9" x14ac:dyDescent="0.2">
      <c r="H245" s="55">
        <v>11</v>
      </c>
      <c r="I245" s="228">
        <v>0.19926923410529968</v>
      </c>
    </row>
    <row r="246" spans="8:9" x14ac:dyDescent="0.2">
      <c r="H246" s="55">
        <v>11</v>
      </c>
      <c r="I246" s="228">
        <v>0.20194818363880659</v>
      </c>
    </row>
    <row r="247" spans="8:9" x14ac:dyDescent="0.2">
      <c r="H247" s="55">
        <v>11</v>
      </c>
      <c r="I247" s="228">
        <v>0.20325611367963994</v>
      </c>
    </row>
    <row r="248" spans="8:9" x14ac:dyDescent="0.2">
      <c r="H248" s="55">
        <v>11</v>
      </c>
      <c r="I248" s="228">
        <v>0.20469217653858951</v>
      </c>
    </row>
    <row r="249" spans="8:9" x14ac:dyDescent="0.2">
      <c r="H249" s="55">
        <v>11</v>
      </c>
      <c r="I249" s="228">
        <v>0.20546354345742782</v>
      </c>
    </row>
    <row r="250" spans="8:9" x14ac:dyDescent="0.2">
      <c r="H250" s="55">
        <v>11</v>
      </c>
      <c r="I250" s="228">
        <v>0.20820400338581493</v>
      </c>
    </row>
    <row r="251" spans="8:9" x14ac:dyDescent="0.2">
      <c r="H251" s="55">
        <v>11</v>
      </c>
      <c r="I251" s="228">
        <v>0.21238822992700732</v>
      </c>
    </row>
    <row r="252" spans="8:9" x14ac:dyDescent="0.2">
      <c r="H252" s="55">
        <v>11</v>
      </c>
      <c r="I252" s="228">
        <v>0.22230498405157181</v>
      </c>
    </row>
    <row r="253" spans="8:9" x14ac:dyDescent="0.2">
      <c r="H253" s="55">
        <v>11</v>
      </c>
      <c r="I253" s="228">
        <v>0.22538492244525546</v>
      </c>
    </row>
    <row r="254" spans="8:9" x14ac:dyDescent="0.2">
      <c r="H254" s="55">
        <v>11</v>
      </c>
      <c r="I254" s="228">
        <v>0.22561530344512892</v>
      </c>
    </row>
    <row r="255" spans="8:9" x14ac:dyDescent="0.2">
      <c r="H255" s="55">
        <v>12</v>
      </c>
      <c r="I255" s="228">
        <v>0.16445141855650883</v>
      </c>
    </row>
    <row r="256" spans="8:9" x14ac:dyDescent="0.2">
      <c r="H256" s="55">
        <v>12</v>
      </c>
      <c r="I256" s="228">
        <v>0.20348714162088949</v>
      </c>
    </row>
    <row r="257" spans="8:9" x14ac:dyDescent="0.2">
      <c r="H257" s="55">
        <v>12</v>
      </c>
      <c r="I257" s="228">
        <v>0.20524184348619665</v>
      </c>
    </row>
    <row r="258" spans="8:9" x14ac:dyDescent="0.2">
      <c r="H258" s="55">
        <v>12</v>
      </c>
      <c r="I258" s="228">
        <v>0.20914040004753134</v>
      </c>
    </row>
    <row r="259" spans="8:9" x14ac:dyDescent="0.2">
      <c r="H259" s="55">
        <v>12</v>
      </c>
      <c r="I259" s="228">
        <v>0.20996776743903178</v>
      </c>
    </row>
    <row r="260" spans="8:9" x14ac:dyDescent="0.2">
      <c r="H260" s="55">
        <v>12</v>
      </c>
      <c r="I260" s="228">
        <v>0.21216917636322155</v>
      </c>
    </row>
    <row r="261" spans="8:9" x14ac:dyDescent="0.2">
      <c r="H261" s="55">
        <v>12</v>
      </c>
      <c r="I261" s="228">
        <v>0.21391029178530677</v>
      </c>
    </row>
    <row r="262" spans="8:9" x14ac:dyDescent="0.2">
      <c r="H262" s="55">
        <v>12</v>
      </c>
      <c r="I262" s="228">
        <v>0.21461422921895201</v>
      </c>
    </row>
    <row r="263" spans="8:9" x14ac:dyDescent="0.2">
      <c r="H263" s="55">
        <v>12</v>
      </c>
      <c r="I263" s="228">
        <v>0.21554768738320687</v>
      </c>
    </row>
    <row r="264" spans="8:9" x14ac:dyDescent="0.2">
      <c r="H264" s="55">
        <v>12</v>
      </c>
      <c r="I264" s="228">
        <v>0.21786420316301702</v>
      </c>
    </row>
    <row r="265" spans="8:9" x14ac:dyDescent="0.2">
      <c r="H265" s="55">
        <v>12</v>
      </c>
      <c r="I265" s="228">
        <v>0.21869153547798315</v>
      </c>
    </row>
    <row r="266" spans="8:9" x14ac:dyDescent="0.2">
      <c r="H266" s="55">
        <v>12</v>
      </c>
      <c r="I266" s="228">
        <v>0.21914130128437415</v>
      </c>
    </row>
    <row r="267" spans="8:9" x14ac:dyDescent="0.2">
      <c r="H267" s="55">
        <v>12</v>
      </c>
      <c r="I267" s="228">
        <v>0.22128573600973236</v>
      </c>
    </row>
    <row r="268" spans="8:9" x14ac:dyDescent="0.2">
      <c r="H268" s="55">
        <v>12</v>
      </c>
      <c r="I268" s="228">
        <v>0.2220344233334145</v>
      </c>
    </row>
    <row r="269" spans="8:9" x14ac:dyDescent="0.2">
      <c r="H269" s="55">
        <v>12</v>
      </c>
      <c r="I269" s="228">
        <v>0.2221274801041552</v>
      </c>
    </row>
    <row r="270" spans="8:9" x14ac:dyDescent="0.2">
      <c r="H270" s="55">
        <v>12</v>
      </c>
      <c r="I270" s="228">
        <v>0.22250957854406131</v>
      </c>
    </row>
    <row r="271" spans="8:9" x14ac:dyDescent="0.2">
      <c r="H271" s="55">
        <v>12</v>
      </c>
      <c r="I271" s="228">
        <v>0.22334500683994526</v>
      </c>
    </row>
    <row r="272" spans="8:9" x14ac:dyDescent="0.2">
      <c r="H272" s="55">
        <v>12</v>
      </c>
      <c r="I272" s="228">
        <v>0.22336302117894266</v>
      </c>
    </row>
    <row r="273" spans="8:9" x14ac:dyDescent="0.2">
      <c r="H273" s="55">
        <v>12</v>
      </c>
      <c r="I273" s="228">
        <v>0.22629880151923878</v>
      </c>
    </row>
    <row r="274" spans="8:9" x14ac:dyDescent="0.2">
      <c r="H274" s="55">
        <v>12</v>
      </c>
      <c r="I274" s="228">
        <v>0.22990214245616705</v>
      </c>
    </row>
    <row r="275" spans="8:9" x14ac:dyDescent="0.2">
      <c r="H275" s="55">
        <v>12</v>
      </c>
      <c r="I275" s="228">
        <v>0.23082512309598482</v>
      </c>
    </row>
    <row r="276" spans="8:9" x14ac:dyDescent="0.2">
      <c r="H276" s="55">
        <v>12</v>
      </c>
      <c r="I276" s="228">
        <v>0.23161094890510953</v>
      </c>
    </row>
    <row r="277" spans="8:9" x14ac:dyDescent="0.2">
      <c r="H277" s="55">
        <v>12</v>
      </c>
      <c r="I277" s="228">
        <v>0.23276165468528601</v>
      </c>
    </row>
    <row r="278" spans="8:9" x14ac:dyDescent="0.2">
      <c r="H278" s="55">
        <v>12</v>
      </c>
      <c r="I278" s="228">
        <v>0.23276915930123104</v>
      </c>
    </row>
    <row r="279" spans="8:9" x14ac:dyDescent="0.2">
      <c r="H279" s="55">
        <v>12</v>
      </c>
      <c r="I279" s="228">
        <v>0.23388538671385378</v>
      </c>
    </row>
    <row r="280" spans="8:9" x14ac:dyDescent="0.2">
      <c r="H280" s="55">
        <v>12</v>
      </c>
      <c r="I280" s="228">
        <v>0.23491233546641696</v>
      </c>
    </row>
    <row r="281" spans="8:9" x14ac:dyDescent="0.2">
      <c r="H281" s="55">
        <v>12</v>
      </c>
      <c r="I281" s="228">
        <v>0.24143632548804964</v>
      </c>
    </row>
    <row r="282" spans="8:9" x14ac:dyDescent="0.2">
      <c r="H282" s="55">
        <v>13</v>
      </c>
      <c r="I282" s="228">
        <v>0.15284281320295648</v>
      </c>
    </row>
    <row r="283" spans="8:9" x14ac:dyDescent="0.2">
      <c r="H283" s="55">
        <v>13</v>
      </c>
      <c r="I283" s="228">
        <v>0.18829727146332986</v>
      </c>
    </row>
    <row r="284" spans="8:9" x14ac:dyDescent="0.2">
      <c r="H284" s="55">
        <v>13</v>
      </c>
      <c r="I284" s="228">
        <v>0.19309887193098874</v>
      </c>
    </row>
    <row r="285" spans="8:9" x14ac:dyDescent="0.2">
      <c r="H285" s="55">
        <v>13</v>
      </c>
      <c r="I285" s="228">
        <v>0.20325856193083411</v>
      </c>
    </row>
    <row r="286" spans="8:9" x14ac:dyDescent="0.2">
      <c r="H286" s="55">
        <v>13</v>
      </c>
      <c r="I286" s="228">
        <v>0.20366780296160997</v>
      </c>
    </row>
    <row r="287" spans="8:9" x14ac:dyDescent="0.2">
      <c r="H287" s="55">
        <v>13</v>
      </c>
      <c r="I287" s="228">
        <v>0.20652567196030572</v>
      </c>
    </row>
    <row r="288" spans="8:9" x14ac:dyDescent="0.2">
      <c r="H288" s="55">
        <v>13</v>
      </c>
      <c r="I288" s="228">
        <v>0.2079156814365512</v>
      </c>
    </row>
    <row r="289" spans="8:9" x14ac:dyDescent="0.2">
      <c r="H289" s="55">
        <v>13</v>
      </c>
      <c r="I289" s="228">
        <v>0.20894945738035897</v>
      </c>
    </row>
    <row r="290" spans="8:9" x14ac:dyDescent="0.2">
      <c r="H290" s="55">
        <v>13</v>
      </c>
      <c r="I290" s="228">
        <v>0.20951875589110353</v>
      </c>
    </row>
    <row r="291" spans="8:9" x14ac:dyDescent="0.2">
      <c r="H291" s="55">
        <v>13</v>
      </c>
      <c r="I291" s="228">
        <v>0.2163954785077048</v>
      </c>
    </row>
    <row r="292" spans="8:9" x14ac:dyDescent="0.2">
      <c r="H292" s="55">
        <v>13</v>
      </c>
      <c r="I292" s="228">
        <v>0.21659751737165223</v>
      </c>
    </row>
    <row r="293" spans="8:9" x14ac:dyDescent="0.2">
      <c r="H293" s="55">
        <v>13</v>
      </c>
      <c r="I293" s="228">
        <v>0.21794362618759922</v>
      </c>
    </row>
    <row r="294" spans="8:9" x14ac:dyDescent="0.2">
      <c r="H294" s="55">
        <v>13</v>
      </c>
      <c r="I294" s="228">
        <v>0.22037712895377129</v>
      </c>
    </row>
    <row r="295" spans="8:9" x14ac:dyDescent="0.2">
      <c r="H295" s="55">
        <v>13</v>
      </c>
      <c r="I295" s="228">
        <v>0.22514779237339785</v>
      </c>
    </row>
    <row r="296" spans="8:9" x14ac:dyDescent="0.2">
      <c r="H296" s="55">
        <v>13</v>
      </c>
      <c r="I296" s="228">
        <v>0.23164319716043855</v>
      </c>
    </row>
    <row r="297" spans="8:9" x14ac:dyDescent="0.2">
      <c r="H297" s="55">
        <v>13</v>
      </c>
      <c r="I297" s="228">
        <v>0.23955893832943012</v>
      </c>
    </row>
    <row r="298" spans="8:9" x14ac:dyDescent="0.2">
      <c r="H298" s="55">
        <v>13</v>
      </c>
      <c r="I298" s="228">
        <v>0.24616820565435479</v>
      </c>
    </row>
    <row r="299" spans="8:9" x14ac:dyDescent="0.2">
      <c r="H299" s="55">
        <v>13</v>
      </c>
      <c r="I299" s="228">
        <v>0.25090997176991697</v>
      </c>
    </row>
    <row r="300" spans="8:9" x14ac:dyDescent="0.2">
      <c r="H300" s="55">
        <v>13</v>
      </c>
      <c r="I300" s="228">
        <v>0.29418624139850236</v>
      </c>
    </row>
    <row r="301" spans="8:9" x14ac:dyDescent="0.2">
      <c r="H301" s="55">
        <v>14</v>
      </c>
      <c r="I301" s="228">
        <v>0.17731736025531647</v>
      </c>
    </row>
    <row r="302" spans="8:9" x14ac:dyDescent="0.2">
      <c r="H302" s="55">
        <v>14</v>
      </c>
      <c r="I302" s="228">
        <v>0.21209916126931908</v>
      </c>
    </row>
    <row r="303" spans="8:9" x14ac:dyDescent="0.2">
      <c r="H303" s="55">
        <v>14</v>
      </c>
      <c r="I303" s="228">
        <v>0.21217846650669422</v>
      </c>
    </row>
    <row r="304" spans="8:9" x14ac:dyDescent="0.2">
      <c r="H304" s="55">
        <v>14</v>
      </c>
      <c r="I304" s="228">
        <v>0.21825742845475646</v>
      </c>
    </row>
    <row r="305" spans="8:9" x14ac:dyDescent="0.2">
      <c r="H305" s="55">
        <v>14</v>
      </c>
      <c r="I305" s="228">
        <v>0.2230649524181984</v>
      </c>
    </row>
    <row r="306" spans="8:9" x14ac:dyDescent="0.2">
      <c r="H306" s="55">
        <v>14</v>
      </c>
      <c r="I306" s="228">
        <v>0.22599166301009213</v>
      </c>
    </row>
    <row r="307" spans="8:9" x14ac:dyDescent="0.2">
      <c r="H307" s="55">
        <v>14</v>
      </c>
      <c r="I307" s="228">
        <v>0.23471081919357784</v>
      </c>
    </row>
    <row r="308" spans="8:9" x14ac:dyDescent="0.2">
      <c r="H308" s="55">
        <v>14</v>
      </c>
      <c r="I308" s="228">
        <v>0.23546416682369198</v>
      </c>
    </row>
    <row r="309" spans="8:9" x14ac:dyDescent="0.2">
      <c r="H309" s="55">
        <v>14</v>
      </c>
      <c r="I309" s="228">
        <v>0.24479449469918402</v>
      </c>
    </row>
    <row r="310" spans="8:9" x14ac:dyDescent="0.2">
      <c r="H310" s="55">
        <v>14</v>
      </c>
      <c r="I310" s="228">
        <v>0.254238899026764</v>
      </c>
    </row>
    <row r="311" spans="8:9" x14ac:dyDescent="0.2">
      <c r="H311" s="55">
        <v>14</v>
      </c>
      <c r="I311" s="228">
        <v>0.25706025858937742</v>
      </c>
    </row>
    <row r="312" spans="8:9" x14ac:dyDescent="0.2">
      <c r="H312" s="55">
        <v>14</v>
      </c>
      <c r="I312" s="228">
        <v>0.28032375740994075</v>
      </c>
    </row>
    <row r="313" spans="8:9" x14ac:dyDescent="0.2">
      <c r="H313" s="55">
        <v>15</v>
      </c>
      <c r="I313" s="228">
        <v>0.19128376088890145</v>
      </c>
    </row>
    <row r="314" spans="8:9" x14ac:dyDescent="0.2">
      <c r="H314" s="55">
        <v>15</v>
      </c>
      <c r="I314" s="228">
        <v>0.19588813524307955</v>
      </c>
    </row>
    <row r="315" spans="8:9" x14ac:dyDescent="0.2">
      <c r="H315" s="55">
        <v>15</v>
      </c>
      <c r="I315" s="228">
        <v>0.20352168276438343</v>
      </c>
    </row>
    <row r="316" spans="8:9" x14ac:dyDescent="0.2">
      <c r="H316" s="55">
        <v>15</v>
      </c>
      <c r="I316" s="228">
        <v>0.20920798347327738</v>
      </c>
    </row>
    <row r="317" spans="8:9" x14ac:dyDescent="0.2">
      <c r="H317" s="55">
        <v>15</v>
      </c>
      <c r="I317" s="228">
        <v>0.21211055583204302</v>
      </c>
    </row>
    <row r="318" spans="8:9" x14ac:dyDescent="0.2">
      <c r="H318" s="55">
        <v>15</v>
      </c>
      <c r="I318" s="228">
        <v>0.21877766154341363</v>
      </c>
    </row>
    <row r="319" spans="8:9" x14ac:dyDescent="0.2">
      <c r="H319" s="55">
        <v>15</v>
      </c>
      <c r="I319" s="228">
        <v>0.225967059573221</v>
      </c>
    </row>
    <row r="320" spans="8:9" x14ac:dyDescent="0.2">
      <c r="H320" s="55">
        <v>15</v>
      </c>
      <c r="I320" s="228">
        <v>0.22811930004559963</v>
      </c>
    </row>
    <row r="321" spans="8:9" x14ac:dyDescent="0.2">
      <c r="H321" s="55">
        <v>15</v>
      </c>
      <c r="I321" s="228">
        <v>0.22992592109836635</v>
      </c>
    </row>
    <row r="322" spans="8:9" x14ac:dyDescent="0.2">
      <c r="H322" s="55">
        <v>15</v>
      </c>
      <c r="I322" s="228">
        <v>0.23353656498544614</v>
      </c>
    </row>
    <row r="323" spans="8:9" x14ac:dyDescent="0.2">
      <c r="H323" s="55">
        <v>15</v>
      </c>
      <c r="I323" s="228">
        <v>0.23393698230249954</v>
      </c>
    </row>
    <row r="324" spans="8:9" x14ac:dyDescent="0.2">
      <c r="H324" s="55">
        <v>15</v>
      </c>
      <c r="I324" s="228">
        <v>0.24083733146464156</v>
      </c>
    </row>
    <row r="325" spans="8:9" x14ac:dyDescent="0.2">
      <c r="H325" s="55">
        <v>15</v>
      </c>
      <c r="I325" s="228">
        <v>0.2425729594163247</v>
      </c>
    </row>
    <row r="326" spans="8:9" x14ac:dyDescent="0.2">
      <c r="H326" s="55">
        <v>15</v>
      </c>
      <c r="I326" s="228">
        <v>0.2453163401306144</v>
      </c>
    </row>
    <row r="327" spans="8:9" x14ac:dyDescent="0.2">
      <c r="H327" s="55">
        <v>15</v>
      </c>
      <c r="I327" s="228">
        <v>0.2455395847592973</v>
      </c>
    </row>
    <row r="328" spans="8:9" x14ac:dyDescent="0.2">
      <c r="H328" s="55">
        <v>15</v>
      </c>
      <c r="I328" s="228">
        <v>0.24811772758384668</v>
      </c>
    </row>
    <row r="329" spans="8:9" x14ac:dyDescent="0.2">
      <c r="H329" s="55">
        <v>15</v>
      </c>
      <c r="I329" s="228">
        <v>0.24978135219408321</v>
      </c>
    </row>
    <row r="330" spans="8:9" x14ac:dyDescent="0.2">
      <c r="H330" s="55">
        <v>15</v>
      </c>
      <c r="I330" s="228">
        <v>0.24993725758612825</v>
      </c>
    </row>
    <row r="331" spans="8:9" x14ac:dyDescent="0.2">
      <c r="H331" s="55">
        <v>15</v>
      </c>
      <c r="I331" s="228">
        <v>0.25110256086512539</v>
      </c>
    </row>
    <row r="332" spans="8:9" x14ac:dyDescent="0.2">
      <c r="H332" s="55">
        <v>15</v>
      </c>
      <c r="I332" s="228">
        <v>0.25120323905109487</v>
      </c>
    </row>
    <row r="333" spans="8:9" x14ac:dyDescent="0.2">
      <c r="H333" s="55">
        <v>15</v>
      </c>
      <c r="I333" s="228">
        <v>0.25394992014601869</v>
      </c>
    </row>
    <row r="334" spans="8:9" x14ac:dyDescent="0.2">
      <c r="H334" s="55">
        <v>15</v>
      </c>
      <c r="I334" s="228">
        <v>0.25430641113392655</v>
      </c>
    </row>
    <row r="335" spans="8:9" x14ac:dyDescent="0.2">
      <c r="H335" s="55">
        <v>15</v>
      </c>
      <c r="I335" s="228">
        <v>0.25530717761557181</v>
      </c>
    </row>
    <row r="336" spans="8:9" x14ac:dyDescent="0.2">
      <c r="H336" s="55">
        <v>15</v>
      </c>
      <c r="I336" s="228">
        <v>0.25537039962091301</v>
      </c>
    </row>
    <row r="337" spans="8:9" x14ac:dyDescent="0.2">
      <c r="H337" s="55">
        <v>15</v>
      </c>
      <c r="I337" s="228">
        <v>0.26080524184348619</v>
      </c>
    </row>
    <row r="338" spans="8:9" x14ac:dyDescent="0.2">
      <c r="H338" s="55">
        <v>15</v>
      </c>
      <c r="I338" s="228">
        <v>0.26168069239189928</v>
      </c>
    </row>
    <row r="339" spans="8:9" x14ac:dyDescent="0.2">
      <c r="H339" s="55">
        <v>15</v>
      </c>
      <c r="I339" s="228">
        <v>0.26250190085158154</v>
      </c>
    </row>
    <row r="340" spans="8:9" x14ac:dyDescent="0.2">
      <c r="H340" s="55">
        <v>15</v>
      </c>
      <c r="I340" s="228">
        <v>0.26375968992248061</v>
      </c>
    </row>
    <row r="341" spans="8:9" x14ac:dyDescent="0.2">
      <c r="H341" s="55">
        <v>15</v>
      </c>
      <c r="I341" s="228">
        <v>0.2655510018214936</v>
      </c>
    </row>
    <row r="342" spans="8:9" x14ac:dyDescent="0.2">
      <c r="H342" s="55">
        <v>15</v>
      </c>
      <c r="I342" s="228">
        <v>0.26672513118868357</v>
      </c>
    </row>
    <row r="343" spans="8:9" x14ac:dyDescent="0.2">
      <c r="H343" s="55">
        <v>15</v>
      </c>
      <c r="I343" s="228">
        <v>0.26981637773722628</v>
      </c>
    </row>
    <row r="344" spans="8:9" x14ac:dyDescent="0.2">
      <c r="H344" s="55">
        <v>15</v>
      </c>
      <c r="I344" s="228">
        <v>0.27018302268133843</v>
      </c>
    </row>
    <row r="345" spans="8:9" x14ac:dyDescent="0.2">
      <c r="H345" s="55">
        <v>15</v>
      </c>
      <c r="I345" s="228">
        <v>0.27187690085158145</v>
      </c>
    </row>
    <row r="346" spans="8:9" x14ac:dyDescent="0.2">
      <c r="H346" s="55">
        <v>15</v>
      </c>
      <c r="I346" s="228">
        <v>0.27271327554744529</v>
      </c>
    </row>
    <row r="347" spans="8:9" x14ac:dyDescent="0.2">
      <c r="H347" s="55">
        <v>15</v>
      </c>
      <c r="I347" s="228">
        <v>0.27478330291970804</v>
      </c>
    </row>
    <row r="348" spans="8:9" x14ac:dyDescent="0.2">
      <c r="H348" s="55">
        <v>15</v>
      </c>
      <c r="I348" s="228">
        <v>0.27531173965936739</v>
      </c>
    </row>
    <row r="349" spans="8:9" x14ac:dyDescent="0.2">
      <c r="H349" s="55">
        <v>15</v>
      </c>
      <c r="I349" s="228">
        <v>0.28228596411192219</v>
      </c>
    </row>
    <row r="350" spans="8:9" x14ac:dyDescent="0.2">
      <c r="H350" s="55">
        <v>15</v>
      </c>
      <c r="I350" s="228">
        <v>0.29361605107159144</v>
      </c>
    </row>
    <row r="351" spans="8:9" x14ac:dyDescent="0.2">
      <c r="H351" s="55">
        <v>16</v>
      </c>
      <c r="I351" s="228">
        <v>0.15690524629649116</v>
      </c>
    </row>
    <row r="352" spans="8:9" x14ac:dyDescent="0.2">
      <c r="H352" s="55">
        <v>16</v>
      </c>
      <c r="I352" s="228">
        <v>0.17819197446420429</v>
      </c>
    </row>
    <row r="353" spans="8:9" x14ac:dyDescent="0.2">
      <c r="H353" s="55">
        <v>16</v>
      </c>
      <c r="I353" s="228">
        <v>0.19094277245782038</v>
      </c>
    </row>
    <row r="354" spans="8:9" x14ac:dyDescent="0.2">
      <c r="H354" s="55">
        <v>16</v>
      </c>
      <c r="I354" s="228">
        <v>0.19712722298221613</v>
      </c>
    </row>
    <row r="355" spans="8:9" x14ac:dyDescent="0.2">
      <c r="H355" s="55">
        <v>16</v>
      </c>
      <c r="I355" s="228">
        <v>0.19987179674755107</v>
      </c>
    </row>
    <row r="356" spans="8:9" x14ac:dyDescent="0.2">
      <c r="H356" s="55">
        <v>16</v>
      </c>
      <c r="I356" s="228">
        <v>0.20463971780926482</v>
      </c>
    </row>
    <row r="357" spans="8:9" x14ac:dyDescent="0.2">
      <c r="H357" s="55">
        <v>16</v>
      </c>
      <c r="I357" s="228">
        <v>0.20860655737704922</v>
      </c>
    </row>
    <row r="358" spans="8:9" x14ac:dyDescent="0.2">
      <c r="H358" s="55">
        <v>16</v>
      </c>
      <c r="I358" s="228">
        <v>0.20865647810218979</v>
      </c>
    </row>
    <row r="359" spans="8:9" x14ac:dyDescent="0.2">
      <c r="H359" s="55">
        <v>16</v>
      </c>
      <c r="I359" s="228">
        <v>0.21756291818734791</v>
      </c>
    </row>
    <row r="360" spans="8:9" x14ac:dyDescent="0.2">
      <c r="H360" s="55">
        <v>16</v>
      </c>
      <c r="I360" s="228">
        <v>0.21757361870066791</v>
      </c>
    </row>
    <row r="361" spans="8:9" x14ac:dyDescent="0.2">
      <c r="H361" s="55">
        <v>16</v>
      </c>
      <c r="I361" s="228">
        <v>0.21783230734154127</v>
      </c>
    </row>
    <row r="362" spans="8:9" x14ac:dyDescent="0.2">
      <c r="H362" s="55">
        <v>16</v>
      </c>
      <c r="I362" s="228">
        <v>0.21862477231329691</v>
      </c>
    </row>
    <row r="363" spans="8:9" x14ac:dyDescent="0.2">
      <c r="H363" s="55">
        <v>16</v>
      </c>
      <c r="I363" s="228">
        <v>0.21996124031007752</v>
      </c>
    </row>
    <row r="364" spans="8:9" x14ac:dyDescent="0.2">
      <c r="H364" s="55">
        <v>16</v>
      </c>
      <c r="I364" s="228">
        <v>0.22206599211638853</v>
      </c>
    </row>
    <row r="365" spans="8:9" x14ac:dyDescent="0.2">
      <c r="H365" s="55">
        <v>16</v>
      </c>
      <c r="I365" s="228">
        <v>0.22218417047184169</v>
      </c>
    </row>
    <row r="366" spans="8:9" x14ac:dyDescent="0.2">
      <c r="H366" s="55">
        <v>16</v>
      </c>
      <c r="I366" s="228">
        <v>0.22385881816230141</v>
      </c>
    </row>
    <row r="367" spans="8:9" x14ac:dyDescent="0.2">
      <c r="H367" s="55">
        <v>16</v>
      </c>
      <c r="I367" s="228">
        <v>0.22610347530526331</v>
      </c>
    </row>
    <row r="368" spans="8:9" x14ac:dyDescent="0.2">
      <c r="H368" s="55">
        <v>16</v>
      </c>
      <c r="I368" s="228">
        <v>0.22780201916495549</v>
      </c>
    </row>
    <row r="369" spans="8:9" x14ac:dyDescent="0.2">
      <c r="H369" s="55">
        <v>16</v>
      </c>
      <c r="I369" s="228">
        <v>0.22820746771476697</v>
      </c>
    </row>
    <row r="370" spans="8:9" x14ac:dyDescent="0.2">
      <c r="H370" s="55">
        <v>16</v>
      </c>
      <c r="I370" s="228">
        <v>0.22837771725773545</v>
      </c>
    </row>
    <row r="371" spans="8:9" x14ac:dyDescent="0.2">
      <c r="H371" s="55">
        <v>16</v>
      </c>
      <c r="I371" s="228">
        <v>0.23069140121833401</v>
      </c>
    </row>
    <row r="372" spans="8:9" x14ac:dyDescent="0.2">
      <c r="H372" s="55">
        <v>16</v>
      </c>
      <c r="I372" s="228">
        <v>0.23218342994131957</v>
      </c>
    </row>
    <row r="373" spans="8:9" x14ac:dyDescent="0.2">
      <c r="H373" s="55">
        <v>16</v>
      </c>
      <c r="I373" s="228">
        <v>0.23235137648310586</v>
      </c>
    </row>
    <row r="374" spans="8:9" x14ac:dyDescent="0.2">
      <c r="H374" s="55">
        <v>16</v>
      </c>
      <c r="I374" s="228">
        <v>0.23308622262773723</v>
      </c>
    </row>
    <row r="375" spans="8:9" x14ac:dyDescent="0.2">
      <c r="H375" s="55">
        <v>16</v>
      </c>
      <c r="I375" s="228">
        <v>0.23335613315093484</v>
      </c>
    </row>
    <row r="376" spans="8:9" x14ac:dyDescent="0.2">
      <c r="H376" s="55">
        <v>16</v>
      </c>
      <c r="I376" s="228">
        <v>0.2336719644518391</v>
      </c>
    </row>
    <row r="377" spans="8:9" x14ac:dyDescent="0.2">
      <c r="H377" s="55">
        <v>16</v>
      </c>
      <c r="I377" s="228">
        <v>0.23490425671485141</v>
      </c>
    </row>
    <row r="378" spans="8:9" x14ac:dyDescent="0.2">
      <c r="H378" s="55">
        <v>16</v>
      </c>
      <c r="I378" s="228">
        <v>0.23576455552335579</v>
      </c>
    </row>
    <row r="379" spans="8:9" x14ac:dyDescent="0.2">
      <c r="H379" s="55">
        <v>16</v>
      </c>
      <c r="I379" s="228">
        <v>0.237093779826338</v>
      </c>
    </row>
    <row r="380" spans="8:9" x14ac:dyDescent="0.2">
      <c r="H380" s="55">
        <v>16</v>
      </c>
      <c r="I380" s="228">
        <v>0.23900640305467094</v>
      </c>
    </row>
    <row r="381" spans="8:9" x14ac:dyDescent="0.2">
      <c r="H381" s="55">
        <v>16</v>
      </c>
      <c r="I381" s="228">
        <v>0.23980193126520674</v>
      </c>
    </row>
    <row r="382" spans="8:9" x14ac:dyDescent="0.2">
      <c r="H382" s="55">
        <v>16</v>
      </c>
      <c r="I382" s="228">
        <v>0.23998178506375228</v>
      </c>
    </row>
    <row r="383" spans="8:9" x14ac:dyDescent="0.2">
      <c r="H383" s="55">
        <v>16</v>
      </c>
      <c r="I383" s="228">
        <v>0.24056238615664849</v>
      </c>
    </row>
    <row r="384" spans="8:9" x14ac:dyDescent="0.2">
      <c r="H384" s="55">
        <v>16</v>
      </c>
      <c r="I384" s="228">
        <v>0.24068363396032191</v>
      </c>
    </row>
    <row r="385" spans="8:9" x14ac:dyDescent="0.2">
      <c r="H385" s="55">
        <v>16</v>
      </c>
      <c r="I385" s="228">
        <v>0.24156976744186048</v>
      </c>
    </row>
    <row r="386" spans="8:9" x14ac:dyDescent="0.2">
      <c r="H386" s="55">
        <v>16</v>
      </c>
      <c r="I386" s="228">
        <v>0.24403835186307116</v>
      </c>
    </row>
    <row r="387" spans="8:9" x14ac:dyDescent="0.2">
      <c r="H387" s="55">
        <v>16</v>
      </c>
      <c r="I387" s="228">
        <v>0.2462481304028189</v>
      </c>
    </row>
    <row r="388" spans="8:9" x14ac:dyDescent="0.2">
      <c r="H388" s="55">
        <v>16</v>
      </c>
      <c r="I388" s="228">
        <v>0.24655487109285878</v>
      </c>
    </row>
    <row r="389" spans="8:9" x14ac:dyDescent="0.2">
      <c r="H389" s="55">
        <v>16</v>
      </c>
      <c r="I389" s="228">
        <v>0.2485503211321024</v>
      </c>
    </row>
    <row r="390" spans="8:9" x14ac:dyDescent="0.2">
      <c r="H390" s="55">
        <v>16</v>
      </c>
      <c r="I390" s="228">
        <v>0.24875811030008102</v>
      </c>
    </row>
    <row r="391" spans="8:9" x14ac:dyDescent="0.2">
      <c r="H391" s="55">
        <v>16</v>
      </c>
      <c r="I391" s="228">
        <v>0.25154891139086538</v>
      </c>
    </row>
    <row r="392" spans="8:9" x14ac:dyDescent="0.2">
      <c r="H392" s="55">
        <v>16</v>
      </c>
      <c r="I392" s="228">
        <v>0.25203610886160294</v>
      </c>
    </row>
    <row r="393" spans="8:9" x14ac:dyDescent="0.2">
      <c r="H393" s="55">
        <v>16</v>
      </c>
      <c r="I393" s="228">
        <v>0.25421796625626997</v>
      </c>
    </row>
    <row r="394" spans="8:9" x14ac:dyDescent="0.2">
      <c r="H394" s="55">
        <v>16</v>
      </c>
      <c r="I394" s="228">
        <v>0.25601395895949619</v>
      </c>
    </row>
    <row r="395" spans="8:9" x14ac:dyDescent="0.2">
      <c r="H395" s="55">
        <v>16</v>
      </c>
      <c r="I395" s="228">
        <v>0.25808090204060785</v>
      </c>
    </row>
    <row r="396" spans="8:9" x14ac:dyDescent="0.2">
      <c r="H396" s="55">
        <v>16</v>
      </c>
      <c r="I396" s="228">
        <v>0.25963107059932145</v>
      </c>
    </row>
    <row r="397" spans="8:9" x14ac:dyDescent="0.2">
      <c r="H397" s="55">
        <v>16</v>
      </c>
      <c r="I397" s="228">
        <v>0.26209775349119613</v>
      </c>
    </row>
    <row r="398" spans="8:9" x14ac:dyDescent="0.2">
      <c r="H398" s="55">
        <v>16</v>
      </c>
      <c r="I398" s="228">
        <v>0.26905434122647237</v>
      </c>
    </row>
    <row r="399" spans="8:9" x14ac:dyDescent="0.2">
      <c r="H399" s="55">
        <v>16</v>
      </c>
      <c r="I399" s="228">
        <v>0.26990586781160553</v>
      </c>
    </row>
    <row r="400" spans="8:9" x14ac:dyDescent="0.2">
      <c r="H400" s="55">
        <v>16</v>
      </c>
      <c r="I400" s="228">
        <v>0.27030048952641167</v>
      </c>
    </row>
    <row r="401" spans="8:9" x14ac:dyDescent="0.2">
      <c r="H401" s="55">
        <v>16</v>
      </c>
      <c r="I401" s="228">
        <v>0.27125314372651904</v>
      </c>
    </row>
    <row r="402" spans="8:9" x14ac:dyDescent="0.2">
      <c r="H402" s="55">
        <v>16</v>
      </c>
      <c r="I402" s="228">
        <v>0.2742129859616198</v>
      </c>
    </row>
    <row r="403" spans="8:9" x14ac:dyDescent="0.2">
      <c r="H403" s="55">
        <v>16</v>
      </c>
      <c r="I403" s="228">
        <v>0.27523736815317928</v>
      </c>
    </row>
    <row r="404" spans="8:9" x14ac:dyDescent="0.2">
      <c r="H404" s="55">
        <v>16</v>
      </c>
      <c r="I404" s="228">
        <v>0.27547167122663019</v>
      </c>
    </row>
    <row r="405" spans="8:9" x14ac:dyDescent="0.2">
      <c r="H405" s="55">
        <v>17</v>
      </c>
      <c r="I405" s="228">
        <v>0.19790469020896068</v>
      </c>
    </row>
    <row r="406" spans="8:9" x14ac:dyDescent="0.2">
      <c r="H406" s="55">
        <v>17</v>
      </c>
      <c r="I406" s="228">
        <v>0.21006606515274398</v>
      </c>
    </row>
    <row r="407" spans="8:9" x14ac:dyDescent="0.2">
      <c r="H407" s="55">
        <v>17</v>
      </c>
      <c r="I407" s="228">
        <v>0.21440831418401368</v>
      </c>
    </row>
    <row r="408" spans="8:9" x14ac:dyDescent="0.2">
      <c r="H408" s="55">
        <v>17</v>
      </c>
      <c r="I408" s="228">
        <v>0.22009809995469637</v>
      </c>
    </row>
    <row r="409" spans="8:9" x14ac:dyDescent="0.2">
      <c r="H409" s="55">
        <v>17</v>
      </c>
      <c r="I409" s="228">
        <v>0.22146314882400647</v>
      </c>
    </row>
    <row r="410" spans="8:9" x14ac:dyDescent="0.2">
      <c r="H410" s="55">
        <v>17</v>
      </c>
      <c r="I410" s="228">
        <v>0.22177700054068669</v>
      </c>
    </row>
    <row r="411" spans="8:9" x14ac:dyDescent="0.2">
      <c r="H411" s="55">
        <v>17</v>
      </c>
      <c r="I411" s="228">
        <v>0.23820501325019408</v>
      </c>
    </row>
    <row r="412" spans="8:9" x14ac:dyDescent="0.2">
      <c r="H412" s="55">
        <v>17</v>
      </c>
      <c r="I412" s="228">
        <v>0.25944673695572051</v>
      </c>
    </row>
    <row r="413" spans="8:9" x14ac:dyDescent="0.2">
      <c r="H413" s="55">
        <v>18</v>
      </c>
      <c r="I413" s="228">
        <v>0.20250540475015044</v>
      </c>
    </row>
    <row r="414" spans="8:9" x14ac:dyDescent="0.2">
      <c r="H414" s="55">
        <v>18</v>
      </c>
      <c r="I414" s="228">
        <v>0.22289119990269413</v>
      </c>
    </row>
    <row r="415" spans="8:9" x14ac:dyDescent="0.2">
      <c r="H415" s="55">
        <v>18</v>
      </c>
      <c r="I415" s="228">
        <v>0.22633228575290623</v>
      </c>
    </row>
    <row r="416" spans="8:9" x14ac:dyDescent="0.2">
      <c r="H416" s="55">
        <v>18</v>
      </c>
      <c r="I416" s="228">
        <v>0.22658150851581507</v>
      </c>
    </row>
    <row r="417" spans="8:9" x14ac:dyDescent="0.2">
      <c r="H417" s="55">
        <v>18</v>
      </c>
      <c r="I417" s="228">
        <v>0.22751059141161906</v>
      </c>
    </row>
    <row r="418" spans="8:9" x14ac:dyDescent="0.2">
      <c r="H418" s="55">
        <v>18</v>
      </c>
      <c r="I418" s="228">
        <v>0.23042294090805382</v>
      </c>
    </row>
    <row r="419" spans="8:9" x14ac:dyDescent="0.2">
      <c r="H419" s="55">
        <v>18</v>
      </c>
      <c r="I419" s="228">
        <v>0.24167807326293833</v>
      </c>
    </row>
    <row r="420" spans="8:9" x14ac:dyDescent="0.2">
      <c r="H420" s="55">
        <v>18</v>
      </c>
      <c r="I420" s="228">
        <v>0.24420416951859455</v>
      </c>
    </row>
    <row r="421" spans="8:9" x14ac:dyDescent="0.2">
      <c r="H421" s="55">
        <v>18</v>
      </c>
      <c r="I421" s="228">
        <v>0.24595677845063757</v>
      </c>
    </row>
    <row r="422" spans="8:9" x14ac:dyDescent="0.2">
      <c r="H422" s="55">
        <v>18</v>
      </c>
      <c r="I422" s="228">
        <v>0.2491252384191518</v>
      </c>
    </row>
    <row r="423" spans="8:9" x14ac:dyDescent="0.2">
      <c r="H423" s="55">
        <v>19</v>
      </c>
      <c r="I423" s="228">
        <v>0.19184856354108179</v>
      </c>
    </row>
    <row r="424" spans="8:9" x14ac:dyDescent="0.2">
      <c r="H424" s="55">
        <v>19</v>
      </c>
      <c r="I424" s="228">
        <v>0.22735244480934139</v>
      </c>
    </row>
    <row r="425" spans="8:9" x14ac:dyDescent="0.2">
      <c r="H425" s="55">
        <v>19</v>
      </c>
      <c r="I425" s="228">
        <v>0.22946575860548568</v>
      </c>
    </row>
    <row r="426" spans="8:9" x14ac:dyDescent="0.2">
      <c r="H426" s="55">
        <v>19</v>
      </c>
      <c r="I426" s="228">
        <v>0.23790853867214234</v>
      </c>
    </row>
    <row r="427" spans="8:9" x14ac:dyDescent="0.2">
      <c r="H427" s="55">
        <v>20</v>
      </c>
      <c r="I427" s="228">
        <v>0.231826847868596</v>
      </c>
    </row>
    <row r="428" spans="8:9" x14ac:dyDescent="0.2">
      <c r="H428" s="55">
        <v>20</v>
      </c>
      <c r="I428" s="228">
        <v>0.23213194215229643</v>
      </c>
    </row>
    <row r="429" spans="8:9" x14ac:dyDescent="0.2">
      <c r="H429" s="55">
        <v>20</v>
      </c>
      <c r="I429" s="228">
        <v>0.23417348198677276</v>
      </c>
    </row>
    <row r="430" spans="8:9" x14ac:dyDescent="0.2">
      <c r="H430" s="55">
        <v>20</v>
      </c>
      <c r="I430" s="228">
        <v>0.23742720125353095</v>
      </c>
    </row>
    <row r="431" spans="8:9" x14ac:dyDescent="0.2">
      <c r="H431" s="55">
        <v>20</v>
      </c>
      <c r="I431" s="228">
        <v>0.24004841518314834</v>
      </c>
    </row>
    <row r="432" spans="8:9" x14ac:dyDescent="0.2">
      <c r="H432" s="55">
        <v>20</v>
      </c>
      <c r="I432" s="228">
        <v>0.2412404324926474</v>
      </c>
    </row>
    <row r="433" spans="8:9" x14ac:dyDescent="0.2">
      <c r="H433" s="55">
        <v>20</v>
      </c>
      <c r="I433" s="228">
        <v>0.24228555164847268</v>
      </c>
    </row>
    <row r="434" spans="8:9" x14ac:dyDescent="0.2">
      <c r="H434" s="55">
        <v>20</v>
      </c>
      <c r="I434" s="228">
        <v>0.24551578084019621</v>
      </c>
    </row>
    <row r="435" spans="8:9" x14ac:dyDescent="0.2">
      <c r="H435" s="55">
        <v>20</v>
      </c>
      <c r="I435" s="228">
        <v>0.24723035772760799</v>
      </c>
    </row>
    <row r="436" spans="8:9" x14ac:dyDescent="0.2">
      <c r="H436" s="55">
        <v>20</v>
      </c>
      <c r="I436" s="228">
        <v>0.24775214487946873</v>
      </c>
    </row>
    <row r="437" spans="8:9" x14ac:dyDescent="0.2">
      <c r="H437" s="55">
        <v>20</v>
      </c>
      <c r="I437" s="228">
        <v>0.2488810489582233</v>
      </c>
    </row>
    <row r="438" spans="8:9" x14ac:dyDescent="0.2">
      <c r="H438" s="55">
        <v>20</v>
      </c>
      <c r="I438" s="228">
        <v>0.25294073961783403</v>
      </c>
    </row>
    <row r="439" spans="8:9" x14ac:dyDescent="0.2">
      <c r="H439" s="55">
        <v>20</v>
      </c>
      <c r="I439" s="228">
        <v>0.27820160554643308</v>
      </c>
    </row>
    <row r="440" spans="8:9" x14ac:dyDescent="0.2">
      <c r="H440" s="55">
        <v>21</v>
      </c>
      <c r="I440" s="228">
        <v>0.16908733582590355</v>
      </c>
    </row>
    <row r="441" spans="8:9" x14ac:dyDescent="0.2">
      <c r="H441" s="55">
        <v>21</v>
      </c>
      <c r="I441" s="228">
        <v>0.18329011932641909</v>
      </c>
    </row>
    <row r="442" spans="8:9" x14ac:dyDescent="0.2">
      <c r="H442" s="55">
        <v>21</v>
      </c>
      <c r="I442" s="228">
        <v>0.18941484517304188</v>
      </c>
    </row>
    <row r="443" spans="8:9" x14ac:dyDescent="0.2">
      <c r="H443" s="55">
        <v>21</v>
      </c>
      <c r="I443" s="228">
        <v>0.19776747979094492</v>
      </c>
    </row>
    <row r="444" spans="8:9" x14ac:dyDescent="0.2">
      <c r="H444" s="55">
        <v>21</v>
      </c>
      <c r="I444" s="228">
        <v>0.21279870522709488</v>
      </c>
    </row>
    <row r="445" spans="8:9" x14ac:dyDescent="0.2">
      <c r="H445" s="55">
        <v>21</v>
      </c>
      <c r="I445" s="228">
        <v>0.2146225071963552</v>
      </c>
    </row>
    <row r="446" spans="8:9" x14ac:dyDescent="0.2">
      <c r="H446" s="55">
        <v>21</v>
      </c>
      <c r="I446" s="228">
        <v>0.21641502543655333</v>
      </c>
    </row>
    <row r="447" spans="8:9" x14ac:dyDescent="0.2">
      <c r="H447" s="55">
        <v>21</v>
      </c>
      <c r="I447" s="228">
        <v>0.21832579185520362</v>
      </c>
    </row>
    <row r="448" spans="8:9" x14ac:dyDescent="0.2">
      <c r="H448" s="55">
        <v>21</v>
      </c>
      <c r="I448" s="228">
        <v>0.21866373456109123</v>
      </c>
    </row>
    <row r="449" spans="8:9" x14ac:dyDescent="0.2">
      <c r="H449" s="55">
        <v>21</v>
      </c>
      <c r="I449" s="228">
        <v>0.21896125964230267</v>
      </c>
    </row>
    <row r="450" spans="8:9" x14ac:dyDescent="0.2">
      <c r="H450" s="55">
        <v>21</v>
      </c>
      <c r="I450" s="228">
        <v>0.21980285739067942</v>
      </c>
    </row>
    <row r="451" spans="8:9" x14ac:dyDescent="0.2">
      <c r="H451" s="55">
        <v>21</v>
      </c>
      <c r="I451" s="228">
        <v>0.21999739786625033</v>
      </c>
    </row>
    <row r="452" spans="8:9" x14ac:dyDescent="0.2">
      <c r="H452" s="55">
        <v>21</v>
      </c>
      <c r="I452" s="228">
        <v>0.2205241281427413</v>
      </c>
    </row>
    <row r="453" spans="8:9" x14ac:dyDescent="0.2">
      <c r="H453" s="55">
        <v>21</v>
      </c>
      <c r="I453" s="228">
        <v>0.22148587373561218</v>
      </c>
    </row>
    <row r="454" spans="8:9" x14ac:dyDescent="0.2">
      <c r="H454" s="55">
        <v>21</v>
      </c>
      <c r="I454" s="228">
        <v>0.22174755267960844</v>
      </c>
    </row>
    <row r="455" spans="8:9" x14ac:dyDescent="0.2">
      <c r="H455" s="55">
        <v>21</v>
      </c>
      <c r="I455" s="228">
        <v>0.23021770371291564</v>
      </c>
    </row>
    <row r="456" spans="8:9" x14ac:dyDescent="0.2">
      <c r="H456" s="55">
        <v>21</v>
      </c>
      <c r="I456" s="228">
        <v>0.23067974452554746</v>
      </c>
    </row>
    <row r="457" spans="8:9" x14ac:dyDescent="0.2">
      <c r="H457" s="55">
        <v>21</v>
      </c>
      <c r="I457" s="228">
        <v>0.23778052567550262</v>
      </c>
    </row>
    <row r="458" spans="8:9" x14ac:dyDescent="0.2">
      <c r="H458" s="55">
        <v>21</v>
      </c>
      <c r="I458" s="228">
        <v>0.23948698474254157</v>
      </c>
    </row>
    <row r="459" spans="8:9" x14ac:dyDescent="0.2">
      <c r="H459" s="55">
        <v>21</v>
      </c>
      <c r="I459" s="228">
        <v>0.24521337453530342</v>
      </c>
    </row>
    <row r="460" spans="8:9" x14ac:dyDescent="0.2">
      <c r="H460" s="55">
        <v>21</v>
      </c>
      <c r="I460" s="228">
        <v>0.24537465464982161</v>
      </c>
    </row>
    <row r="461" spans="8:9" x14ac:dyDescent="0.2">
      <c r="H461" s="55">
        <v>21</v>
      </c>
      <c r="I461" s="228">
        <v>0.2455009868802972</v>
      </c>
    </row>
    <row r="462" spans="8:9" x14ac:dyDescent="0.2">
      <c r="H462" s="55">
        <v>21</v>
      </c>
      <c r="I462" s="228">
        <v>0.24626423041894352</v>
      </c>
    </row>
    <row r="463" spans="8:9" x14ac:dyDescent="0.2">
      <c r="H463" s="55">
        <v>21</v>
      </c>
      <c r="I463" s="228">
        <v>0.24774543378995434</v>
      </c>
    </row>
    <row r="464" spans="8:9" x14ac:dyDescent="0.2">
      <c r="H464" s="55">
        <v>21</v>
      </c>
      <c r="I464" s="228">
        <v>0.24856453392805905</v>
      </c>
    </row>
    <row r="465" spans="8:9" x14ac:dyDescent="0.2">
      <c r="H465" s="55">
        <v>21</v>
      </c>
      <c r="I465" s="228">
        <v>0.24899990777247472</v>
      </c>
    </row>
    <row r="466" spans="8:9" x14ac:dyDescent="0.2">
      <c r="H466" s="55">
        <v>21</v>
      </c>
      <c r="I466" s="228">
        <v>0.25335477102718479</v>
      </c>
    </row>
    <row r="467" spans="8:9" x14ac:dyDescent="0.2">
      <c r="H467" s="55">
        <v>21</v>
      </c>
      <c r="I467" s="228">
        <v>0.26874507728180164</v>
      </c>
    </row>
    <row r="468" spans="8:9" x14ac:dyDescent="0.2">
      <c r="H468" s="55">
        <v>21</v>
      </c>
      <c r="I468" s="228">
        <v>0.27315655037978082</v>
      </c>
    </row>
    <row r="469" spans="8:9" x14ac:dyDescent="0.2">
      <c r="H469" s="55">
        <v>21</v>
      </c>
      <c r="I469" s="228">
        <v>0.27361977044747782</v>
      </c>
    </row>
    <row r="470" spans="8:9" x14ac:dyDescent="0.2">
      <c r="H470" s="55">
        <v>21</v>
      </c>
      <c r="I470" s="228">
        <v>0.2745836140232692</v>
      </c>
    </row>
    <row r="471" spans="8:9" x14ac:dyDescent="0.2">
      <c r="H471" s="55">
        <v>21</v>
      </c>
      <c r="I471" s="228">
        <v>0.27543149060390437</v>
      </c>
    </row>
    <row r="472" spans="8:9" x14ac:dyDescent="0.2">
      <c r="H472" s="55">
        <v>21</v>
      </c>
      <c r="I472" s="228">
        <v>0.27966057126926197</v>
      </c>
    </row>
    <row r="473" spans="8:9" x14ac:dyDescent="0.2">
      <c r="H473" s="55">
        <v>21</v>
      </c>
      <c r="I473" s="228">
        <v>0.28128520693942594</v>
      </c>
    </row>
    <row r="474" spans="8:9" x14ac:dyDescent="0.2">
      <c r="H474" s="55">
        <v>21</v>
      </c>
      <c r="I474" s="228">
        <v>0.28470891504699336</v>
      </c>
    </row>
    <row r="475" spans="8:9" x14ac:dyDescent="0.2">
      <c r="H475" s="55">
        <v>21</v>
      </c>
      <c r="I475" s="228">
        <v>0.28474572858640673</v>
      </c>
    </row>
    <row r="476" spans="8:9" x14ac:dyDescent="0.2">
      <c r="H476" s="55">
        <v>21</v>
      </c>
      <c r="I476" s="228">
        <v>0.28760504601110354</v>
      </c>
    </row>
    <row r="477" spans="8:9" x14ac:dyDescent="0.2">
      <c r="H477" s="55">
        <v>21</v>
      </c>
      <c r="I477" s="228">
        <v>0.2961733106431681</v>
      </c>
    </row>
    <row r="478" spans="8:9" x14ac:dyDescent="0.2">
      <c r="H478" s="55">
        <v>21</v>
      </c>
      <c r="I478" s="228">
        <v>0.29742699661029975</v>
      </c>
    </row>
    <row r="479" spans="8:9" x14ac:dyDescent="0.2">
      <c r="H479" s="55">
        <v>21</v>
      </c>
      <c r="I479" s="228">
        <v>0.30622975131188684</v>
      </c>
    </row>
    <row r="480" spans="8:9" x14ac:dyDescent="0.2">
      <c r="H480" s="55">
        <v>22</v>
      </c>
      <c r="I480" s="228">
        <v>0.18426684881602914</v>
      </c>
    </row>
    <row r="481" spans="8:9" x14ac:dyDescent="0.2">
      <c r="H481" s="55">
        <v>22</v>
      </c>
      <c r="I481" s="228">
        <v>0.20290169068904704</v>
      </c>
    </row>
    <row r="482" spans="8:9" x14ac:dyDescent="0.2">
      <c r="H482" s="55">
        <v>22</v>
      </c>
      <c r="I482" s="228">
        <v>0.22488011304700772</v>
      </c>
    </row>
    <row r="483" spans="8:9" x14ac:dyDescent="0.2">
      <c r="H483" s="55">
        <v>22</v>
      </c>
      <c r="I483" s="228">
        <v>0.25025710828796133</v>
      </c>
    </row>
    <row r="484" spans="8:9" x14ac:dyDescent="0.2">
      <c r="H484" s="55">
        <v>22</v>
      </c>
      <c r="I484" s="228">
        <v>0.25147066215648822</v>
      </c>
    </row>
    <row r="485" spans="8:9" x14ac:dyDescent="0.2">
      <c r="H485" s="55">
        <v>22</v>
      </c>
      <c r="I485" s="228">
        <v>0.25347819710598357</v>
      </c>
    </row>
    <row r="486" spans="8:9" x14ac:dyDescent="0.2">
      <c r="H486" s="55">
        <v>22</v>
      </c>
      <c r="I486" s="228">
        <v>0.25892944858462097</v>
      </c>
    </row>
    <row r="487" spans="8:9" x14ac:dyDescent="0.2">
      <c r="H487" s="55">
        <v>22</v>
      </c>
      <c r="I487" s="228">
        <v>0.2609830758013264</v>
      </c>
    </row>
    <row r="488" spans="8:9" x14ac:dyDescent="0.2">
      <c r="H488" s="55">
        <v>22</v>
      </c>
      <c r="I488" s="228">
        <v>0.26149539993917276</v>
      </c>
    </row>
    <row r="489" spans="8:9" x14ac:dyDescent="0.2">
      <c r="H489" s="55">
        <v>22</v>
      </c>
      <c r="I489" s="228">
        <v>0.26250684181718664</v>
      </c>
    </row>
    <row r="490" spans="8:9" x14ac:dyDescent="0.2">
      <c r="H490" s="55">
        <v>22</v>
      </c>
      <c r="I490" s="228">
        <v>0.26300135315939915</v>
      </c>
    </row>
    <row r="491" spans="8:9" x14ac:dyDescent="0.2">
      <c r="H491" s="55">
        <v>22</v>
      </c>
      <c r="I491" s="228">
        <v>0.26341628635835751</v>
      </c>
    </row>
    <row r="492" spans="8:9" x14ac:dyDescent="0.2">
      <c r="H492" s="55">
        <v>22</v>
      </c>
      <c r="I492" s="228">
        <v>0.26517722578905673</v>
      </c>
    </row>
    <row r="493" spans="8:9" x14ac:dyDescent="0.2">
      <c r="H493" s="55">
        <v>22</v>
      </c>
      <c r="I493" s="228">
        <v>0.26867307141834834</v>
      </c>
    </row>
    <row r="494" spans="8:9" x14ac:dyDescent="0.2">
      <c r="H494" s="55">
        <v>22</v>
      </c>
      <c r="I494" s="228">
        <v>0.27097622872460037</v>
      </c>
    </row>
    <row r="495" spans="8:9" x14ac:dyDescent="0.2">
      <c r="H495" s="55">
        <v>22</v>
      </c>
      <c r="I495" s="228">
        <v>0.27327418226306516</v>
      </c>
    </row>
    <row r="496" spans="8:9" x14ac:dyDescent="0.2">
      <c r="H496" s="55">
        <v>22</v>
      </c>
      <c r="I496" s="228">
        <v>0.27392083048140542</v>
      </c>
    </row>
    <row r="497" spans="8:9" x14ac:dyDescent="0.2">
      <c r="H497" s="55">
        <v>22</v>
      </c>
      <c r="I497" s="228">
        <v>0.27733125534037478</v>
      </c>
    </row>
    <row r="498" spans="8:9" x14ac:dyDescent="0.2">
      <c r="H498" s="55">
        <v>22</v>
      </c>
      <c r="I498" s="228">
        <v>0.27862260070289263</v>
      </c>
    </row>
    <row r="499" spans="8:9" x14ac:dyDescent="0.2">
      <c r="H499" s="55">
        <v>22</v>
      </c>
      <c r="I499" s="228">
        <v>0.27910012168225723</v>
      </c>
    </row>
    <row r="500" spans="8:9" x14ac:dyDescent="0.2">
      <c r="H500" s="55">
        <v>22</v>
      </c>
      <c r="I500" s="228">
        <v>0.27949396630236795</v>
      </c>
    </row>
    <row r="501" spans="8:9" x14ac:dyDescent="0.2">
      <c r="H501" s="55">
        <v>22</v>
      </c>
      <c r="I501" s="228">
        <v>0.27992668488160294</v>
      </c>
    </row>
    <row r="502" spans="8:9" x14ac:dyDescent="0.2">
      <c r="H502" s="55">
        <v>22</v>
      </c>
      <c r="I502" s="228">
        <v>0.2803787360255533</v>
      </c>
    </row>
    <row r="503" spans="8:9" x14ac:dyDescent="0.2">
      <c r="H503" s="55">
        <v>22</v>
      </c>
      <c r="I503" s="228">
        <v>0.28153735632183907</v>
      </c>
    </row>
    <row r="504" spans="8:9" x14ac:dyDescent="0.2">
      <c r="H504" s="55">
        <v>22</v>
      </c>
      <c r="I504" s="228">
        <v>0.28597579517119742</v>
      </c>
    </row>
    <row r="505" spans="8:9" x14ac:dyDescent="0.2">
      <c r="H505" s="55">
        <v>22</v>
      </c>
      <c r="I505" s="228">
        <v>0.28606262833675566</v>
      </c>
    </row>
    <row r="506" spans="8:9" x14ac:dyDescent="0.2">
      <c r="H506" s="55">
        <v>22</v>
      </c>
      <c r="I506" s="228">
        <v>0.28667294090805384</v>
      </c>
    </row>
    <row r="507" spans="8:9" x14ac:dyDescent="0.2">
      <c r="H507" s="55">
        <v>22</v>
      </c>
      <c r="I507" s="228">
        <v>0.28923278945110042</v>
      </c>
    </row>
    <row r="508" spans="8:9" x14ac:dyDescent="0.2">
      <c r="H508" s="55">
        <v>22</v>
      </c>
      <c r="I508" s="228">
        <v>0.29000455373406192</v>
      </c>
    </row>
    <row r="509" spans="8:9" x14ac:dyDescent="0.2">
      <c r="H509" s="55">
        <v>22</v>
      </c>
      <c r="I509" s="228">
        <v>0.29180327868852463</v>
      </c>
    </row>
    <row r="510" spans="8:9" x14ac:dyDescent="0.2">
      <c r="H510" s="55">
        <v>22</v>
      </c>
      <c r="I510" s="228">
        <v>0.29306011676701327</v>
      </c>
    </row>
    <row r="511" spans="8:9" x14ac:dyDescent="0.2">
      <c r="H511" s="55">
        <v>22</v>
      </c>
      <c r="I511" s="228">
        <v>0.29430783242258657</v>
      </c>
    </row>
    <row r="512" spans="8:9" x14ac:dyDescent="0.2">
      <c r="H512" s="55">
        <v>22</v>
      </c>
      <c r="I512" s="228">
        <v>0.29798713993612341</v>
      </c>
    </row>
    <row r="513" spans="8:9" x14ac:dyDescent="0.2">
      <c r="H513" s="55">
        <v>22</v>
      </c>
      <c r="I513" s="228">
        <v>0.29826923625370755</v>
      </c>
    </row>
    <row r="514" spans="8:9" x14ac:dyDescent="0.2">
      <c r="H514" s="55">
        <v>22</v>
      </c>
      <c r="I514" s="228">
        <v>0.29988250057038557</v>
      </c>
    </row>
    <row r="515" spans="8:9" x14ac:dyDescent="0.2">
      <c r="H515" s="55">
        <v>22</v>
      </c>
      <c r="I515" s="228">
        <v>0.30365225017111569</v>
      </c>
    </row>
    <row r="516" spans="8:9" x14ac:dyDescent="0.2">
      <c r="H516" s="55">
        <v>22</v>
      </c>
      <c r="I516" s="228">
        <v>0.3139884211727127</v>
      </c>
    </row>
    <row r="517" spans="8:9" x14ac:dyDescent="0.2">
      <c r="H517" s="55">
        <v>23</v>
      </c>
      <c r="I517" s="228">
        <v>0.21795067987926942</v>
      </c>
    </row>
    <row r="518" spans="8:9" x14ac:dyDescent="0.2">
      <c r="H518" s="55">
        <v>23</v>
      </c>
      <c r="I518" s="228">
        <v>0.22051326613370406</v>
      </c>
    </row>
    <row r="519" spans="8:9" x14ac:dyDescent="0.2">
      <c r="H519" s="55">
        <v>23</v>
      </c>
      <c r="I519" s="228">
        <v>0.23444368445052438</v>
      </c>
    </row>
    <row r="520" spans="8:9" x14ac:dyDescent="0.2">
      <c r="H520" s="55">
        <v>23</v>
      </c>
      <c r="I520" s="228">
        <v>0.23957344890510951</v>
      </c>
    </row>
    <row r="521" spans="8:9" x14ac:dyDescent="0.2">
      <c r="H521" s="55">
        <v>23</v>
      </c>
      <c r="I521" s="228">
        <v>0.24079729466373748</v>
      </c>
    </row>
    <row r="522" spans="8:9" x14ac:dyDescent="0.2">
      <c r="H522" s="55">
        <v>23</v>
      </c>
      <c r="I522" s="228">
        <v>0.26224954462659383</v>
      </c>
    </row>
    <row r="523" spans="8:9" x14ac:dyDescent="0.2">
      <c r="H523" s="55">
        <v>23</v>
      </c>
      <c r="I523" s="228">
        <v>0.2656756893755069</v>
      </c>
    </row>
    <row r="524" spans="8:9" x14ac:dyDescent="0.2">
      <c r="H524" s="55">
        <v>23</v>
      </c>
      <c r="I524" s="228">
        <v>0.26624594484995945</v>
      </c>
    </row>
    <row r="525" spans="8:9" x14ac:dyDescent="0.2">
      <c r="H525" s="55">
        <v>23</v>
      </c>
      <c r="I525" s="228">
        <v>0.26795423497267762</v>
      </c>
    </row>
    <row r="526" spans="8:9" x14ac:dyDescent="0.2">
      <c r="H526" s="55">
        <v>23</v>
      </c>
      <c r="I526" s="228">
        <v>0.26862570698777599</v>
      </c>
    </row>
    <row r="527" spans="8:9" x14ac:dyDescent="0.2">
      <c r="H527" s="55">
        <v>23</v>
      </c>
      <c r="I527" s="228">
        <v>0.27162372701018395</v>
      </c>
    </row>
    <row r="528" spans="8:9" x14ac:dyDescent="0.2">
      <c r="H528" s="55">
        <v>23</v>
      </c>
      <c r="I528" s="228">
        <v>0.2768390181762872</v>
      </c>
    </row>
    <row r="529" spans="8:9" x14ac:dyDescent="0.2">
      <c r="H529" s="55">
        <v>23</v>
      </c>
      <c r="I529" s="228">
        <v>0.2784662028588808</v>
      </c>
    </row>
    <row r="530" spans="8:9" x14ac:dyDescent="0.2">
      <c r="H530" s="55">
        <v>23</v>
      </c>
      <c r="I530" s="228">
        <v>0.27848670490093852</v>
      </c>
    </row>
    <row r="531" spans="8:9" x14ac:dyDescent="0.2">
      <c r="H531" s="55">
        <v>23</v>
      </c>
      <c r="I531" s="228">
        <v>0.28020395358691041</v>
      </c>
    </row>
    <row r="532" spans="8:9" x14ac:dyDescent="0.2">
      <c r="H532" s="55">
        <v>23</v>
      </c>
      <c r="I532" s="228">
        <v>0.28037926375631655</v>
      </c>
    </row>
    <row r="533" spans="8:9" x14ac:dyDescent="0.2">
      <c r="H533" s="55">
        <v>23</v>
      </c>
      <c r="I533" s="228">
        <v>0.28057608100711556</v>
      </c>
    </row>
    <row r="534" spans="8:9" x14ac:dyDescent="0.2">
      <c r="H534" s="55">
        <v>23</v>
      </c>
      <c r="I534" s="228">
        <v>0.28085837887067394</v>
      </c>
    </row>
    <row r="535" spans="8:9" x14ac:dyDescent="0.2">
      <c r="H535" s="55">
        <v>23</v>
      </c>
      <c r="I535" s="228">
        <v>0.28151070127504552</v>
      </c>
    </row>
    <row r="536" spans="8:9" x14ac:dyDescent="0.2">
      <c r="H536" s="55">
        <v>23</v>
      </c>
      <c r="I536" s="228">
        <v>0.28240645676477294</v>
      </c>
    </row>
    <row r="537" spans="8:9" x14ac:dyDescent="0.2">
      <c r="H537" s="55">
        <v>23</v>
      </c>
      <c r="I537" s="228">
        <v>0.28322334160392426</v>
      </c>
    </row>
    <row r="538" spans="8:9" x14ac:dyDescent="0.2">
      <c r="H538" s="55">
        <v>23</v>
      </c>
      <c r="I538" s="228">
        <v>0.28410860655737707</v>
      </c>
    </row>
    <row r="539" spans="8:9" x14ac:dyDescent="0.2">
      <c r="H539" s="55">
        <v>23</v>
      </c>
      <c r="I539" s="228">
        <v>0.28429149118365094</v>
      </c>
    </row>
    <row r="540" spans="8:9" x14ac:dyDescent="0.2">
      <c r="H540" s="55">
        <v>23</v>
      </c>
      <c r="I540" s="228">
        <v>0.28487112226277372</v>
      </c>
    </row>
    <row r="541" spans="8:9" x14ac:dyDescent="0.2">
      <c r="H541" s="55">
        <v>23</v>
      </c>
      <c r="I541" s="228">
        <v>0.28563420675270496</v>
      </c>
    </row>
    <row r="542" spans="8:9" x14ac:dyDescent="0.2">
      <c r="H542" s="55">
        <v>23</v>
      </c>
      <c r="I542" s="228">
        <v>0.28586413415468859</v>
      </c>
    </row>
    <row r="543" spans="8:9" x14ac:dyDescent="0.2">
      <c r="H543" s="55">
        <v>23</v>
      </c>
      <c r="I543" s="228">
        <v>0.28594847241222071</v>
      </c>
    </row>
    <row r="544" spans="8:9" x14ac:dyDescent="0.2">
      <c r="H544" s="55">
        <v>23</v>
      </c>
      <c r="I544" s="228">
        <v>0.28612378345498785</v>
      </c>
    </row>
    <row r="545" spans="8:9" x14ac:dyDescent="0.2">
      <c r="H545" s="55">
        <v>23</v>
      </c>
      <c r="I545" s="228">
        <v>0.28617683483248596</v>
      </c>
    </row>
    <row r="546" spans="8:9" x14ac:dyDescent="0.2">
      <c r="H546" s="55">
        <v>23</v>
      </c>
      <c r="I546" s="228">
        <v>0.28656171571982658</v>
      </c>
    </row>
    <row r="547" spans="8:9" x14ac:dyDescent="0.2">
      <c r="H547" s="55">
        <v>23</v>
      </c>
      <c r="I547" s="228">
        <v>0.28789451827242524</v>
      </c>
    </row>
    <row r="548" spans="8:9" x14ac:dyDescent="0.2">
      <c r="H548" s="55">
        <v>23</v>
      </c>
      <c r="I548" s="228">
        <v>0.28848391512662558</v>
      </c>
    </row>
    <row r="549" spans="8:9" x14ac:dyDescent="0.2">
      <c r="H549" s="55">
        <v>23</v>
      </c>
      <c r="I549" s="228">
        <v>0.28856757167845459</v>
      </c>
    </row>
    <row r="550" spans="8:9" x14ac:dyDescent="0.2">
      <c r="H550" s="55">
        <v>23</v>
      </c>
      <c r="I550" s="228">
        <v>0.28879334930412959</v>
      </c>
    </row>
    <row r="551" spans="8:9" x14ac:dyDescent="0.2">
      <c r="H551" s="55">
        <v>23</v>
      </c>
      <c r="I551" s="228">
        <v>0.28919067134382848</v>
      </c>
    </row>
    <row r="552" spans="8:9" x14ac:dyDescent="0.2">
      <c r="H552" s="55">
        <v>23</v>
      </c>
      <c r="I552" s="228">
        <v>0.29033588580880682</v>
      </c>
    </row>
    <row r="553" spans="8:9" x14ac:dyDescent="0.2">
      <c r="H553" s="55">
        <v>23</v>
      </c>
      <c r="I553" s="228">
        <v>0.29087401155717763</v>
      </c>
    </row>
    <row r="554" spans="8:9" x14ac:dyDescent="0.2">
      <c r="H554" s="55">
        <v>23</v>
      </c>
      <c r="I554" s="228">
        <v>0.29330921652978748</v>
      </c>
    </row>
    <row r="555" spans="8:9" x14ac:dyDescent="0.2">
      <c r="H555" s="55">
        <v>23</v>
      </c>
      <c r="I555" s="228">
        <v>0.29384578544061302</v>
      </c>
    </row>
    <row r="556" spans="8:9" x14ac:dyDescent="0.2">
      <c r="H556" s="55">
        <v>23</v>
      </c>
      <c r="I556" s="228">
        <v>0.29426893248175184</v>
      </c>
    </row>
    <row r="557" spans="8:9" x14ac:dyDescent="0.2">
      <c r="H557" s="55">
        <v>23</v>
      </c>
      <c r="I557" s="228">
        <v>0.29432025547445262</v>
      </c>
    </row>
    <row r="558" spans="8:9" x14ac:dyDescent="0.2">
      <c r="H558" s="55">
        <v>23</v>
      </c>
      <c r="I558" s="228">
        <v>0.29538933442182097</v>
      </c>
    </row>
    <row r="559" spans="8:9" x14ac:dyDescent="0.2">
      <c r="H559" s="55">
        <v>23</v>
      </c>
      <c r="I559" s="228">
        <v>0.29659367396593672</v>
      </c>
    </row>
    <row r="560" spans="8:9" x14ac:dyDescent="0.2">
      <c r="H560" s="55">
        <v>23</v>
      </c>
      <c r="I560" s="228">
        <v>0.29683721195528173</v>
      </c>
    </row>
    <row r="561" spans="8:9" x14ac:dyDescent="0.2">
      <c r="H561" s="55">
        <v>23</v>
      </c>
      <c r="I561" s="228">
        <v>0.2971443965517242</v>
      </c>
    </row>
    <row r="562" spans="8:9" x14ac:dyDescent="0.2">
      <c r="H562" s="55">
        <v>23</v>
      </c>
      <c r="I562" s="228">
        <v>0.29789765815085156</v>
      </c>
    </row>
    <row r="563" spans="8:9" x14ac:dyDescent="0.2">
      <c r="H563" s="55">
        <v>23</v>
      </c>
      <c r="I563" s="228">
        <v>0.29920823351585674</v>
      </c>
    </row>
    <row r="564" spans="8:9" x14ac:dyDescent="0.2">
      <c r="H564" s="55">
        <v>23</v>
      </c>
      <c r="I564" s="228">
        <v>0.2992439792008757</v>
      </c>
    </row>
    <row r="565" spans="8:9" x14ac:dyDescent="0.2">
      <c r="H565" s="55">
        <v>23</v>
      </c>
      <c r="I565" s="228">
        <v>0.30171913017031632</v>
      </c>
    </row>
    <row r="566" spans="8:9" x14ac:dyDescent="0.2">
      <c r="H566" s="55">
        <v>23</v>
      </c>
      <c r="I566" s="228">
        <v>0.30402922047538838</v>
      </c>
    </row>
    <row r="567" spans="8:9" x14ac:dyDescent="0.2">
      <c r="H567" s="55">
        <v>23</v>
      </c>
      <c r="I567" s="228">
        <v>0.31413308521560579</v>
      </c>
    </row>
    <row r="568" spans="8:9" x14ac:dyDescent="0.2">
      <c r="H568" s="55">
        <v>23</v>
      </c>
      <c r="I568" s="228">
        <v>0.31428885011859148</v>
      </c>
    </row>
    <row r="569" spans="8:9" x14ac:dyDescent="0.2">
      <c r="H569" s="55">
        <v>23</v>
      </c>
      <c r="I569" s="228">
        <v>0.31448505589778691</v>
      </c>
    </row>
    <row r="570" spans="8:9" x14ac:dyDescent="0.2">
      <c r="H570" s="55">
        <v>23</v>
      </c>
      <c r="I570" s="228">
        <v>0.32024817850637521</v>
      </c>
    </row>
    <row r="571" spans="8:9" x14ac:dyDescent="0.2">
      <c r="H571" s="55">
        <v>23</v>
      </c>
      <c r="I571" s="228">
        <v>0.3224778262605521</v>
      </c>
    </row>
    <row r="572" spans="8:9" x14ac:dyDescent="0.2">
      <c r="H572" s="55">
        <v>24</v>
      </c>
      <c r="I572" s="228">
        <v>0.11328551912568306</v>
      </c>
    </row>
    <row r="573" spans="8:9" x14ac:dyDescent="0.2">
      <c r="H573" s="55">
        <v>24</v>
      </c>
      <c r="I573" s="228">
        <v>0.18789727798053532</v>
      </c>
    </row>
    <row r="574" spans="8:9" x14ac:dyDescent="0.2">
      <c r="H574" s="55">
        <v>24</v>
      </c>
      <c r="I574" s="228">
        <v>0.24519581056466305</v>
      </c>
    </row>
    <row r="575" spans="8:9" x14ac:dyDescent="0.2">
      <c r="H575" s="55">
        <v>24</v>
      </c>
      <c r="I575" s="228">
        <v>0.24897540983606553</v>
      </c>
    </row>
    <row r="576" spans="8:9" x14ac:dyDescent="0.2">
      <c r="H576" s="55">
        <v>24</v>
      </c>
      <c r="I576" s="228">
        <v>0.26177899210686095</v>
      </c>
    </row>
    <row r="577" spans="8:9" x14ac:dyDescent="0.2">
      <c r="H577" s="55">
        <v>24</v>
      </c>
      <c r="I577" s="228">
        <v>0.26764301566522081</v>
      </c>
    </row>
    <row r="578" spans="8:9" x14ac:dyDescent="0.2">
      <c r="H578" s="55">
        <v>24</v>
      </c>
      <c r="I578" s="228">
        <v>0.26972381864623246</v>
      </c>
    </row>
    <row r="579" spans="8:9" x14ac:dyDescent="0.2">
      <c r="H579" s="55">
        <v>24</v>
      </c>
      <c r="I579" s="228">
        <v>0.27662559890485972</v>
      </c>
    </row>
    <row r="580" spans="8:9" x14ac:dyDescent="0.2">
      <c r="H580" s="55">
        <v>24</v>
      </c>
      <c r="I580" s="228">
        <v>0.28059928511673887</v>
      </c>
    </row>
    <row r="581" spans="8:9" x14ac:dyDescent="0.2">
      <c r="H581" s="55">
        <v>24</v>
      </c>
      <c r="I581" s="228">
        <v>0.2860553527980535</v>
      </c>
    </row>
    <row r="582" spans="8:9" x14ac:dyDescent="0.2">
      <c r="H582" s="55">
        <v>24</v>
      </c>
      <c r="I582" s="228">
        <v>0.28681128593830474</v>
      </c>
    </row>
    <row r="583" spans="8:9" x14ac:dyDescent="0.2">
      <c r="H583" s="55">
        <v>24</v>
      </c>
      <c r="I583" s="228">
        <v>0.28683692676249151</v>
      </c>
    </row>
    <row r="584" spans="8:9" x14ac:dyDescent="0.2">
      <c r="H584" s="55">
        <v>24</v>
      </c>
      <c r="I584" s="228">
        <v>0.28840038162710419</v>
      </c>
    </row>
    <row r="585" spans="8:9" x14ac:dyDescent="0.2">
      <c r="H585" s="55">
        <v>24</v>
      </c>
      <c r="I585" s="228">
        <v>0.28924878345498783</v>
      </c>
    </row>
    <row r="586" spans="8:9" x14ac:dyDescent="0.2">
      <c r="H586" s="55">
        <v>24</v>
      </c>
      <c r="I586" s="228">
        <v>0.29225756193950447</v>
      </c>
    </row>
    <row r="587" spans="8:9" x14ac:dyDescent="0.2">
      <c r="H587" s="55">
        <v>24</v>
      </c>
      <c r="I587" s="228">
        <v>0.29397387634040617</v>
      </c>
    </row>
    <row r="588" spans="8:9" x14ac:dyDescent="0.2">
      <c r="H588" s="55">
        <v>24</v>
      </c>
      <c r="I588" s="228">
        <v>0.29753174422141121</v>
      </c>
    </row>
    <row r="589" spans="8:9" x14ac:dyDescent="0.2">
      <c r="H589" s="55">
        <v>24</v>
      </c>
      <c r="I589" s="228">
        <v>0.29869490375225521</v>
      </c>
    </row>
    <row r="590" spans="8:9" x14ac:dyDescent="0.2">
      <c r="H590" s="55">
        <v>24</v>
      </c>
      <c r="I590" s="228">
        <v>0.30644436844505246</v>
      </c>
    </row>
    <row r="591" spans="8:9" x14ac:dyDescent="0.2">
      <c r="H591" s="55">
        <v>24</v>
      </c>
      <c r="I591" s="228">
        <v>0.31132662835249042</v>
      </c>
    </row>
    <row r="592" spans="8:9" x14ac:dyDescent="0.2">
      <c r="H592" s="55">
        <v>24</v>
      </c>
      <c r="I592" s="228">
        <v>0.31931140911025974</v>
      </c>
    </row>
    <row r="593" spans="8:9" x14ac:dyDescent="0.2">
      <c r="H593" s="55">
        <v>25</v>
      </c>
      <c r="I593" s="228">
        <v>0.17376559540515463</v>
      </c>
    </row>
    <row r="594" spans="8:9" x14ac:dyDescent="0.2">
      <c r="H594" s="55">
        <v>25</v>
      </c>
      <c r="I594" s="228">
        <v>0.1902777777777778</v>
      </c>
    </row>
    <row r="595" spans="8:9" x14ac:dyDescent="0.2">
      <c r="H595" s="55">
        <v>25</v>
      </c>
      <c r="I595" s="228">
        <v>0.21055926306182982</v>
      </c>
    </row>
    <row r="596" spans="8:9" x14ac:dyDescent="0.2">
      <c r="H596" s="55">
        <v>25</v>
      </c>
      <c r="I596" s="228">
        <v>0.21233038158795345</v>
      </c>
    </row>
    <row r="597" spans="8:9" x14ac:dyDescent="0.2">
      <c r="H597" s="55">
        <v>25</v>
      </c>
      <c r="I597" s="228">
        <v>0.21480863563769109</v>
      </c>
    </row>
    <row r="598" spans="8:9" x14ac:dyDescent="0.2">
      <c r="H598" s="55">
        <v>25</v>
      </c>
      <c r="I598" s="228">
        <v>0.21520491180048662</v>
      </c>
    </row>
    <row r="599" spans="8:9" x14ac:dyDescent="0.2">
      <c r="H599" s="55">
        <v>25</v>
      </c>
      <c r="I599" s="228">
        <v>0.23774469541409993</v>
      </c>
    </row>
    <row r="600" spans="8:9" x14ac:dyDescent="0.2">
      <c r="H600" s="55">
        <v>25</v>
      </c>
      <c r="I600" s="228">
        <v>0.2476065042875388</v>
      </c>
    </row>
    <row r="601" spans="8:9" x14ac:dyDescent="0.2">
      <c r="H601" s="55">
        <v>25</v>
      </c>
      <c r="I601" s="228">
        <v>0.24975584830904957</v>
      </c>
    </row>
    <row r="602" spans="8:9" x14ac:dyDescent="0.2">
      <c r="H602" s="55">
        <v>25</v>
      </c>
      <c r="I602" s="228">
        <v>0.25170939560864997</v>
      </c>
    </row>
    <row r="603" spans="8:9" x14ac:dyDescent="0.2">
      <c r="H603" s="55">
        <v>25</v>
      </c>
      <c r="I603" s="228">
        <v>0.27204472865274415</v>
      </c>
    </row>
    <row r="604" spans="8:9" x14ac:dyDescent="0.2">
      <c r="H604" s="55">
        <v>26</v>
      </c>
      <c r="I604" s="228">
        <v>0.2070676584604097</v>
      </c>
    </row>
    <row r="605" spans="8:9" x14ac:dyDescent="0.2">
      <c r="H605" s="55">
        <v>26</v>
      </c>
      <c r="I605" s="228">
        <v>0.2434867317957842</v>
      </c>
    </row>
    <row r="606" spans="8:9" x14ac:dyDescent="0.2">
      <c r="H606" s="55">
        <v>26</v>
      </c>
      <c r="I606" s="228">
        <v>0.24708111378944336</v>
      </c>
    </row>
    <row r="607" spans="8:9" x14ac:dyDescent="0.2">
      <c r="H607" s="55">
        <v>26</v>
      </c>
      <c r="I607" s="228">
        <v>0.24908769529022692</v>
      </c>
    </row>
    <row r="608" spans="8:9" x14ac:dyDescent="0.2">
      <c r="H608" s="55">
        <v>26</v>
      </c>
      <c r="I608" s="228">
        <v>0.25309981205019449</v>
      </c>
    </row>
    <row r="609" spans="8:9" x14ac:dyDescent="0.2">
      <c r="H609" s="55">
        <v>26</v>
      </c>
      <c r="I609" s="228">
        <v>0.25340181954106</v>
      </c>
    </row>
    <row r="610" spans="8:9" x14ac:dyDescent="0.2">
      <c r="H610" s="55">
        <v>26</v>
      </c>
      <c r="I610" s="228">
        <v>0.25617431154611808</v>
      </c>
    </row>
    <row r="611" spans="8:9" x14ac:dyDescent="0.2">
      <c r="H611" s="55">
        <v>26</v>
      </c>
      <c r="I611" s="228">
        <v>0.26418288032850995</v>
      </c>
    </row>
    <row r="612" spans="8:9" x14ac:dyDescent="0.2">
      <c r="H612" s="55">
        <v>26</v>
      </c>
      <c r="I612" s="228">
        <v>0.27469908312692826</v>
      </c>
    </row>
    <row r="613" spans="8:9" x14ac:dyDescent="0.2">
      <c r="H613" s="55">
        <v>27</v>
      </c>
      <c r="I613" s="228">
        <v>0.24080973671137607</v>
      </c>
    </row>
    <row r="614" spans="8:9" x14ac:dyDescent="0.2">
      <c r="H614" s="55">
        <v>27</v>
      </c>
      <c r="I614" s="228">
        <v>0.2528693230247786</v>
      </c>
    </row>
    <row r="615" spans="8:9" x14ac:dyDescent="0.2">
      <c r="H615" s="55">
        <v>27</v>
      </c>
      <c r="I615" s="228">
        <v>0.27121647509578545</v>
      </c>
    </row>
    <row r="616" spans="8:9" x14ac:dyDescent="0.2">
      <c r="H616" s="55">
        <v>27</v>
      </c>
      <c r="I616" s="228">
        <v>0.27695126865052555</v>
      </c>
    </row>
    <row r="617" spans="8:9" x14ac:dyDescent="0.2">
      <c r="H617" s="55">
        <v>27</v>
      </c>
      <c r="I617" s="228">
        <v>0.27932912387878162</v>
      </c>
    </row>
    <row r="618" spans="8:9" x14ac:dyDescent="0.2">
      <c r="H618" s="55">
        <v>27</v>
      </c>
      <c r="I618" s="228">
        <v>0.28091792572010993</v>
      </c>
    </row>
    <row r="619" spans="8:9" x14ac:dyDescent="0.2">
      <c r="H619" s="55">
        <v>27</v>
      </c>
      <c r="I619" s="228">
        <v>0.2858731353170359</v>
      </c>
    </row>
    <row r="620" spans="8:9" x14ac:dyDescent="0.2">
      <c r="H620" s="55">
        <v>28</v>
      </c>
      <c r="I620" s="228">
        <v>0.22087887067395265</v>
      </c>
    </row>
    <row r="621" spans="8:9" x14ac:dyDescent="0.2">
      <c r="H621" s="55">
        <v>28</v>
      </c>
      <c r="I621" s="228">
        <v>0.25308128041362532</v>
      </c>
    </row>
    <row r="622" spans="8:9" x14ac:dyDescent="0.2">
      <c r="H622" s="55">
        <v>28</v>
      </c>
      <c r="I622" s="228">
        <v>0.2671443339744094</v>
      </c>
    </row>
    <row r="623" spans="8:9" x14ac:dyDescent="0.2">
      <c r="H623" s="55">
        <v>28</v>
      </c>
      <c r="I623" s="228">
        <v>0.2752237337607864</v>
      </c>
    </row>
    <row r="624" spans="8:9" x14ac:dyDescent="0.2">
      <c r="H624" s="55">
        <v>28</v>
      </c>
      <c r="I624" s="228">
        <v>0.28066254197232415</v>
      </c>
    </row>
    <row r="625" spans="8:9" x14ac:dyDescent="0.2">
      <c r="H625" s="55">
        <v>28</v>
      </c>
      <c r="I625" s="228">
        <v>0.28324184348619669</v>
      </c>
    </row>
    <row r="626" spans="8:9" x14ac:dyDescent="0.2">
      <c r="H626" s="55">
        <v>28</v>
      </c>
      <c r="I626" s="228">
        <v>0.28742102133701719</v>
      </c>
    </row>
    <row r="627" spans="8:9" x14ac:dyDescent="0.2">
      <c r="H627" s="55">
        <v>29</v>
      </c>
      <c r="I627" s="228">
        <v>0.24117233333330368</v>
      </c>
    </row>
    <row r="628" spans="8:9" x14ac:dyDescent="0.2">
      <c r="H628" s="55">
        <v>29</v>
      </c>
      <c r="I628" s="228">
        <v>0.24408795345653658</v>
      </c>
    </row>
    <row r="629" spans="8:9" x14ac:dyDescent="0.2">
      <c r="H629" s="55">
        <v>29</v>
      </c>
      <c r="I629" s="228">
        <v>0.24694785005772554</v>
      </c>
    </row>
    <row r="630" spans="8:9" x14ac:dyDescent="0.2">
      <c r="H630" s="55">
        <v>29</v>
      </c>
      <c r="I630" s="228">
        <v>0.25169040160874734</v>
      </c>
    </row>
    <row r="631" spans="8:9" x14ac:dyDescent="0.2">
      <c r="H631" s="55">
        <v>29</v>
      </c>
      <c r="I631" s="228">
        <v>0.2595980332522303</v>
      </c>
    </row>
    <row r="632" spans="8:9" x14ac:dyDescent="0.2">
      <c r="H632" s="55">
        <v>29</v>
      </c>
      <c r="I632" s="228">
        <v>0.25960583991822939</v>
      </c>
    </row>
    <row r="633" spans="8:9" x14ac:dyDescent="0.2">
      <c r="H633" s="55">
        <v>29</v>
      </c>
      <c r="I633" s="228">
        <v>0.26327492237204958</v>
      </c>
    </row>
    <row r="634" spans="8:9" x14ac:dyDescent="0.2">
      <c r="H634" s="55">
        <v>29</v>
      </c>
      <c r="I634" s="228">
        <v>0.26690050136280519</v>
      </c>
    </row>
    <row r="635" spans="8:9" x14ac:dyDescent="0.2">
      <c r="H635" s="55">
        <v>29</v>
      </c>
      <c r="I635" s="228">
        <v>0.26721746169208144</v>
      </c>
    </row>
    <row r="636" spans="8:9" x14ac:dyDescent="0.2">
      <c r="H636" s="55">
        <v>29</v>
      </c>
      <c r="I636" s="228">
        <v>0.26933321925621717</v>
      </c>
    </row>
    <row r="637" spans="8:9" x14ac:dyDescent="0.2">
      <c r="H637" s="55">
        <v>29</v>
      </c>
      <c r="I637" s="228">
        <v>0.27038537197486967</v>
      </c>
    </row>
    <row r="638" spans="8:9" x14ac:dyDescent="0.2">
      <c r="H638" s="55">
        <v>29</v>
      </c>
      <c r="I638" s="228">
        <v>0.27045092672105342</v>
      </c>
    </row>
    <row r="639" spans="8:9" x14ac:dyDescent="0.2">
      <c r="H639" s="55">
        <v>29</v>
      </c>
      <c r="I639" s="228">
        <v>0.27089670950896139</v>
      </c>
    </row>
    <row r="640" spans="8:9" x14ac:dyDescent="0.2">
      <c r="H640" s="55">
        <v>29</v>
      </c>
      <c r="I640" s="228">
        <v>0.27134086070559615</v>
      </c>
    </row>
    <row r="641" spans="8:9" x14ac:dyDescent="0.2">
      <c r="H641" s="55">
        <v>29</v>
      </c>
      <c r="I641" s="228">
        <v>0.27260992519613214</v>
      </c>
    </row>
    <row r="642" spans="8:9" x14ac:dyDescent="0.2">
      <c r="H642" s="55">
        <v>29</v>
      </c>
      <c r="I642" s="228">
        <v>0.27349023900748037</v>
      </c>
    </row>
    <row r="643" spans="8:9" x14ac:dyDescent="0.2">
      <c r="H643" s="55">
        <v>29</v>
      </c>
      <c r="I643" s="228">
        <v>0.27539108330074302</v>
      </c>
    </row>
    <row r="644" spans="8:9" x14ac:dyDescent="0.2">
      <c r="H644" s="55">
        <v>29</v>
      </c>
      <c r="I644" s="228">
        <v>0.27685690526796114</v>
      </c>
    </row>
    <row r="645" spans="8:9" x14ac:dyDescent="0.2">
      <c r="H645" s="55">
        <v>29</v>
      </c>
      <c r="I645" s="228">
        <v>0.27722560144902569</v>
      </c>
    </row>
    <row r="646" spans="8:9" x14ac:dyDescent="0.2">
      <c r="H646" s="55">
        <v>29</v>
      </c>
      <c r="I646" s="228">
        <v>0.27772677159367398</v>
      </c>
    </row>
    <row r="647" spans="8:9" x14ac:dyDescent="0.2">
      <c r="H647" s="55">
        <v>29</v>
      </c>
      <c r="I647" s="228">
        <v>0.27783196440793984</v>
      </c>
    </row>
    <row r="648" spans="8:9" x14ac:dyDescent="0.2">
      <c r="H648" s="55">
        <v>29</v>
      </c>
      <c r="I648" s="228">
        <v>0.28043414045056081</v>
      </c>
    </row>
    <row r="649" spans="8:9" x14ac:dyDescent="0.2">
      <c r="H649" s="55">
        <v>29</v>
      </c>
      <c r="I649" s="228">
        <v>0.28094443629607901</v>
      </c>
    </row>
    <row r="650" spans="8:9" x14ac:dyDescent="0.2">
      <c r="H650" s="55">
        <v>29</v>
      </c>
      <c r="I650" s="228">
        <v>0.28106885504601109</v>
      </c>
    </row>
    <row r="651" spans="8:9" x14ac:dyDescent="0.2">
      <c r="H651" s="55">
        <v>29</v>
      </c>
      <c r="I651" s="228">
        <v>0.2815804328444837</v>
      </c>
    </row>
    <row r="652" spans="8:9" x14ac:dyDescent="0.2">
      <c r="H652" s="55">
        <v>29</v>
      </c>
      <c r="I652" s="228">
        <v>0.28535555990092559</v>
      </c>
    </row>
    <row r="653" spans="8:9" x14ac:dyDescent="0.2">
      <c r="H653" s="55">
        <v>29</v>
      </c>
      <c r="I653" s="228">
        <v>0.28538774656760513</v>
      </c>
    </row>
    <row r="654" spans="8:9" x14ac:dyDescent="0.2">
      <c r="H654" s="55">
        <v>29</v>
      </c>
      <c r="I654" s="228">
        <v>0.28673039558371344</v>
      </c>
    </row>
    <row r="655" spans="8:9" x14ac:dyDescent="0.2">
      <c r="H655" s="55">
        <v>29</v>
      </c>
      <c r="I655" s="228">
        <v>0.2916689398312084</v>
      </c>
    </row>
    <row r="656" spans="8:9" x14ac:dyDescent="0.2">
      <c r="H656" s="55">
        <v>29</v>
      </c>
      <c r="I656" s="228">
        <v>0.29233972165183658</v>
      </c>
    </row>
    <row r="657" spans="8:9" x14ac:dyDescent="0.2">
      <c r="H657" s="55">
        <v>29</v>
      </c>
      <c r="I657" s="228">
        <v>0.29273495573898772</v>
      </c>
    </row>
    <row r="658" spans="8:9" x14ac:dyDescent="0.2">
      <c r="H658" s="55">
        <v>29</v>
      </c>
      <c r="I658" s="228">
        <v>0.29434391398585441</v>
      </c>
    </row>
    <row r="659" spans="8:9" x14ac:dyDescent="0.2">
      <c r="H659" s="55">
        <v>29</v>
      </c>
      <c r="I659" s="228">
        <v>0.29535207049965773</v>
      </c>
    </row>
    <row r="660" spans="8:9" x14ac:dyDescent="0.2">
      <c r="H660" s="55">
        <v>29</v>
      </c>
      <c r="I660" s="228">
        <v>0.29570333880678706</v>
      </c>
    </row>
    <row r="661" spans="8:9" x14ac:dyDescent="0.2">
      <c r="H661" s="55">
        <v>29</v>
      </c>
      <c r="I661" s="228">
        <v>0.29781549610657188</v>
      </c>
    </row>
    <row r="662" spans="8:9" x14ac:dyDescent="0.2">
      <c r="H662" s="55">
        <v>29</v>
      </c>
      <c r="I662" s="228">
        <v>0.298329151459854</v>
      </c>
    </row>
    <row r="663" spans="8:9" x14ac:dyDescent="0.2">
      <c r="H663" s="55">
        <v>29</v>
      </c>
      <c r="I663" s="228">
        <v>0.2989105786058821</v>
      </c>
    </row>
    <row r="664" spans="8:9" x14ac:dyDescent="0.2">
      <c r="H664" s="55">
        <v>29</v>
      </c>
      <c r="I664" s="228">
        <v>0.29962141944900567</v>
      </c>
    </row>
    <row r="665" spans="8:9" x14ac:dyDescent="0.2">
      <c r="H665" s="55">
        <v>29</v>
      </c>
      <c r="I665" s="228">
        <v>0.30088317497273259</v>
      </c>
    </row>
    <row r="666" spans="8:9" x14ac:dyDescent="0.2">
      <c r="H666" s="55">
        <v>29</v>
      </c>
      <c r="I666" s="228">
        <v>0.30253692786646352</v>
      </c>
    </row>
    <row r="667" spans="8:9" x14ac:dyDescent="0.2">
      <c r="H667" s="55">
        <v>29</v>
      </c>
      <c r="I667" s="228">
        <v>0.30447610084417071</v>
      </c>
    </row>
    <row r="668" spans="8:9" x14ac:dyDescent="0.2">
      <c r="H668" s="55">
        <v>29</v>
      </c>
      <c r="I668" s="228">
        <v>0.30924776213444577</v>
      </c>
    </row>
    <row r="669" spans="8:9" x14ac:dyDescent="0.2">
      <c r="H669" s="55">
        <v>29</v>
      </c>
      <c r="I669" s="228">
        <v>0.31006025579744789</v>
      </c>
    </row>
    <row r="670" spans="8:9" x14ac:dyDescent="0.2">
      <c r="H670" s="55">
        <v>29</v>
      </c>
      <c r="I670" s="228">
        <v>0.31232032421543482</v>
      </c>
    </row>
    <row r="671" spans="8:9" x14ac:dyDescent="0.2">
      <c r="H671" s="55">
        <v>30</v>
      </c>
      <c r="I671" s="228">
        <v>0.21726092896174864</v>
      </c>
    </row>
    <row r="672" spans="8:9" x14ac:dyDescent="0.2">
      <c r="H672" s="55">
        <v>30</v>
      </c>
      <c r="I672" s="228">
        <v>0.25944108627331713</v>
      </c>
    </row>
    <row r="673" spans="8:9" x14ac:dyDescent="0.2">
      <c r="H673" s="55">
        <v>30</v>
      </c>
      <c r="I673" s="228">
        <v>0.27193260612210385</v>
      </c>
    </row>
    <row r="674" spans="8:9" x14ac:dyDescent="0.2">
      <c r="H674" s="55">
        <v>30</v>
      </c>
      <c r="I674" s="228">
        <v>0.27657103825136614</v>
      </c>
    </row>
    <row r="675" spans="8:9" x14ac:dyDescent="0.2">
      <c r="H675" s="55">
        <v>30</v>
      </c>
      <c r="I675" s="228">
        <v>0.27752656107417545</v>
      </c>
    </row>
    <row r="676" spans="8:9" x14ac:dyDescent="0.2">
      <c r="H676" s="55">
        <v>30</v>
      </c>
      <c r="I676" s="228">
        <v>0.28081343531069936</v>
      </c>
    </row>
    <row r="677" spans="8:9" x14ac:dyDescent="0.2">
      <c r="H677" s="55">
        <v>30</v>
      </c>
      <c r="I677" s="228">
        <v>0.28195013661202184</v>
      </c>
    </row>
    <row r="678" spans="8:9" x14ac:dyDescent="0.2">
      <c r="H678" s="55">
        <v>30</v>
      </c>
      <c r="I678" s="228">
        <v>0.28543661650706786</v>
      </c>
    </row>
    <row r="679" spans="8:9" x14ac:dyDescent="0.2">
      <c r="H679" s="55">
        <v>30</v>
      </c>
      <c r="I679" s="228">
        <v>0.2884170708267968</v>
      </c>
    </row>
    <row r="680" spans="8:9" x14ac:dyDescent="0.2">
      <c r="H680" s="55">
        <v>30</v>
      </c>
      <c r="I680" s="228">
        <v>0.29066347469220244</v>
      </c>
    </row>
    <row r="681" spans="8:9" x14ac:dyDescent="0.2">
      <c r="H681" s="55">
        <v>30</v>
      </c>
      <c r="I681" s="228">
        <v>0.29078467153284671</v>
      </c>
    </row>
    <row r="682" spans="8:9" x14ac:dyDescent="0.2">
      <c r="H682" s="55">
        <v>30</v>
      </c>
      <c r="I682" s="228">
        <v>0.29179923449700335</v>
      </c>
    </row>
    <row r="683" spans="8:9" x14ac:dyDescent="0.2">
      <c r="H683" s="55">
        <v>30</v>
      </c>
      <c r="I683" s="228">
        <v>0.29648239857202291</v>
      </c>
    </row>
    <row r="684" spans="8:9" x14ac:dyDescent="0.2">
      <c r="H684" s="55">
        <v>30</v>
      </c>
      <c r="I684" s="228">
        <v>0.29687713894592749</v>
      </c>
    </row>
    <row r="685" spans="8:9" x14ac:dyDescent="0.2">
      <c r="H685" s="55">
        <v>30</v>
      </c>
      <c r="I685" s="228">
        <v>0.29687826455020389</v>
      </c>
    </row>
    <row r="686" spans="8:9" x14ac:dyDescent="0.2">
      <c r="H686" s="55">
        <v>30</v>
      </c>
      <c r="I686" s="228">
        <v>0.29744990892531875</v>
      </c>
    </row>
    <row r="687" spans="8:9" x14ac:dyDescent="0.2">
      <c r="H687" s="55">
        <v>30</v>
      </c>
      <c r="I687" s="228">
        <v>0.29784584379040235</v>
      </c>
    </row>
    <row r="688" spans="8:9" x14ac:dyDescent="0.2">
      <c r="H688" s="55">
        <v>30</v>
      </c>
      <c r="I688" s="228">
        <v>0.29815110502838599</v>
      </c>
    </row>
    <row r="689" spans="8:9" x14ac:dyDescent="0.2">
      <c r="H689" s="55">
        <v>30</v>
      </c>
      <c r="I689" s="228">
        <v>0.29881957116788321</v>
      </c>
    </row>
    <row r="690" spans="8:9" x14ac:dyDescent="0.2">
      <c r="H690" s="55">
        <v>30</v>
      </c>
      <c r="I690" s="228">
        <v>0.29962933394160585</v>
      </c>
    </row>
    <row r="691" spans="8:9" x14ac:dyDescent="0.2">
      <c r="H691" s="55">
        <v>30</v>
      </c>
      <c r="I691" s="228">
        <v>0.29972157963645712</v>
      </c>
    </row>
    <row r="692" spans="8:9" x14ac:dyDescent="0.2">
      <c r="H692" s="55">
        <v>30</v>
      </c>
      <c r="I692" s="228">
        <v>0.30103386470748716</v>
      </c>
    </row>
    <row r="693" spans="8:9" x14ac:dyDescent="0.2">
      <c r="H693" s="55">
        <v>30</v>
      </c>
      <c r="I693" s="228">
        <v>0.30216316909975671</v>
      </c>
    </row>
    <row r="694" spans="8:9" x14ac:dyDescent="0.2">
      <c r="H694" s="55">
        <v>30</v>
      </c>
      <c r="I694" s="228">
        <v>0.30274640657084195</v>
      </c>
    </row>
    <row r="695" spans="8:9" x14ac:dyDescent="0.2">
      <c r="H695" s="55">
        <v>30</v>
      </c>
      <c r="I695" s="228">
        <v>0.30363211414365798</v>
      </c>
    </row>
    <row r="696" spans="8:9" x14ac:dyDescent="0.2">
      <c r="H696" s="55">
        <v>30</v>
      </c>
      <c r="I696" s="228">
        <v>0.30383581890586908</v>
      </c>
    </row>
    <row r="697" spans="8:9" x14ac:dyDescent="0.2">
      <c r="H697" s="55">
        <v>30</v>
      </c>
      <c r="I697" s="228">
        <v>0.30395211402250905</v>
      </c>
    </row>
    <row r="698" spans="8:9" x14ac:dyDescent="0.2">
      <c r="H698" s="55">
        <v>30</v>
      </c>
      <c r="I698" s="228">
        <v>0.30463712914374558</v>
      </c>
    </row>
    <row r="699" spans="8:9" x14ac:dyDescent="0.2">
      <c r="H699" s="55">
        <v>30</v>
      </c>
      <c r="I699" s="228">
        <v>0.30518436816655881</v>
      </c>
    </row>
    <row r="700" spans="8:9" x14ac:dyDescent="0.2">
      <c r="H700" s="55">
        <v>30</v>
      </c>
      <c r="I700" s="228">
        <v>0.30621740972493811</v>
      </c>
    </row>
    <row r="701" spans="8:9" x14ac:dyDescent="0.2">
      <c r="H701" s="55">
        <v>30</v>
      </c>
      <c r="I701" s="228">
        <v>0.30625570385580653</v>
      </c>
    </row>
    <row r="702" spans="8:9" x14ac:dyDescent="0.2">
      <c r="H702" s="55">
        <v>30</v>
      </c>
      <c r="I702" s="228">
        <v>0.30715867988552348</v>
      </c>
    </row>
    <row r="703" spans="8:9" x14ac:dyDescent="0.2">
      <c r="H703" s="55">
        <v>30</v>
      </c>
      <c r="I703" s="228">
        <v>0.30734869221411193</v>
      </c>
    </row>
    <row r="704" spans="8:9" x14ac:dyDescent="0.2">
      <c r="H704" s="55">
        <v>30</v>
      </c>
      <c r="I704" s="228">
        <v>0.30741414919802706</v>
      </c>
    </row>
    <row r="705" spans="8:9" x14ac:dyDescent="0.2">
      <c r="H705" s="55">
        <v>30</v>
      </c>
      <c r="I705" s="228">
        <v>0.30778798134205387</v>
      </c>
    </row>
    <row r="706" spans="8:9" x14ac:dyDescent="0.2">
      <c r="H706" s="55">
        <v>30</v>
      </c>
      <c r="I706" s="228">
        <v>0.30802651917239326</v>
      </c>
    </row>
    <row r="707" spans="8:9" x14ac:dyDescent="0.2">
      <c r="H707" s="55">
        <v>30</v>
      </c>
      <c r="I707" s="228">
        <v>0.30986346770416806</v>
      </c>
    </row>
    <row r="708" spans="8:9" x14ac:dyDescent="0.2">
      <c r="H708" s="55">
        <v>30</v>
      </c>
      <c r="I708" s="228">
        <v>0.31008825251017075</v>
      </c>
    </row>
    <row r="709" spans="8:9" x14ac:dyDescent="0.2">
      <c r="H709" s="55">
        <v>30</v>
      </c>
      <c r="I709" s="228">
        <v>0.31105380654412723</v>
      </c>
    </row>
    <row r="710" spans="8:9" x14ac:dyDescent="0.2">
      <c r="H710" s="55">
        <v>30</v>
      </c>
      <c r="I710" s="228">
        <v>0.31146976292817358</v>
      </c>
    </row>
    <row r="711" spans="8:9" x14ac:dyDescent="0.2">
      <c r="H711" s="55">
        <v>30</v>
      </c>
      <c r="I711" s="228">
        <v>0.311672140120416</v>
      </c>
    </row>
    <row r="712" spans="8:9" x14ac:dyDescent="0.2">
      <c r="H712" s="55">
        <v>30</v>
      </c>
      <c r="I712" s="228">
        <v>0.31408339037189142</v>
      </c>
    </row>
    <row r="713" spans="8:9" x14ac:dyDescent="0.2">
      <c r="H713" s="55">
        <v>30</v>
      </c>
      <c r="I713" s="228">
        <v>0.31541752224503761</v>
      </c>
    </row>
    <row r="714" spans="8:9" x14ac:dyDescent="0.2">
      <c r="H714" s="55">
        <v>30</v>
      </c>
      <c r="I714" s="228">
        <v>0.31570579672359106</v>
      </c>
    </row>
    <row r="715" spans="8:9" x14ac:dyDescent="0.2">
      <c r="H715" s="55">
        <v>30</v>
      </c>
      <c r="I715" s="228">
        <v>0.31602627085587282</v>
      </c>
    </row>
    <row r="716" spans="8:9" x14ac:dyDescent="0.2">
      <c r="H716" s="55">
        <v>30</v>
      </c>
      <c r="I716" s="228">
        <v>0.31640286333561485</v>
      </c>
    </row>
    <row r="717" spans="8:9" x14ac:dyDescent="0.2">
      <c r="H717" s="55">
        <v>30</v>
      </c>
      <c r="I717" s="228">
        <v>0.31662246178416614</v>
      </c>
    </row>
    <row r="718" spans="8:9" x14ac:dyDescent="0.2">
      <c r="H718" s="55">
        <v>30</v>
      </c>
      <c r="I718" s="228">
        <v>0.31907654574492356</v>
      </c>
    </row>
    <row r="719" spans="8:9" x14ac:dyDescent="0.2">
      <c r="H719" s="55">
        <v>30</v>
      </c>
      <c r="I719" s="228">
        <v>0.32467942697151853</v>
      </c>
    </row>
    <row r="720" spans="8:9" x14ac:dyDescent="0.2">
      <c r="H720" s="55">
        <v>30</v>
      </c>
      <c r="I720" s="228">
        <v>0.32480646630236792</v>
      </c>
    </row>
    <row r="721" spans="8:9" x14ac:dyDescent="0.2">
      <c r="H721" s="55">
        <v>30</v>
      </c>
      <c r="I721" s="228">
        <v>0.32841375770020531</v>
      </c>
    </row>
    <row r="722" spans="8:9" x14ac:dyDescent="0.2">
      <c r="H722" s="55">
        <v>30</v>
      </c>
      <c r="I722" s="228">
        <v>0.33351661723324966</v>
      </c>
    </row>
    <row r="723" spans="8:9" x14ac:dyDescent="0.2">
      <c r="H723" s="55">
        <v>30</v>
      </c>
      <c r="I723" s="228">
        <v>0.3336071184120466</v>
      </c>
    </row>
    <row r="724" spans="8:9" x14ac:dyDescent="0.2">
      <c r="H724" s="55">
        <v>30</v>
      </c>
      <c r="I724" s="228">
        <v>0.33677886931583101</v>
      </c>
    </row>
    <row r="725" spans="8:9" x14ac:dyDescent="0.2">
      <c r="H725" s="55">
        <v>31</v>
      </c>
      <c r="I725" s="228">
        <v>0.24070337437300504</v>
      </c>
    </row>
    <row r="726" spans="8:9" x14ac:dyDescent="0.2">
      <c r="H726" s="55">
        <v>31</v>
      </c>
      <c r="I726" s="228">
        <v>0.26223305049451523</v>
      </c>
    </row>
    <row r="727" spans="8:9" x14ac:dyDescent="0.2">
      <c r="H727" s="55">
        <v>31</v>
      </c>
      <c r="I727" s="228">
        <v>0.26697232360097328</v>
      </c>
    </row>
    <row r="728" spans="8:9" x14ac:dyDescent="0.2">
      <c r="H728" s="55">
        <v>31</v>
      </c>
      <c r="I728" s="228">
        <v>0.26865481076151393</v>
      </c>
    </row>
    <row r="729" spans="8:9" x14ac:dyDescent="0.2">
      <c r="H729" s="55">
        <v>31</v>
      </c>
      <c r="I729" s="228">
        <v>0.26871318572138242</v>
      </c>
    </row>
    <row r="730" spans="8:9" x14ac:dyDescent="0.2">
      <c r="H730" s="55">
        <v>31</v>
      </c>
      <c r="I730" s="228">
        <v>0.27574585586430644</v>
      </c>
    </row>
    <row r="731" spans="8:9" x14ac:dyDescent="0.2">
      <c r="H731" s="55">
        <v>31</v>
      </c>
      <c r="I731" s="228">
        <v>0.28150489105635412</v>
      </c>
    </row>
    <row r="732" spans="8:9" x14ac:dyDescent="0.2">
      <c r="H732" s="55">
        <v>31</v>
      </c>
      <c r="I732" s="228">
        <v>0.28460883041885904</v>
      </c>
    </row>
    <row r="733" spans="8:9" x14ac:dyDescent="0.2">
      <c r="H733" s="55">
        <v>31</v>
      </c>
      <c r="I733" s="228">
        <v>0.28499885922883872</v>
      </c>
    </row>
    <row r="734" spans="8:9" x14ac:dyDescent="0.2">
      <c r="H734" s="55">
        <v>31</v>
      </c>
      <c r="I734" s="228">
        <v>0.2861811559259157</v>
      </c>
    </row>
    <row r="735" spans="8:9" x14ac:dyDescent="0.2">
      <c r="H735" s="55">
        <v>31</v>
      </c>
      <c r="I735" s="228">
        <v>0.28716795410840584</v>
      </c>
    </row>
    <row r="736" spans="8:9" x14ac:dyDescent="0.2">
      <c r="H736" s="55">
        <v>31</v>
      </c>
      <c r="I736" s="228">
        <v>0.2925959536769025</v>
      </c>
    </row>
    <row r="737" spans="8:9" x14ac:dyDescent="0.2">
      <c r="H737" s="55">
        <v>31</v>
      </c>
      <c r="I737" s="228">
        <v>0.29411686435523116</v>
      </c>
    </row>
    <row r="738" spans="8:9" x14ac:dyDescent="0.2">
      <c r="H738" s="55">
        <v>31</v>
      </c>
      <c r="I738" s="228">
        <v>0.29717081020147523</v>
      </c>
    </row>
    <row r="739" spans="8:9" x14ac:dyDescent="0.2">
      <c r="H739" s="55">
        <v>31</v>
      </c>
      <c r="I739" s="228">
        <v>0.30202641165755922</v>
      </c>
    </row>
    <row r="740" spans="8:9" x14ac:dyDescent="0.2">
      <c r="H740" s="55">
        <v>31</v>
      </c>
      <c r="I740" s="228">
        <v>0.30320496655739276</v>
      </c>
    </row>
    <row r="741" spans="8:9" x14ac:dyDescent="0.2">
      <c r="H741" s="55">
        <v>31</v>
      </c>
      <c r="I741" s="228">
        <v>0.30632730129764801</v>
      </c>
    </row>
    <row r="742" spans="8:9" x14ac:dyDescent="0.2">
      <c r="H742" s="55">
        <v>31</v>
      </c>
      <c r="I742" s="228">
        <v>0.30678126897389191</v>
      </c>
    </row>
    <row r="743" spans="8:9" x14ac:dyDescent="0.2">
      <c r="H743" s="55">
        <v>31</v>
      </c>
      <c r="I743" s="228">
        <v>0.3099963581333362</v>
      </c>
    </row>
    <row r="744" spans="8:9" x14ac:dyDescent="0.2">
      <c r="H744" s="55">
        <v>31</v>
      </c>
      <c r="I744" s="228">
        <v>0.31121663244353182</v>
      </c>
    </row>
    <row r="745" spans="8:9" x14ac:dyDescent="0.2">
      <c r="H745" s="55">
        <v>31</v>
      </c>
      <c r="I745" s="228">
        <v>0.314061546145735</v>
      </c>
    </row>
    <row r="746" spans="8:9" x14ac:dyDescent="0.2">
      <c r="H746" s="55">
        <v>31</v>
      </c>
      <c r="I746" s="228">
        <v>0.31449703857981176</v>
      </c>
    </row>
    <row r="747" spans="8:9" x14ac:dyDescent="0.2">
      <c r="H747" s="55">
        <v>31</v>
      </c>
      <c r="I747" s="228">
        <v>0.31512377367100158</v>
      </c>
    </row>
    <row r="748" spans="8:9" x14ac:dyDescent="0.2">
      <c r="H748" s="55">
        <v>31</v>
      </c>
      <c r="I748" s="228">
        <v>0.31514116575591983</v>
      </c>
    </row>
    <row r="749" spans="8:9" x14ac:dyDescent="0.2">
      <c r="H749" s="55">
        <v>31</v>
      </c>
      <c r="I749" s="228">
        <v>0.31526257096512578</v>
      </c>
    </row>
    <row r="750" spans="8:9" x14ac:dyDescent="0.2">
      <c r="H750" s="55">
        <v>31</v>
      </c>
      <c r="I750" s="228">
        <v>0.31671149197226783</v>
      </c>
    </row>
    <row r="751" spans="8:9" x14ac:dyDescent="0.2">
      <c r="H751" s="55">
        <v>31</v>
      </c>
      <c r="I751" s="228">
        <v>0.31729859421465262</v>
      </c>
    </row>
    <row r="752" spans="8:9" x14ac:dyDescent="0.2">
      <c r="H752" s="55">
        <v>31</v>
      </c>
      <c r="I752" s="228">
        <v>0.31880592947499187</v>
      </c>
    </row>
    <row r="753" spans="8:9" x14ac:dyDescent="0.2">
      <c r="H753" s="55">
        <v>31</v>
      </c>
      <c r="I753" s="228">
        <v>0.31953855806525217</v>
      </c>
    </row>
    <row r="754" spans="8:9" x14ac:dyDescent="0.2">
      <c r="H754" s="55">
        <v>31</v>
      </c>
      <c r="I754" s="228">
        <v>0.32103011635865847</v>
      </c>
    </row>
    <row r="755" spans="8:9" x14ac:dyDescent="0.2">
      <c r="H755" s="55">
        <v>31</v>
      </c>
      <c r="I755" s="228">
        <v>0.32181525211042666</v>
      </c>
    </row>
    <row r="756" spans="8:9" x14ac:dyDescent="0.2">
      <c r="H756" s="55">
        <v>31</v>
      </c>
      <c r="I756" s="228">
        <v>0.32329303527980535</v>
      </c>
    </row>
    <row r="757" spans="8:9" x14ac:dyDescent="0.2">
      <c r="H757" s="55">
        <v>31</v>
      </c>
      <c r="I757" s="228">
        <v>0.32333147472289808</v>
      </c>
    </row>
    <row r="758" spans="8:9" x14ac:dyDescent="0.2">
      <c r="H758" s="55">
        <v>31</v>
      </c>
      <c r="I758" s="228">
        <v>0.32507169860513624</v>
      </c>
    </row>
    <row r="759" spans="8:9" x14ac:dyDescent="0.2">
      <c r="H759" s="55">
        <v>31</v>
      </c>
      <c r="I759" s="228">
        <v>0.32698066392881592</v>
      </c>
    </row>
    <row r="760" spans="8:9" x14ac:dyDescent="0.2">
      <c r="H760" s="55">
        <v>31</v>
      </c>
      <c r="I760" s="228">
        <v>0.33229052615571775</v>
      </c>
    </row>
    <row r="761" spans="8:9" x14ac:dyDescent="0.2">
      <c r="H761" s="55">
        <v>31</v>
      </c>
      <c r="I761" s="228">
        <v>0.33285936396880933</v>
      </c>
    </row>
    <row r="762" spans="8:9" x14ac:dyDescent="0.2">
      <c r="H762" s="55">
        <v>31</v>
      </c>
      <c r="I762" s="228">
        <v>0.33311742276104811</v>
      </c>
    </row>
    <row r="763" spans="8:9" x14ac:dyDescent="0.2">
      <c r="H763" s="55">
        <v>31</v>
      </c>
      <c r="I763" s="228">
        <v>0.33361606762756185</v>
      </c>
    </row>
    <row r="764" spans="8:9" x14ac:dyDescent="0.2">
      <c r="H764" s="55">
        <v>31</v>
      </c>
      <c r="I764" s="228">
        <v>0.3367529653284671</v>
      </c>
    </row>
    <row r="765" spans="8:9" x14ac:dyDescent="0.2">
      <c r="H765" s="55">
        <v>31</v>
      </c>
      <c r="I765" s="228">
        <v>0.33813896677157451</v>
      </c>
    </row>
    <row r="766" spans="8:9" x14ac:dyDescent="0.2">
      <c r="H766" s="55">
        <v>32</v>
      </c>
      <c r="I766" s="228">
        <v>0.30054514939530808</v>
      </c>
    </row>
    <row r="767" spans="8:9" x14ac:dyDescent="0.2">
      <c r="H767" s="55">
        <v>32</v>
      </c>
      <c r="I767" s="228">
        <v>0.30168718650250798</v>
      </c>
    </row>
    <row r="768" spans="8:9" x14ac:dyDescent="0.2">
      <c r="H768" s="55">
        <v>32</v>
      </c>
      <c r="I768" s="228">
        <v>0.30601302065053532</v>
      </c>
    </row>
    <row r="769" spans="8:9" x14ac:dyDescent="0.2">
      <c r="H769" s="55">
        <v>32</v>
      </c>
      <c r="I769" s="228">
        <v>0.31535335386721425</v>
      </c>
    </row>
    <row r="770" spans="8:9" x14ac:dyDescent="0.2">
      <c r="H770" s="55">
        <v>32</v>
      </c>
      <c r="I770" s="228">
        <v>0.31610822362704211</v>
      </c>
    </row>
    <row r="771" spans="8:9" x14ac:dyDescent="0.2">
      <c r="H771" s="55">
        <v>32</v>
      </c>
      <c r="I771" s="228">
        <v>0.31720476831935573</v>
      </c>
    </row>
    <row r="772" spans="8:9" x14ac:dyDescent="0.2">
      <c r="H772" s="55">
        <v>32</v>
      </c>
      <c r="I772" s="228">
        <v>0.31785644449410577</v>
      </c>
    </row>
    <row r="773" spans="8:9" x14ac:dyDescent="0.2">
      <c r="H773" s="55">
        <v>32</v>
      </c>
      <c r="I773" s="228">
        <v>0.31899081123219047</v>
      </c>
    </row>
    <row r="774" spans="8:9" x14ac:dyDescent="0.2">
      <c r="H774" s="55">
        <v>32</v>
      </c>
      <c r="I774" s="228">
        <v>0.32057683538531689</v>
      </c>
    </row>
    <row r="775" spans="8:9" x14ac:dyDescent="0.2">
      <c r="H775" s="55">
        <v>32</v>
      </c>
      <c r="I775" s="228">
        <v>0.32101939613054525</v>
      </c>
    </row>
    <row r="776" spans="8:9" x14ac:dyDescent="0.2">
      <c r="H776" s="55">
        <v>32</v>
      </c>
      <c r="I776" s="228">
        <v>0.32148437500000004</v>
      </c>
    </row>
    <row r="777" spans="8:9" x14ac:dyDescent="0.2">
      <c r="H777" s="55">
        <v>32</v>
      </c>
      <c r="I777" s="228">
        <v>0.33433128041362531</v>
      </c>
    </row>
    <row r="778" spans="8:9" x14ac:dyDescent="0.2">
      <c r="H778" s="55">
        <v>32</v>
      </c>
      <c r="I778" s="228">
        <v>0.33941307323750858</v>
      </c>
    </row>
    <row r="779" spans="8:9" x14ac:dyDescent="0.2">
      <c r="H779" s="55">
        <v>32</v>
      </c>
      <c r="I779" s="228">
        <v>0.35112289101687189</v>
      </c>
    </row>
    <row r="780" spans="8:9" x14ac:dyDescent="0.2">
      <c r="H780" s="137">
        <v>32</v>
      </c>
      <c r="I780" s="229">
        <v>0.35613686829635793</v>
      </c>
    </row>
  </sheetData>
  <sortState ref="H29:I780">
    <sortCondition ref="H29:H780"/>
    <sortCondition ref="I29:I780"/>
  </sortState>
  <mergeCells count="13">
    <mergeCell ref="H26:I26"/>
    <mergeCell ref="B53:B56"/>
    <mergeCell ref="B57:B60"/>
    <mergeCell ref="A29:A36"/>
    <mergeCell ref="A37:A44"/>
    <mergeCell ref="A45:A52"/>
    <mergeCell ref="A53:A60"/>
    <mergeCell ref="B29:B32"/>
    <mergeCell ref="B33:B36"/>
    <mergeCell ref="B37:B40"/>
    <mergeCell ref="B41:B44"/>
    <mergeCell ref="B45:B48"/>
    <mergeCell ref="B49:B52"/>
  </mergeCells>
  <pageMargins left="0.75" right="0.75" top="1" bottom="1" header="0.5" footer="0.5"/>
  <pageSetup orientation="portrait"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6" tint="0.39997558519241921"/>
  </sheetPr>
  <dimension ref="A1:M40"/>
  <sheetViews>
    <sheetView zoomScale="80" zoomScaleNormal="80" workbookViewId="0"/>
  </sheetViews>
  <sheetFormatPr defaultColWidth="8.7109375" defaultRowHeight="12.75" x14ac:dyDescent="0.2"/>
  <cols>
    <col min="1" max="1" width="13" style="51" customWidth="1"/>
    <col min="2" max="2" width="8.7109375" style="51"/>
    <col min="3" max="3" width="9.7109375" style="51" bestFit="1" customWidth="1"/>
    <col min="4" max="9" width="8.7109375" style="51"/>
    <col min="10" max="10" width="19.42578125" style="51" bestFit="1" customWidth="1"/>
    <col min="11" max="11" width="20.5703125" style="51" bestFit="1" customWidth="1"/>
    <col min="12" max="16384" width="8.7109375" style="51"/>
  </cols>
  <sheetData>
    <row r="1" spans="1:1" ht="15" x14ac:dyDescent="0.25">
      <c r="A1" s="27" t="s">
        <v>605</v>
      </c>
    </row>
    <row r="24" spans="1:13" x14ac:dyDescent="0.2">
      <c r="A24" s="52" t="s">
        <v>153</v>
      </c>
    </row>
    <row r="26" spans="1:13" x14ac:dyDescent="0.2">
      <c r="B26" s="218" t="s">
        <v>165</v>
      </c>
      <c r="C26" s="218" t="s">
        <v>165</v>
      </c>
      <c r="D26" s="218" t="s">
        <v>165</v>
      </c>
      <c r="F26" s="218" t="s">
        <v>163</v>
      </c>
      <c r="G26" s="218" t="s">
        <v>163</v>
      </c>
      <c r="H26" s="218" t="s">
        <v>163</v>
      </c>
      <c r="J26" s="218" t="s">
        <v>165</v>
      </c>
      <c r="K26" s="218" t="s">
        <v>163</v>
      </c>
    </row>
    <row r="27" spans="1:13" x14ac:dyDescent="0.2">
      <c r="B27" s="218" t="s">
        <v>0</v>
      </c>
      <c r="C27" s="218" t="s">
        <v>94</v>
      </c>
      <c r="D27" s="218" t="s">
        <v>178</v>
      </c>
      <c r="F27" s="218" t="s">
        <v>0</v>
      </c>
      <c r="G27" s="218" t="s">
        <v>94</v>
      </c>
      <c r="H27" s="218" t="s">
        <v>178</v>
      </c>
      <c r="J27" s="218" t="s">
        <v>181</v>
      </c>
      <c r="K27" s="218" t="s">
        <v>181</v>
      </c>
      <c r="M27" s="1080"/>
    </row>
    <row r="28" spans="1:13" x14ac:dyDescent="0.2">
      <c r="A28" s="218" t="s">
        <v>6</v>
      </c>
      <c r="B28" s="216">
        <v>0.16537583259948171</v>
      </c>
      <c r="C28" s="217">
        <v>12</v>
      </c>
      <c r="D28" s="217">
        <v>185.55199999999999</v>
      </c>
      <c r="E28" s="54"/>
      <c r="F28" s="216"/>
      <c r="G28" s="217">
        <v>0</v>
      </c>
      <c r="H28" s="217">
        <v>0</v>
      </c>
      <c r="I28" s="54"/>
      <c r="J28" s="233" t="str">
        <f t="shared" ref="J28:J37" si="0">C28&amp;" projects, "&amp;TEXT(D28,"#,##0")&amp;" MW"</f>
        <v>12 projects, 186 MW</v>
      </c>
      <c r="K28" s="233" t="str">
        <f t="shared" ref="K28:K37" si="1">G28&amp;" projects, "&amp;TEXT(H28,"#,##0")&amp;" MW"</f>
        <v>0 projects, 0 MW</v>
      </c>
      <c r="M28" s="1080"/>
    </row>
    <row r="29" spans="1:13" x14ac:dyDescent="0.2">
      <c r="A29" s="218" t="s">
        <v>5</v>
      </c>
      <c r="B29" s="216">
        <v>0.1857091296896122</v>
      </c>
      <c r="C29" s="217">
        <v>8</v>
      </c>
      <c r="D29" s="217">
        <v>120.9</v>
      </c>
      <c r="E29" s="54"/>
      <c r="F29" s="216">
        <v>0.17885337567714615</v>
      </c>
      <c r="G29" s="217">
        <v>2</v>
      </c>
      <c r="H29" s="217">
        <v>27.7</v>
      </c>
      <c r="I29" s="54"/>
      <c r="J29" s="233" t="str">
        <f t="shared" si="0"/>
        <v>8 projects, 121 MW</v>
      </c>
      <c r="K29" s="233" t="str">
        <f t="shared" si="1"/>
        <v>2 projects, 28 MW</v>
      </c>
      <c r="M29" s="1080"/>
    </row>
    <row r="30" spans="1:13" x14ac:dyDescent="0.2">
      <c r="A30" s="218" t="s">
        <v>4</v>
      </c>
      <c r="B30" s="216">
        <v>0.17996134282898057</v>
      </c>
      <c r="C30" s="217">
        <v>17</v>
      </c>
      <c r="D30" s="217">
        <v>305.29699999999991</v>
      </c>
      <c r="E30" s="54"/>
      <c r="F30" s="216">
        <v>0.20329489796965886</v>
      </c>
      <c r="G30" s="217">
        <v>16</v>
      </c>
      <c r="H30" s="217">
        <v>264.41000000000003</v>
      </c>
      <c r="I30" s="54"/>
      <c r="J30" s="233" t="str">
        <f t="shared" si="0"/>
        <v>17 projects, 305 MW</v>
      </c>
      <c r="K30" s="233" t="str">
        <f t="shared" si="1"/>
        <v>16 projects, 264 MW</v>
      </c>
      <c r="M30" s="1080"/>
    </row>
    <row r="31" spans="1:13" x14ac:dyDescent="0.2">
      <c r="A31" s="218" t="s">
        <v>1</v>
      </c>
      <c r="B31" s="216">
        <v>0.17623004185889987</v>
      </c>
      <c r="C31" s="217">
        <v>65</v>
      </c>
      <c r="D31" s="217">
        <v>745.09099999999989</v>
      </c>
      <c r="E31" s="54"/>
      <c r="F31" s="216">
        <v>0.20974148616165958</v>
      </c>
      <c r="G31" s="217">
        <v>51</v>
      </c>
      <c r="H31" s="217">
        <v>1446.5260000000001</v>
      </c>
      <c r="I31" s="54"/>
      <c r="J31" s="233" t="str">
        <f t="shared" si="0"/>
        <v>65 projects, 745 MW</v>
      </c>
      <c r="K31" s="233" t="str">
        <f t="shared" si="1"/>
        <v>51 projects, 1,447 MW</v>
      </c>
      <c r="M31" s="1080"/>
    </row>
    <row r="32" spans="1:13" x14ac:dyDescent="0.2">
      <c r="A32" s="234" t="s">
        <v>65</v>
      </c>
      <c r="B32" s="216">
        <v>0.20871062241438018</v>
      </c>
      <c r="C32" s="217">
        <v>6</v>
      </c>
      <c r="D32" s="217">
        <v>74</v>
      </c>
      <c r="E32" s="54"/>
      <c r="F32" s="216">
        <v>0.21726715590296108</v>
      </c>
      <c r="G32" s="217">
        <v>5</v>
      </c>
      <c r="H32" s="217">
        <v>157.19999999999999</v>
      </c>
      <c r="I32" s="54"/>
      <c r="J32" s="233" t="str">
        <f t="shared" si="0"/>
        <v>6 projects, 74 MW</v>
      </c>
      <c r="K32" s="233" t="str">
        <f t="shared" si="1"/>
        <v>5 projects, 157 MW</v>
      </c>
      <c r="M32" s="1080"/>
    </row>
    <row r="33" spans="1:13" ht="25.5" x14ac:dyDescent="0.2">
      <c r="A33" s="234" t="s">
        <v>179</v>
      </c>
      <c r="B33" s="216">
        <v>0.21236985108183332</v>
      </c>
      <c r="C33" s="217">
        <v>79</v>
      </c>
      <c r="D33" s="217">
        <v>2974.2789999999995</v>
      </c>
      <c r="E33" s="54"/>
      <c r="F33" s="216">
        <v>0.22701833141963895</v>
      </c>
      <c r="G33" s="217">
        <v>77</v>
      </c>
      <c r="H33" s="217">
        <v>3056.3150000000005</v>
      </c>
      <c r="I33" s="54"/>
      <c r="J33" s="233" t="str">
        <f t="shared" si="0"/>
        <v>79 projects, 2,974 MW</v>
      </c>
      <c r="K33" s="233" t="str">
        <f t="shared" si="1"/>
        <v>77 projects, 3,056 MW</v>
      </c>
      <c r="M33" s="1080"/>
    </row>
    <row r="34" spans="1:13" x14ac:dyDescent="0.2">
      <c r="A34" s="218" t="s">
        <v>2</v>
      </c>
      <c r="B34" s="216">
        <v>0.19886955079803681</v>
      </c>
      <c r="C34" s="217">
        <v>2</v>
      </c>
      <c r="D34" s="217">
        <v>43.660000000000004</v>
      </c>
      <c r="E34" s="54"/>
      <c r="F34" s="216">
        <v>0.23541892904598929</v>
      </c>
      <c r="G34" s="217">
        <v>41</v>
      </c>
      <c r="H34" s="217">
        <v>2299.3490000000002</v>
      </c>
      <c r="I34" s="54"/>
      <c r="J34" s="233" t="str">
        <f t="shared" si="0"/>
        <v>2 projects, 44 MW</v>
      </c>
      <c r="K34" s="233" t="str">
        <f t="shared" si="1"/>
        <v>41 projects, 2,299 MW</v>
      </c>
      <c r="M34" s="1080"/>
    </row>
    <row r="35" spans="1:13" x14ac:dyDescent="0.2">
      <c r="A35" s="218" t="s">
        <v>3</v>
      </c>
      <c r="B35" s="216">
        <v>0.20759017328650076</v>
      </c>
      <c r="C35" s="217">
        <v>2</v>
      </c>
      <c r="D35" s="217">
        <v>16.32</v>
      </c>
      <c r="E35" s="54"/>
      <c r="F35" s="216">
        <v>0.25604882927485895</v>
      </c>
      <c r="G35" s="217">
        <v>10</v>
      </c>
      <c r="H35" s="217">
        <v>230.62</v>
      </c>
      <c r="I35" s="54"/>
      <c r="J35" s="233" t="str">
        <f t="shared" si="0"/>
        <v>2 projects, 16 MW</v>
      </c>
      <c r="K35" s="233" t="str">
        <f t="shared" si="1"/>
        <v>10 projects, 231 MW</v>
      </c>
      <c r="M35" s="1080"/>
    </row>
    <row r="36" spans="1:13" s="96" customFormat="1" ht="25.5" x14ac:dyDescent="0.2">
      <c r="A36" s="234" t="s">
        <v>180</v>
      </c>
      <c r="B36" s="216">
        <v>0.24220490443888285</v>
      </c>
      <c r="C36" s="217">
        <v>19</v>
      </c>
      <c r="D36" s="217">
        <v>760.74</v>
      </c>
      <c r="E36" s="54"/>
      <c r="F36" s="216">
        <v>0.28261406763429542</v>
      </c>
      <c r="G36" s="217">
        <v>157</v>
      </c>
      <c r="H36" s="217">
        <v>5015.8390000000018</v>
      </c>
      <c r="I36" s="54"/>
      <c r="J36" s="233" t="str">
        <f t="shared" si="0"/>
        <v>19 projects, 761 MW</v>
      </c>
      <c r="K36" s="233" t="str">
        <f t="shared" si="1"/>
        <v>157 projects, 5,016 MW</v>
      </c>
      <c r="M36" s="1080"/>
    </row>
    <row r="37" spans="1:13" x14ac:dyDescent="0.2">
      <c r="A37" s="218" t="s">
        <v>8</v>
      </c>
      <c r="B37" s="216">
        <v>0.2453998061424699</v>
      </c>
      <c r="C37" s="217">
        <v>35</v>
      </c>
      <c r="D37" s="217">
        <v>3152.6899999999996</v>
      </c>
      <c r="E37" s="54"/>
      <c r="F37" s="216">
        <v>0.28929464460478271</v>
      </c>
      <c r="G37" s="217">
        <v>148</v>
      </c>
      <c r="H37" s="217">
        <v>7775.5150000000012</v>
      </c>
      <c r="I37" s="54"/>
      <c r="J37" s="233" t="str">
        <f t="shared" si="0"/>
        <v>35 projects, 3,153 MW</v>
      </c>
      <c r="K37" s="233" t="str">
        <f t="shared" si="1"/>
        <v>148 projects, 7,776 MW</v>
      </c>
      <c r="M37" s="1080"/>
    </row>
    <row r="38" spans="1:13" x14ac:dyDescent="0.2">
      <c r="F38" s="1080"/>
    </row>
    <row r="39" spans="1:13" x14ac:dyDescent="0.2">
      <c r="C39" s="91"/>
      <c r="D39" s="91"/>
      <c r="G39" s="91"/>
      <c r="H39" s="91"/>
    </row>
    <row r="40" spans="1:13" x14ac:dyDescent="0.2">
      <c r="G40" s="91"/>
      <c r="H40" s="91"/>
    </row>
  </sheetData>
  <sortState ref="A29:K37">
    <sortCondition ref="F29:F37"/>
  </sortState>
  <pageMargins left="0.75" right="0.75" top="1" bottom="1" header="0.5" footer="0.5"/>
  <headerFooter alignWithMargin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6" tint="0.39997558519241921"/>
  </sheetPr>
  <dimension ref="A1:S40"/>
  <sheetViews>
    <sheetView zoomScale="80" zoomScaleNormal="80" workbookViewId="0"/>
  </sheetViews>
  <sheetFormatPr defaultColWidth="8.7109375" defaultRowHeight="12.75" x14ac:dyDescent="0.2"/>
  <cols>
    <col min="1" max="2" width="8.7109375" style="51"/>
    <col min="3" max="3" width="9.7109375" style="51" bestFit="1" customWidth="1"/>
    <col min="4" max="4" width="8.7109375" style="51"/>
    <col min="5" max="5" width="10.140625" style="51" bestFit="1" customWidth="1"/>
    <col min="6" max="16384" width="8.7109375" style="51"/>
  </cols>
  <sheetData>
    <row r="1" spans="1:13" ht="15" x14ac:dyDescent="0.25">
      <c r="A1" s="27" t="s">
        <v>712</v>
      </c>
      <c r="M1" s="27" t="s">
        <v>673</v>
      </c>
    </row>
    <row r="2" spans="1:13" x14ac:dyDescent="0.2">
      <c r="J2" s="96"/>
      <c r="K2" s="96"/>
      <c r="L2" s="96"/>
    </row>
    <row r="3" spans="1:13" x14ac:dyDescent="0.2">
      <c r="A3" s="50"/>
      <c r="J3" s="96"/>
      <c r="K3" s="96"/>
      <c r="L3" s="96"/>
    </row>
    <row r="4" spans="1:13" x14ac:dyDescent="0.2">
      <c r="A4" s="59"/>
    </row>
    <row r="5" spans="1:13" x14ac:dyDescent="0.2">
      <c r="A5" s="49"/>
    </row>
    <row r="23" spans="1:19" x14ac:dyDescent="0.2">
      <c r="A23" s="84"/>
    </row>
    <row r="24" spans="1:19" x14ac:dyDescent="0.2">
      <c r="A24" s="52" t="s">
        <v>153</v>
      </c>
    </row>
    <row r="25" spans="1:19" x14ac:dyDescent="0.2">
      <c r="A25" s="130"/>
      <c r="B25" s="130"/>
      <c r="C25" s="130"/>
      <c r="D25" s="218" t="s">
        <v>0</v>
      </c>
      <c r="E25" s="218" t="s">
        <v>0</v>
      </c>
      <c r="F25" s="130"/>
      <c r="G25" s="130"/>
      <c r="H25" s="130"/>
    </row>
    <row r="26" spans="1:19" x14ac:dyDescent="0.2">
      <c r="A26" s="130"/>
      <c r="B26" s="130"/>
      <c r="C26" s="218"/>
      <c r="D26" s="218">
        <v>2020</v>
      </c>
      <c r="E26" s="218" t="s">
        <v>56</v>
      </c>
      <c r="F26" s="218"/>
      <c r="G26" s="218"/>
      <c r="H26" s="218"/>
    </row>
    <row r="27" spans="1:19" x14ac:dyDescent="0.2">
      <c r="A27" s="218" t="s">
        <v>74</v>
      </c>
      <c r="B27" s="218" t="s">
        <v>74</v>
      </c>
      <c r="C27" s="218" t="s">
        <v>73</v>
      </c>
      <c r="D27" s="218" t="s">
        <v>55</v>
      </c>
      <c r="E27" s="218" t="s">
        <v>55</v>
      </c>
      <c r="F27" s="218" t="s">
        <v>0</v>
      </c>
      <c r="G27" s="218" t="s">
        <v>0</v>
      </c>
      <c r="H27" s="218" t="s">
        <v>78</v>
      </c>
      <c r="O27" s="54" t="s">
        <v>164</v>
      </c>
      <c r="P27" s="54" t="s">
        <v>162</v>
      </c>
      <c r="Q27" s="54" t="s">
        <v>163</v>
      </c>
    </row>
    <row r="28" spans="1:19" x14ac:dyDescent="0.2">
      <c r="A28" s="218" t="s">
        <v>71</v>
      </c>
      <c r="B28" s="218" t="s">
        <v>77</v>
      </c>
      <c r="C28" s="218" t="s">
        <v>182</v>
      </c>
      <c r="D28" s="218" t="s">
        <v>75</v>
      </c>
      <c r="E28" s="218" t="s">
        <v>75</v>
      </c>
      <c r="F28" s="218" t="s">
        <v>164</v>
      </c>
      <c r="G28" s="218" t="s">
        <v>162</v>
      </c>
      <c r="H28" s="218" t="s">
        <v>163</v>
      </c>
      <c r="O28" s="54" t="s">
        <v>672</v>
      </c>
      <c r="P28" s="54" t="s">
        <v>672</v>
      </c>
      <c r="Q28" s="54" t="s">
        <v>672</v>
      </c>
    </row>
    <row r="29" spans="1:19" x14ac:dyDescent="0.2">
      <c r="A29" s="98">
        <v>0.14421999999999999</v>
      </c>
      <c r="B29" s="54">
        <v>7</v>
      </c>
      <c r="C29" s="54">
        <v>2010</v>
      </c>
      <c r="D29" s="216">
        <v>0.19613513713451561</v>
      </c>
      <c r="E29" s="216">
        <v>0.21323749043689849</v>
      </c>
      <c r="F29" s="98">
        <v>1.1727426807393735</v>
      </c>
      <c r="G29" s="98">
        <v>4.9688673515857147</v>
      </c>
      <c r="H29" s="235">
        <v>0.14285714285714285</v>
      </c>
      <c r="J29" s="236" t="str">
        <f>TEXT($F29,"#.#0")&amp;" ILR; "&amp;TEXT($H29,"#0%")&amp;" tracking;"</f>
        <v>1.17 ILR; 14% tracking;</v>
      </c>
      <c r="M29" s="236" t="str">
        <f>TEXT($G29,"#.00")&amp;" GHI"</f>
        <v>4.97 GHI</v>
      </c>
      <c r="O29" s="492">
        <v>100</v>
      </c>
      <c r="P29" s="492">
        <v>100</v>
      </c>
      <c r="Q29" s="492">
        <v>100</v>
      </c>
      <c r="S29" s="236"/>
    </row>
    <row r="30" spans="1:19" x14ac:dyDescent="0.2">
      <c r="A30" s="98">
        <v>0.44711999999999991</v>
      </c>
      <c r="B30" s="54">
        <v>31</v>
      </c>
      <c r="C30" s="54">
        <v>2011</v>
      </c>
      <c r="D30" s="216">
        <v>0.22099442930377494</v>
      </c>
      <c r="E30" s="216">
        <v>0.22882680736828309</v>
      </c>
      <c r="F30" s="98">
        <v>1.1778714364442415</v>
      </c>
      <c r="G30" s="98">
        <v>5.1309887612096761</v>
      </c>
      <c r="H30" s="235">
        <v>0.4838709677419355</v>
      </c>
      <c r="J30" s="236" t="str">
        <f t="shared" ref="J30:J39" si="0">TEXT($F30,"#.#0")&amp;" ILR; "&amp;TEXT($H30,"#0%")&amp;" tracking;"</f>
        <v>1.18 ILR; 48% tracking;</v>
      </c>
      <c r="M30" s="236" t="str">
        <f t="shared" ref="M30:M39" si="1">TEXT($G30,"#.00")&amp;" GHI"</f>
        <v>5.13 GHI</v>
      </c>
      <c r="O30" s="491">
        <f>(F30-F29)*100+O29</f>
        <v>100.5128755704868</v>
      </c>
      <c r="P30" s="491">
        <f>(G30-G29)*100+P29</f>
        <v>116.21214096239613</v>
      </c>
      <c r="Q30" s="491">
        <f>(H30-H29)*100+Q29</f>
        <v>134.10138248847926</v>
      </c>
      <c r="S30" s="236"/>
    </row>
    <row r="31" spans="1:19" x14ac:dyDescent="0.2">
      <c r="A31" s="98">
        <v>0.89228399999999997</v>
      </c>
      <c r="B31" s="54">
        <v>37</v>
      </c>
      <c r="C31" s="54">
        <v>2012</v>
      </c>
      <c r="D31" s="216">
        <v>0.22667148643325255</v>
      </c>
      <c r="E31" s="216">
        <v>0.23929681692481622</v>
      </c>
      <c r="F31" s="98">
        <v>1.2294091971147711</v>
      </c>
      <c r="G31" s="98">
        <v>5.1280432679270262</v>
      </c>
      <c r="H31" s="235">
        <v>0.48648648648648651</v>
      </c>
      <c r="J31" s="236" t="str">
        <f t="shared" si="0"/>
        <v>1.23 ILR; 49% tracking;</v>
      </c>
      <c r="M31" s="236" t="str">
        <f t="shared" si="1"/>
        <v>5.13 GHI</v>
      </c>
      <c r="O31" s="491">
        <f t="shared" ref="O31:O39" si="2">(F31-F30)*100+O30</f>
        <v>105.66665163753976</v>
      </c>
      <c r="P31" s="491">
        <f t="shared" ref="P31:P39" si="3">(G31-G30)*100+P30</f>
        <v>115.91759163413116</v>
      </c>
      <c r="Q31" s="491">
        <f t="shared" ref="Q31:Q39" si="4">(H31-H30)*100+Q30</f>
        <v>134.36293436293437</v>
      </c>
      <c r="S31" s="236"/>
    </row>
    <row r="32" spans="1:19" x14ac:dyDescent="0.2">
      <c r="A32" s="98">
        <v>1.7246890000000001</v>
      </c>
      <c r="B32" s="54">
        <v>46</v>
      </c>
      <c r="C32" s="54">
        <v>2013</v>
      </c>
      <c r="D32" s="216">
        <v>0.24882761682442409</v>
      </c>
      <c r="E32" s="216">
        <v>0.26448958828612706</v>
      </c>
      <c r="F32" s="98">
        <v>1.281078490010445</v>
      </c>
      <c r="G32" s="98">
        <v>5.3684249007304361</v>
      </c>
      <c r="H32" s="235">
        <v>0.58695652173913049</v>
      </c>
      <c r="J32" s="236" t="str">
        <f t="shared" si="0"/>
        <v>1.28 ILR; 59% tracking;</v>
      </c>
      <c r="M32" s="236" t="str">
        <f t="shared" si="1"/>
        <v>5.37 GHI</v>
      </c>
      <c r="O32" s="491">
        <f t="shared" si="2"/>
        <v>110.83358092710715</v>
      </c>
      <c r="P32" s="491">
        <f t="shared" si="3"/>
        <v>139.95575491447215</v>
      </c>
      <c r="Q32" s="491">
        <f t="shared" si="4"/>
        <v>144.40993788819875</v>
      </c>
      <c r="S32" s="236"/>
    </row>
    <row r="33" spans="1:19" x14ac:dyDescent="0.2">
      <c r="A33" s="98">
        <v>2.727913</v>
      </c>
      <c r="B33" s="54">
        <v>49</v>
      </c>
      <c r="C33" s="54">
        <v>2014</v>
      </c>
      <c r="D33" s="216">
        <v>0.24788645013732033</v>
      </c>
      <c r="E33" s="216">
        <v>0.25806012488047175</v>
      </c>
      <c r="F33" s="98">
        <v>1.2932863693330103</v>
      </c>
      <c r="G33" s="98">
        <v>5.2376122169367356</v>
      </c>
      <c r="H33" s="235">
        <v>0.63265306122448983</v>
      </c>
      <c r="J33" s="236" t="str">
        <f t="shared" si="0"/>
        <v>1.29 ILR; 63% tracking;</v>
      </c>
      <c r="M33" s="236" t="str">
        <f t="shared" si="1"/>
        <v>5.24 GHI</v>
      </c>
      <c r="O33" s="491">
        <f t="shared" si="2"/>
        <v>112.05436885936368</v>
      </c>
      <c r="P33" s="491">
        <f t="shared" si="3"/>
        <v>126.87448653510211</v>
      </c>
      <c r="Q33" s="491">
        <f t="shared" si="4"/>
        <v>148.9795918367347</v>
      </c>
      <c r="S33" s="236"/>
    </row>
    <row r="34" spans="1:19" x14ac:dyDescent="0.2">
      <c r="A34" s="98">
        <v>2.7696770000000002</v>
      </c>
      <c r="B34" s="54">
        <v>85</v>
      </c>
      <c r="C34" s="54">
        <v>2015</v>
      </c>
      <c r="D34" s="216">
        <v>0.24308628517345818</v>
      </c>
      <c r="E34" s="216">
        <v>0.25472041973260184</v>
      </c>
      <c r="F34" s="98">
        <v>1.3063745141500596</v>
      </c>
      <c r="G34" s="98">
        <v>5.0955074375482337</v>
      </c>
      <c r="H34" s="235">
        <v>0.6588235294117647</v>
      </c>
      <c r="J34" s="236" t="str">
        <f t="shared" si="0"/>
        <v>1.31 ILR; 66% tracking;</v>
      </c>
      <c r="M34" s="236" t="str">
        <f t="shared" si="1"/>
        <v>5.10 GHI</v>
      </c>
      <c r="O34" s="491">
        <f t="shared" si="2"/>
        <v>113.36318334106861</v>
      </c>
      <c r="P34" s="491">
        <f t="shared" si="3"/>
        <v>112.6640085962519</v>
      </c>
      <c r="Q34" s="491">
        <f t="shared" si="4"/>
        <v>151.59663865546219</v>
      </c>
      <c r="S34" s="236"/>
    </row>
    <row r="35" spans="1:19" x14ac:dyDescent="0.2">
      <c r="A35" s="98">
        <v>7.5058669999999976</v>
      </c>
      <c r="B35" s="54">
        <v>148</v>
      </c>
      <c r="C35" s="54">
        <v>2016</v>
      </c>
      <c r="D35" s="216">
        <v>0.25121659987864708</v>
      </c>
      <c r="E35" s="216">
        <v>0.25563844471922903</v>
      </c>
      <c r="F35" s="98">
        <v>1.3096684956141251</v>
      </c>
      <c r="G35" s="98">
        <v>5.0046660696682448</v>
      </c>
      <c r="H35" s="235">
        <v>0.71621621621621623</v>
      </c>
      <c r="J35" s="236" t="str">
        <f t="shared" si="0"/>
        <v>1.31 ILR; 72% tracking;</v>
      </c>
      <c r="M35" s="236" t="str">
        <f t="shared" si="1"/>
        <v>5.00 GHI</v>
      </c>
      <c r="O35" s="491">
        <f t="shared" si="2"/>
        <v>113.69258148747517</v>
      </c>
      <c r="P35" s="491">
        <f t="shared" si="3"/>
        <v>103.57987180825302</v>
      </c>
      <c r="Q35" s="491">
        <f t="shared" si="4"/>
        <v>157.33590733590734</v>
      </c>
      <c r="S35" s="236"/>
    </row>
    <row r="36" spans="1:19" x14ac:dyDescent="0.2">
      <c r="A36" s="98">
        <v>3.8247680000000024</v>
      </c>
      <c r="B36" s="54">
        <v>146</v>
      </c>
      <c r="C36" s="54">
        <v>2017</v>
      </c>
      <c r="D36" s="216">
        <v>0.22777217555618937</v>
      </c>
      <c r="E36" s="216">
        <v>0.23251782039956392</v>
      </c>
      <c r="F36" s="98">
        <v>1.3352945931127196</v>
      </c>
      <c r="G36" s="98">
        <v>4.7219253659136999</v>
      </c>
      <c r="H36" s="235">
        <v>0.78082191780821919</v>
      </c>
      <c r="J36" s="236" t="str">
        <f t="shared" si="0"/>
        <v>1.34 ILR; 78% tracking;</v>
      </c>
      <c r="M36" s="236" t="str">
        <f t="shared" si="1"/>
        <v>4.72 GHI</v>
      </c>
      <c r="O36" s="491">
        <f t="shared" si="2"/>
        <v>116.25519123733461</v>
      </c>
      <c r="P36" s="491">
        <f t="shared" si="3"/>
        <v>75.305801432798532</v>
      </c>
      <c r="Q36" s="491">
        <f t="shared" si="4"/>
        <v>163.79647749510764</v>
      </c>
      <c r="S36" s="236"/>
    </row>
    <row r="37" spans="1:19" s="96" customFormat="1" x14ac:dyDescent="0.2">
      <c r="A37" s="98">
        <v>3.9194150000000003</v>
      </c>
      <c r="B37" s="54">
        <v>91</v>
      </c>
      <c r="C37" s="54">
        <v>2018</v>
      </c>
      <c r="D37" s="216">
        <v>0.23462713708608424</v>
      </c>
      <c r="E37" s="216">
        <v>0.23182063729437197</v>
      </c>
      <c r="F37" s="98">
        <v>1.3307708988067677</v>
      </c>
      <c r="G37" s="98">
        <v>4.6976243263516482</v>
      </c>
      <c r="H37" s="235">
        <v>0.64835164835164838</v>
      </c>
      <c r="J37" s="236" t="str">
        <f t="shared" si="0"/>
        <v>1.33 ILR; 65% tracking;</v>
      </c>
      <c r="M37" s="236" t="str">
        <f t="shared" si="1"/>
        <v>4.70 GHI</v>
      </c>
      <c r="O37" s="491">
        <f t="shared" si="2"/>
        <v>115.80282180673943</v>
      </c>
      <c r="P37" s="491">
        <f t="shared" si="3"/>
        <v>72.875697476593359</v>
      </c>
      <c r="Q37" s="491">
        <f t="shared" si="4"/>
        <v>150.54945054945057</v>
      </c>
      <c r="S37" s="236"/>
    </row>
    <row r="38" spans="1:19" x14ac:dyDescent="0.2">
      <c r="A38" s="98">
        <v>4.4421999999999988</v>
      </c>
      <c r="B38" s="54">
        <v>89</v>
      </c>
      <c r="C38" s="54">
        <v>2019</v>
      </c>
      <c r="D38" s="216">
        <v>0.23159977704467705</v>
      </c>
      <c r="E38" s="216">
        <v>0.23159977704467696</v>
      </c>
      <c r="F38" s="98">
        <v>1.3061101931145491</v>
      </c>
      <c r="G38" s="98">
        <v>4.8205425863247182</v>
      </c>
      <c r="H38" s="235">
        <v>0.797752808988764</v>
      </c>
      <c r="J38" s="236" t="str">
        <f t="shared" si="0"/>
        <v>1.31 ILR; 80% tracking;</v>
      </c>
      <c r="M38" s="236" t="str">
        <f t="shared" si="1"/>
        <v>4.82 GHI</v>
      </c>
      <c r="O38" s="491">
        <f t="shared" si="2"/>
        <v>113.33675123751757</v>
      </c>
      <c r="P38" s="491">
        <f t="shared" si="3"/>
        <v>85.16752347390036</v>
      </c>
      <c r="Q38" s="491">
        <f t="shared" si="4"/>
        <v>165.48956661316214</v>
      </c>
      <c r="S38" s="236"/>
    </row>
    <row r="39" spans="1:19" x14ac:dyDescent="0.2">
      <c r="C39" s="1064">
        <v>2020</v>
      </c>
      <c r="F39" s="1063">
        <v>1.34</v>
      </c>
      <c r="G39" s="1063">
        <v>4.6500000000000004</v>
      </c>
      <c r="H39" s="1062">
        <v>0.89495798319327735</v>
      </c>
      <c r="J39" s="236" t="str">
        <f t="shared" si="0"/>
        <v>1.34 ILR; 89% tracking;</v>
      </c>
      <c r="M39" s="236" t="str">
        <f t="shared" si="1"/>
        <v>4.65 GHI</v>
      </c>
      <c r="O39" s="1065">
        <f t="shared" si="2"/>
        <v>116.72573192606266</v>
      </c>
      <c r="P39" s="1065">
        <f t="shared" si="3"/>
        <v>68.113264841428574</v>
      </c>
      <c r="Q39" s="1065">
        <f t="shared" si="4"/>
        <v>175.21008403361347</v>
      </c>
      <c r="S39" s="236"/>
    </row>
    <row r="40" spans="1:19" x14ac:dyDescent="0.2">
      <c r="I40" s="490"/>
    </row>
  </sheetData>
  <pageMargins left="0.75" right="0.75" top="1" bottom="1" header="0.5" footer="0.5"/>
  <pageSetup orientation="portrait" horizontalDpi="1200" verticalDpi="12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6" tint="0.39997558519241921"/>
  </sheetPr>
  <dimension ref="A1:Q39"/>
  <sheetViews>
    <sheetView zoomScale="80" zoomScaleNormal="80" workbookViewId="0"/>
  </sheetViews>
  <sheetFormatPr defaultColWidth="8.7109375" defaultRowHeight="12.75" x14ac:dyDescent="0.2"/>
  <cols>
    <col min="1" max="1" width="12.7109375" style="51" customWidth="1"/>
    <col min="2" max="2" width="8.140625" style="51" bestFit="1" customWidth="1"/>
    <col min="3" max="3" width="9.140625" style="4" bestFit="1" customWidth="1"/>
    <col min="4" max="4" width="8.140625" style="4" bestFit="1" customWidth="1"/>
    <col min="5" max="5" width="9.42578125" style="4" bestFit="1" customWidth="1"/>
    <col min="6" max="6" width="7.140625" style="51" bestFit="1" customWidth="1"/>
    <col min="7" max="8" width="9.7109375" style="51" bestFit="1" customWidth="1"/>
    <col min="9" max="9" width="9.42578125" style="51" bestFit="1" customWidth="1"/>
    <col min="10" max="10" width="8.7109375" style="51"/>
    <col min="11" max="11" width="5" style="51" bestFit="1" customWidth="1"/>
    <col min="12" max="12" width="8.28515625" style="51" bestFit="1" customWidth="1"/>
    <col min="13" max="16384" width="8.7109375" style="51"/>
  </cols>
  <sheetData>
    <row r="1" spans="1:14" ht="15" x14ac:dyDescent="0.25">
      <c r="A1" s="27" t="s">
        <v>604</v>
      </c>
      <c r="B1" s="24"/>
      <c r="C1" s="6"/>
      <c r="D1" s="6"/>
      <c r="E1" s="6"/>
      <c r="F1" s="23"/>
      <c r="G1" s="23"/>
      <c r="H1" s="16"/>
      <c r="I1" s="23"/>
      <c r="J1" s="23"/>
      <c r="K1" s="23"/>
      <c r="L1" s="23"/>
      <c r="M1" s="23"/>
      <c r="N1" s="23"/>
    </row>
    <row r="2" spans="1:14" x14ac:dyDescent="0.2">
      <c r="A2" s="24"/>
      <c r="B2" s="24"/>
      <c r="C2" s="6"/>
      <c r="D2" s="6"/>
      <c r="E2" s="6"/>
      <c r="F2" s="23"/>
      <c r="G2" s="23"/>
      <c r="H2" s="23"/>
      <c r="I2" s="23"/>
      <c r="J2" s="23"/>
      <c r="K2" s="23"/>
      <c r="L2" s="23"/>
      <c r="M2" s="23"/>
    </row>
    <row r="3" spans="1:14" x14ac:dyDescent="0.2">
      <c r="A3" s="24"/>
      <c r="B3" s="24"/>
      <c r="C3" s="6"/>
      <c r="D3" s="6"/>
      <c r="E3" s="6"/>
      <c r="F3" s="23"/>
      <c r="G3" s="23"/>
      <c r="H3" s="23"/>
      <c r="I3" s="23"/>
      <c r="J3" s="23"/>
      <c r="K3" s="23"/>
      <c r="L3" s="23"/>
      <c r="M3" s="23"/>
    </row>
    <row r="4" spans="1:14" x14ac:dyDescent="0.2">
      <c r="A4" s="24"/>
      <c r="B4" s="24"/>
      <c r="C4" s="6"/>
      <c r="D4" s="6"/>
      <c r="E4" s="6"/>
      <c r="F4" s="23"/>
      <c r="G4" s="23"/>
      <c r="H4" s="23"/>
      <c r="I4" s="23"/>
      <c r="J4" s="23"/>
      <c r="K4" s="23"/>
      <c r="L4" s="23"/>
      <c r="M4" s="23"/>
    </row>
    <row r="5" spans="1:14" x14ac:dyDescent="0.2">
      <c r="A5" s="24"/>
      <c r="B5" s="24"/>
      <c r="C5" s="6"/>
      <c r="D5" s="6"/>
      <c r="E5" s="6"/>
      <c r="F5" s="23"/>
      <c r="G5" s="23"/>
      <c r="H5" s="23"/>
      <c r="I5" s="23"/>
      <c r="J5" s="23"/>
      <c r="K5" s="23"/>
      <c r="L5" s="23"/>
    </row>
    <row r="6" spans="1:14" x14ac:dyDescent="0.2">
      <c r="A6" s="24"/>
      <c r="B6" s="24"/>
      <c r="C6" s="6"/>
      <c r="D6" s="6"/>
      <c r="E6" s="6"/>
      <c r="F6" s="23"/>
      <c r="G6" s="23"/>
      <c r="H6" s="23"/>
      <c r="I6" s="23"/>
      <c r="J6" s="23"/>
      <c r="K6" s="23"/>
      <c r="L6" s="23"/>
    </row>
    <row r="7" spans="1:14" x14ac:dyDescent="0.2">
      <c r="A7" s="24"/>
      <c r="B7" s="24"/>
      <c r="C7" s="6"/>
      <c r="D7" s="6"/>
      <c r="E7" s="6"/>
      <c r="F7" s="23"/>
      <c r="G7" s="23"/>
    </row>
    <row r="8" spans="1:14" x14ac:dyDescent="0.2">
      <c r="A8" s="24"/>
      <c r="B8" s="24"/>
      <c r="C8" s="6"/>
      <c r="D8" s="6"/>
      <c r="E8" s="6"/>
      <c r="F8" s="23"/>
      <c r="G8" s="23"/>
    </row>
    <row r="9" spans="1:14" x14ac:dyDescent="0.2">
      <c r="A9" s="24"/>
      <c r="B9" s="24"/>
      <c r="C9" s="6"/>
      <c r="D9" s="6"/>
      <c r="E9" s="6"/>
      <c r="F9" s="23"/>
      <c r="G9" s="23"/>
    </row>
    <row r="10" spans="1:14" x14ac:dyDescent="0.2">
      <c r="A10" s="24"/>
      <c r="B10" s="24"/>
      <c r="C10" s="6"/>
      <c r="D10" s="6"/>
      <c r="E10" s="6"/>
      <c r="F10" s="23"/>
      <c r="G10" s="23"/>
    </row>
    <row r="11" spans="1:14" x14ac:dyDescent="0.2">
      <c r="A11" s="24"/>
      <c r="B11" s="24"/>
      <c r="C11" s="6"/>
      <c r="D11" s="6"/>
      <c r="E11" s="6"/>
      <c r="F11" s="23"/>
      <c r="G11" s="23"/>
    </row>
    <row r="12" spans="1:14" x14ac:dyDescent="0.2">
      <c r="A12" s="24"/>
      <c r="B12" s="24"/>
      <c r="C12" s="6"/>
      <c r="D12" s="6"/>
      <c r="E12" s="6"/>
      <c r="F12" s="23"/>
      <c r="G12" s="23"/>
    </row>
    <row r="13" spans="1:14" x14ac:dyDescent="0.2">
      <c r="A13" s="24"/>
      <c r="B13" s="24"/>
      <c r="C13" s="6"/>
      <c r="D13" s="6"/>
      <c r="E13" s="6"/>
      <c r="F13" s="23"/>
      <c r="G13" s="23"/>
    </row>
    <row r="14" spans="1:14" x14ac:dyDescent="0.2">
      <c r="A14" s="24"/>
      <c r="B14" s="24"/>
      <c r="C14" s="6"/>
      <c r="D14" s="6"/>
      <c r="E14" s="6"/>
      <c r="F14" s="23"/>
      <c r="G14" s="23"/>
    </row>
    <row r="15" spans="1:14" x14ac:dyDescent="0.2">
      <c r="A15" s="24"/>
      <c r="B15" s="24"/>
      <c r="C15" s="6"/>
      <c r="D15" s="6"/>
      <c r="E15" s="6"/>
      <c r="F15" s="23"/>
      <c r="G15" s="23"/>
    </row>
    <row r="16" spans="1:14" x14ac:dyDescent="0.2">
      <c r="A16" s="24"/>
      <c r="B16" s="24"/>
      <c r="C16" s="6"/>
      <c r="D16" s="6"/>
      <c r="E16" s="6"/>
      <c r="F16" s="23"/>
      <c r="G16" s="23"/>
    </row>
    <row r="17" spans="1:17" x14ac:dyDescent="0.2">
      <c r="A17" s="24"/>
      <c r="B17" s="24"/>
      <c r="C17" s="6"/>
      <c r="D17" s="6"/>
      <c r="E17" s="6"/>
      <c r="F17" s="23"/>
      <c r="G17" s="23"/>
    </row>
    <row r="18" spans="1:17" x14ac:dyDescent="0.2">
      <c r="A18" s="24"/>
      <c r="B18" s="24"/>
      <c r="C18" s="6"/>
      <c r="D18" s="6"/>
      <c r="E18" s="6"/>
      <c r="F18" s="23"/>
      <c r="G18" s="23"/>
    </row>
    <row r="19" spans="1:17" x14ac:dyDescent="0.2">
      <c r="A19" s="24"/>
      <c r="B19" s="24"/>
      <c r="C19" s="6"/>
      <c r="D19" s="6"/>
      <c r="E19" s="6"/>
      <c r="F19" s="23"/>
      <c r="G19" s="23"/>
    </row>
    <row r="20" spans="1:17" x14ac:dyDescent="0.2">
      <c r="A20" s="24"/>
      <c r="B20" s="24"/>
      <c r="C20" s="6"/>
      <c r="D20" s="6"/>
      <c r="E20" s="6"/>
      <c r="F20" s="23"/>
      <c r="G20" s="23"/>
    </row>
    <row r="21" spans="1:17" x14ac:dyDescent="0.2">
      <c r="A21" s="24"/>
      <c r="B21" s="24"/>
      <c r="C21" s="6"/>
      <c r="D21" s="6"/>
      <c r="E21" s="6"/>
      <c r="F21" s="23"/>
      <c r="G21" s="23"/>
    </row>
    <row r="22" spans="1:17" x14ac:dyDescent="0.2">
      <c r="A22" s="52"/>
      <c r="B22" s="24"/>
      <c r="C22" s="6"/>
      <c r="D22" s="6"/>
      <c r="E22" s="6"/>
      <c r="F22" s="23"/>
      <c r="G22" s="23"/>
    </row>
    <row r="24" spans="1:17" s="96" customFormat="1" x14ac:dyDescent="0.2">
      <c r="A24" s="52" t="s">
        <v>153</v>
      </c>
      <c r="C24" s="4"/>
      <c r="D24" s="4"/>
      <c r="E24" s="4"/>
    </row>
    <row r="25" spans="1:17" s="96" customFormat="1" x14ac:dyDescent="0.2">
      <c r="C25" s="4"/>
      <c r="D25" s="4"/>
      <c r="E25" s="4"/>
    </row>
    <row r="26" spans="1:17" x14ac:dyDescent="0.2">
      <c r="A26" s="218" t="s">
        <v>74</v>
      </c>
      <c r="B26" s="218" t="s">
        <v>74</v>
      </c>
      <c r="C26" s="241" t="s">
        <v>82</v>
      </c>
      <c r="D26" s="242" t="s">
        <v>186</v>
      </c>
      <c r="E26" s="218" t="s">
        <v>185</v>
      </c>
      <c r="F26" s="54"/>
      <c r="G26" s="218" t="s">
        <v>188</v>
      </c>
      <c r="H26" s="218" t="s">
        <v>189</v>
      </c>
      <c r="I26" s="218" t="s">
        <v>23</v>
      </c>
      <c r="N26" s="465" t="s">
        <v>654</v>
      </c>
      <c r="O26" s="465" t="s">
        <v>653</v>
      </c>
      <c r="P26" s="466">
        <v>0.75</v>
      </c>
      <c r="Q26" s="23"/>
    </row>
    <row r="27" spans="1:17" ht="15" x14ac:dyDescent="0.25">
      <c r="A27" s="242" t="s">
        <v>187</v>
      </c>
      <c r="B27" s="242" t="s">
        <v>77</v>
      </c>
      <c r="C27" s="237" t="s">
        <v>83</v>
      </c>
      <c r="D27" s="242" t="s">
        <v>0</v>
      </c>
      <c r="E27" s="242" t="s">
        <v>0</v>
      </c>
      <c r="F27" s="242" t="s">
        <v>81</v>
      </c>
      <c r="G27" s="243" t="s">
        <v>7</v>
      </c>
      <c r="H27" s="243" t="s">
        <v>7</v>
      </c>
      <c r="I27" s="244">
        <v>1.2E-2</v>
      </c>
      <c r="K27" s="218" t="s">
        <v>183</v>
      </c>
      <c r="L27" s="218" t="s">
        <v>184</v>
      </c>
      <c r="N27" s="465" t="s">
        <v>7</v>
      </c>
      <c r="O27" s="465" t="s">
        <v>7</v>
      </c>
      <c r="P27" s="465" t="s">
        <v>7</v>
      </c>
      <c r="Q27" s="23"/>
    </row>
    <row r="28" spans="1:17" ht="15" x14ac:dyDescent="0.2">
      <c r="A28" s="238">
        <v>28094.203000000001</v>
      </c>
      <c r="B28" s="238">
        <v>727</v>
      </c>
      <c r="C28" s="239">
        <v>1</v>
      </c>
      <c r="D28" s="240">
        <v>1</v>
      </c>
      <c r="E28" s="240">
        <v>1</v>
      </c>
      <c r="F28" s="240">
        <v>1</v>
      </c>
      <c r="G28" s="240">
        <v>1</v>
      </c>
      <c r="H28" s="240">
        <v>1</v>
      </c>
      <c r="I28" s="240">
        <v>1</v>
      </c>
      <c r="K28" s="240">
        <f t="shared" ref="K28:K39" si="0">H28-F28</f>
        <v>0</v>
      </c>
      <c r="L28" s="240">
        <f t="shared" ref="L28:L39" si="1">F28-G28</f>
        <v>0</v>
      </c>
      <c r="N28" s="467">
        <f>F28</f>
        <v>1</v>
      </c>
      <c r="O28" s="468">
        <v>1</v>
      </c>
      <c r="P28" s="468">
        <v>1</v>
      </c>
      <c r="Q28" s="469">
        <f>P28-O28</f>
        <v>0</v>
      </c>
    </row>
    <row r="29" spans="1:17" ht="15" x14ac:dyDescent="0.2">
      <c r="A29" s="238">
        <v>23566.703000000001</v>
      </c>
      <c r="B29" s="238">
        <v>633</v>
      </c>
      <c r="C29" s="239">
        <v>2</v>
      </c>
      <c r="D29" s="240">
        <v>1.0018402295089204</v>
      </c>
      <c r="E29" s="240">
        <v>1.0044990745014613</v>
      </c>
      <c r="F29" s="240">
        <v>0.99803025342335783</v>
      </c>
      <c r="G29" s="240">
        <v>0.96004373612628779</v>
      </c>
      <c r="H29" s="240">
        <v>1.0422863862105662</v>
      </c>
      <c r="I29" s="240">
        <f t="shared" ref="I29:I39" si="2">I28*(1-$I$27)</f>
        <v>0.98799999999999999</v>
      </c>
      <c r="K29" s="240">
        <f t="shared" si="0"/>
        <v>4.4256132787208413E-2</v>
      </c>
      <c r="L29" s="240">
        <f t="shared" si="1"/>
        <v>3.7986517297070033E-2</v>
      </c>
      <c r="N29" s="467">
        <f t="shared" ref="N29:N39" si="3">F29</f>
        <v>0.99803025342335783</v>
      </c>
      <c r="O29" s="468">
        <v>0.96746477711652112</v>
      </c>
      <c r="P29" s="468">
        <v>1.0305892855235494</v>
      </c>
      <c r="Q29" s="469">
        <f t="shared" ref="Q29:Q39" si="4">P29-O29</f>
        <v>6.3124508407028324E-2</v>
      </c>
    </row>
    <row r="30" spans="1:17" ht="15" x14ac:dyDescent="0.2">
      <c r="A30" s="238">
        <v>19928.367999999999</v>
      </c>
      <c r="B30" s="238">
        <v>544</v>
      </c>
      <c r="C30" s="239">
        <v>3</v>
      </c>
      <c r="D30" s="240">
        <v>0.98228775422819314</v>
      </c>
      <c r="E30" s="240">
        <v>0.99158829000674209</v>
      </c>
      <c r="F30" s="240">
        <v>0.98704464246540402</v>
      </c>
      <c r="G30" s="240">
        <v>0.93733695516363036</v>
      </c>
      <c r="H30" s="240">
        <v>1.0306786074958196</v>
      </c>
      <c r="I30" s="240">
        <f t="shared" si="2"/>
        <v>0.97614400000000001</v>
      </c>
      <c r="K30" s="240">
        <f t="shared" si="0"/>
        <v>4.3633965030415611E-2</v>
      </c>
      <c r="L30" s="240">
        <f t="shared" si="1"/>
        <v>4.9707687301773662E-2</v>
      </c>
      <c r="N30" s="467">
        <f t="shared" si="3"/>
        <v>0.98704464246540402</v>
      </c>
      <c r="O30" s="468">
        <v>0.94770676413556765</v>
      </c>
      <c r="P30" s="468">
        <v>1.0213346589589976</v>
      </c>
      <c r="Q30" s="469">
        <f t="shared" si="4"/>
        <v>7.3627894823429907E-2</v>
      </c>
    </row>
    <row r="31" spans="1:17" ht="15" x14ac:dyDescent="0.2">
      <c r="A31" s="238">
        <v>16178.240000000002</v>
      </c>
      <c r="B31" s="238">
        <v>403</v>
      </c>
      <c r="C31" s="239">
        <v>4</v>
      </c>
      <c r="D31" s="240">
        <v>0.97338762225105779</v>
      </c>
      <c r="E31" s="240">
        <v>0.97730002357558432</v>
      </c>
      <c r="F31" s="240">
        <v>0.9765400294468185</v>
      </c>
      <c r="G31" s="240">
        <v>0.92459241851043827</v>
      </c>
      <c r="H31" s="240">
        <v>1.0186594460746428</v>
      </c>
      <c r="I31" s="240">
        <f t="shared" si="2"/>
        <v>0.96443027199999998</v>
      </c>
      <c r="K31" s="240">
        <f t="shared" si="0"/>
        <v>4.2119416627824258E-2</v>
      </c>
      <c r="L31" s="240">
        <f t="shared" si="1"/>
        <v>5.1947610936380229E-2</v>
      </c>
      <c r="N31" s="467">
        <f t="shared" si="3"/>
        <v>0.9765400294468185</v>
      </c>
      <c r="O31" s="468">
        <v>0.93804374627715736</v>
      </c>
      <c r="P31" s="468">
        <v>1.010089566525886</v>
      </c>
      <c r="Q31" s="469">
        <f t="shared" si="4"/>
        <v>7.2045820248728631E-2</v>
      </c>
    </row>
    <row r="32" spans="1:17" ht="15" x14ac:dyDescent="0.2">
      <c r="A32" s="238">
        <v>8706.7729999999992</v>
      </c>
      <c r="B32" s="238">
        <v>259</v>
      </c>
      <c r="C32" s="239">
        <v>5</v>
      </c>
      <c r="D32" s="240">
        <v>0.9527529184013942</v>
      </c>
      <c r="E32" s="240">
        <v>0.97086730309527625</v>
      </c>
      <c r="F32" s="240">
        <v>0.95699702117927432</v>
      </c>
      <c r="G32" s="240">
        <v>0.90205960243584282</v>
      </c>
      <c r="H32" s="240">
        <v>1.0020795395110886</v>
      </c>
      <c r="I32" s="240">
        <f t="shared" si="2"/>
        <v>0.95285710873599994</v>
      </c>
      <c r="K32" s="240">
        <f t="shared" si="0"/>
        <v>4.5082518331814314E-2</v>
      </c>
      <c r="L32" s="240">
        <f t="shared" si="1"/>
        <v>5.4937418743431499E-2</v>
      </c>
      <c r="N32" s="467">
        <f t="shared" si="3"/>
        <v>0.95699702117927432</v>
      </c>
      <c r="O32" s="468">
        <v>0.91723122512083122</v>
      </c>
      <c r="P32" s="468">
        <v>0.99309939998061103</v>
      </c>
      <c r="Q32" s="469">
        <f t="shared" si="4"/>
        <v>7.5868174859779813E-2</v>
      </c>
    </row>
    <row r="33" spans="1:17" ht="15" x14ac:dyDescent="0.2">
      <c r="A33" s="238">
        <v>6029.7559999999985</v>
      </c>
      <c r="B33" s="238">
        <v>177</v>
      </c>
      <c r="C33" s="239">
        <v>6</v>
      </c>
      <c r="D33" s="240">
        <v>0.92845728831725982</v>
      </c>
      <c r="E33" s="240">
        <v>0.93355783374410539</v>
      </c>
      <c r="F33" s="240">
        <v>0.92970844901541927</v>
      </c>
      <c r="G33" s="240">
        <v>0.87487363812310848</v>
      </c>
      <c r="H33" s="240">
        <v>0.98599767274615535</v>
      </c>
      <c r="I33" s="240">
        <f t="shared" si="2"/>
        <v>0.9414228234311679</v>
      </c>
      <c r="K33" s="240">
        <f t="shared" si="0"/>
        <v>5.6289223730736082E-2</v>
      </c>
      <c r="L33" s="240">
        <f t="shared" si="1"/>
        <v>5.4834810892310792E-2</v>
      </c>
      <c r="N33" s="467">
        <f t="shared" si="3"/>
        <v>0.92970844901541927</v>
      </c>
      <c r="O33" s="468">
        <v>0.89191652379471764</v>
      </c>
      <c r="P33" s="468">
        <v>0.97688675833502603</v>
      </c>
      <c r="Q33" s="469">
        <f t="shared" si="4"/>
        <v>8.4970234540308387E-2</v>
      </c>
    </row>
    <row r="34" spans="1:17" ht="15" x14ac:dyDescent="0.2">
      <c r="A34" s="238">
        <v>3292.0429999999992</v>
      </c>
      <c r="B34" s="238">
        <v>127</v>
      </c>
      <c r="C34" s="239">
        <v>7</v>
      </c>
      <c r="D34" s="240">
        <v>0.91163075142248884</v>
      </c>
      <c r="E34" s="240">
        <v>0.92679184070395171</v>
      </c>
      <c r="F34" s="240">
        <v>0.91432324125862874</v>
      </c>
      <c r="G34" s="240">
        <v>0.86598526796210507</v>
      </c>
      <c r="H34" s="240">
        <v>0.97747314438449051</v>
      </c>
      <c r="I34" s="240">
        <f t="shared" si="2"/>
        <v>0.93012574954999383</v>
      </c>
      <c r="K34" s="240">
        <f t="shared" si="0"/>
        <v>6.3149903125861773E-2</v>
      </c>
      <c r="L34" s="240">
        <f t="shared" si="1"/>
        <v>4.8337973296523673E-2</v>
      </c>
      <c r="N34" s="467">
        <f t="shared" si="3"/>
        <v>0.91432324125862874</v>
      </c>
      <c r="O34" s="468">
        <v>0.87536835243999644</v>
      </c>
      <c r="P34" s="468">
        <v>0.96486475318928888</v>
      </c>
      <c r="Q34" s="469">
        <f t="shared" si="4"/>
        <v>8.9496400749292437E-2</v>
      </c>
    </row>
    <row r="35" spans="1:17" ht="15" x14ac:dyDescent="0.2">
      <c r="A35" s="238">
        <v>1567.354</v>
      </c>
      <c r="B35" s="238">
        <v>81</v>
      </c>
      <c r="C35" s="239">
        <v>8</v>
      </c>
      <c r="D35" s="240">
        <v>0.91039413773651356</v>
      </c>
      <c r="E35" s="240">
        <v>0.93005048393865175</v>
      </c>
      <c r="F35" s="240">
        <v>0.91223130522052087</v>
      </c>
      <c r="G35" s="240">
        <v>0.84703702653474222</v>
      </c>
      <c r="H35" s="240">
        <v>0.97489128859883789</v>
      </c>
      <c r="I35" s="240">
        <f t="shared" si="2"/>
        <v>0.91896424055539394</v>
      </c>
      <c r="K35" s="240">
        <f t="shared" si="0"/>
        <v>6.2659983378317019E-2</v>
      </c>
      <c r="L35" s="240">
        <f t="shared" si="1"/>
        <v>6.519427868577865E-2</v>
      </c>
      <c r="N35" s="467">
        <f t="shared" si="3"/>
        <v>0.91223130522052087</v>
      </c>
      <c r="O35" s="468">
        <v>0.85933208216794787</v>
      </c>
      <c r="P35" s="468">
        <v>0.97037301423211131</v>
      </c>
      <c r="Q35" s="469">
        <f t="shared" si="4"/>
        <v>0.11104093206416343</v>
      </c>
    </row>
    <row r="36" spans="1:17" ht="15" x14ac:dyDescent="0.2">
      <c r="A36" s="238">
        <v>666.99</v>
      </c>
      <c r="B36" s="238">
        <v>43</v>
      </c>
      <c r="C36" s="239">
        <v>9</v>
      </c>
      <c r="D36" s="240">
        <v>0.90668804110769985</v>
      </c>
      <c r="E36" s="240">
        <v>0.90996480068953756</v>
      </c>
      <c r="F36" s="240">
        <v>0.91446304799557909</v>
      </c>
      <c r="G36" s="240">
        <v>0.85587905253886853</v>
      </c>
      <c r="H36" s="240">
        <v>0.96940200944408828</v>
      </c>
      <c r="I36" s="240">
        <f t="shared" si="2"/>
        <v>0.90793666966872921</v>
      </c>
      <c r="K36" s="240">
        <f t="shared" si="0"/>
        <v>5.4938961448509183E-2</v>
      </c>
      <c r="L36" s="240">
        <f t="shared" si="1"/>
        <v>5.8583995456710558E-2</v>
      </c>
      <c r="N36" s="467">
        <f t="shared" si="3"/>
        <v>0.91446304799557909</v>
      </c>
      <c r="O36" s="468">
        <v>0.87028761158715939</v>
      </c>
      <c r="P36" s="468">
        <v>0.94574714275334482</v>
      </c>
      <c r="Q36" s="469">
        <f t="shared" si="4"/>
        <v>7.5459531166185423E-2</v>
      </c>
    </row>
    <row r="37" spans="1:17" ht="15" x14ac:dyDescent="0.2">
      <c r="A37" s="238">
        <v>227.36999999999998</v>
      </c>
      <c r="B37" s="238">
        <v>13</v>
      </c>
      <c r="C37" s="239">
        <v>10</v>
      </c>
      <c r="D37" s="240">
        <v>0.89170928333576049</v>
      </c>
      <c r="E37" s="240">
        <v>0.8929502760478718</v>
      </c>
      <c r="F37" s="240">
        <v>0.89670415475257137</v>
      </c>
      <c r="G37" s="240">
        <v>0.8175093440567347</v>
      </c>
      <c r="H37" s="240">
        <v>0.95559669248297918</v>
      </c>
      <c r="I37" s="240">
        <f t="shared" si="2"/>
        <v>0.8970414296327045</v>
      </c>
      <c r="K37" s="240">
        <f t="shared" si="0"/>
        <v>5.8892537730407812E-2</v>
      </c>
      <c r="L37" s="240">
        <f t="shared" si="1"/>
        <v>7.919481069583667E-2</v>
      </c>
      <c r="N37" s="467">
        <f t="shared" si="3"/>
        <v>0.89670415475257137</v>
      </c>
      <c r="O37" s="468">
        <v>0.82589163002367949</v>
      </c>
      <c r="P37" s="468">
        <v>0.95527433925380989</v>
      </c>
      <c r="Q37" s="469">
        <f t="shared" si="4"/>
        <v>0.1293827092301304</v>
      </c>
    </row>
    <row r="38" spans="1:17" ht="15" x14ac:dyDescent="0.2">
      <c r="A38" s="238">
        <v>83.15</v>
      </c>
      <c r="B38" s="238">
        <v>6</v>
      </c>
      <c r="C38" s="239">
        <v>11</v>
      </c>
      <c r="D38" s="240">
        <v>0.90500179105816503</v>
      </c>
      <c r="E38" s="240">
        <v>0.86348786897266039</v>
      </c>
      <c r="F38" s="240">
        <v>0.88150271105340239</v>
      </c>
      <c r="G38" s="240">
        <v>0.78964716929291112</v>
      </c>
      <c r="H38" s="240">
        <v>1.0296852098465124</v>
      </c>
      <c r="I38" s="240">
        <f t="shared" si="2"/>
        <v>0.88627693247711203</v>
      </c>
      <c r="K38" s="240">
        <f t="shared" si="0"/>
        <v>0.14818249879310996</v>
      </c>
      <c r="L38" s="240">
        <f t="shared" si="1"/>
        <v>9.1855541760491266E-2</v>
      </c>
      <c r="N38" s="467">
        <f t="shared" si="3"/>
        <v>0.88150271105340239</v>
      </c>
      <c r="O38" s="468">
        <v>0.80581941786576405</v>
      </c>
      <c r="P38" s="468">
        <v>0.99943122201550483</v>
      </c>
      <c r="Q38" s="469">
        <f t="shared" si="4"/>
        <v>0.19361180414974077</v>
      </c>
    </row>
    <row r="39" spans="1:17" ht="15" x14ac:dyDescent="0.2">
      <c r="A39" s="238">
        <v>28.9</v>
      </c>
      <c r="B39" s="238">
        <v>3</v>
      </c>
      <c r="C39" s="239">
        <v>12</v>
      </c>
      <c r="D39" s="240">
        <v>0.91578337745747118</v>
      </c>
      <c r="E39" s="240">
        <v>0.91392349010156149</v>
      </c>
      <c r="F39" s="240">
        <v>0.90368531906448446</v>
      </c>
      <c r="G39" s="240">
        <v>0.88356773641906095</v>
      </c>
      <c r="H39" s="240">
        <v>0.94557940681728414</v>
      </c>
      <c r="I39" s="240">
        <f t="shared" si="2"/>
        <v>0.87564160928738666</v>
      </c>
      <c r="K39" s="240">
        <f t="shared" si="0"/>
        <v>4.189408775279968E-2</v>
      </c>
      <c r="L39" s="240">
        <f t="shared" si="1"/>
        <v>2.0117582645423515E-2</v>
      </c>
      <c r="N39" s="467">
        <f t="shared" si="3"/>
        <v>0.90368531906448446</v>
      </c>
      <c r="O39" s="468">
        <v>0.88692066685996496</v>
      </c>
      <c r="P39" s="468">
        <v>0.93859705885848421</v>
      </c>
      <c r="Q39" s="469">
        <f t="shared" si="4"/>
        <v>5.1676391998519255E-2</v>
      </c>
    </row>
  </sheetData>
  <pageMargins left="0.75" right="0.75" top="1" bottom="1" header="0.5" footer="0.5"/>
  <pageSetup orientation="portrait" horizontalDpi="1200" verticalDpi="12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6" tint="0.39997558519241921"/>
  </sheetPr>
  <dimension ref="A1:N39"/>
  <sheetViews>
    <sheetView zoomScale="80" zoomScaleNormal="80" workbookViewId="0"/>
  </sheetViews>
  <sheetFormatPr defaultColWidth="8.7109375" defaultRowHeight="12.75" x14ac:dyDescent="0.2"/>
  <cols>
    <col min="1" max="1" width="9.7109375" style="96" customWidth="1"/>
    <col min="2" max="2" width="7.5703125" style="96" bestFit="1" customWidth="1"/>
    <col min="3" max="3" width="6.7109375" style="4" bestFit="1" customWidth="1"/>
    <col min="4" max="4" width="7.28515625" style="96" bestFit="1" customWidth="1"/>
    <col min="5" max="5" width="7.42578125" style="96" customWidth="1"/>
    <col min="6" max="6" width="5.5703125" style="96" bestFit="1" customWidth="1"/>
    <col min="7" max="7" width="7" style="96" customWidth="1"/>
    <col min="8" max="8" width="6.5703125" style="96" bestFit="1" customWidth="1"/>
    <col min="9" max="9" width="7.28515625" style="96" bestFit="1" customWidth="1"/>
    <col min="10" max="10" width="14.140625" style="96" bestFit="1" customWidth="1"/>
    <col min="11" max="11" width="17.85546875" style="96" bestFit="1" customWidth="1"/>
    <col min="12" max="16384" width="8.7109375" style="96"/>
  </cols>
  <sheetData>
    <row r="1" spans="1:12" ht="15" x14ac:dyDescent="0.25">
      <c r="A1" s="27" t="s">
        <v>425</v>
      </c>
      <c r="B1" s="24"/>
      <c r="C1" s="6"/>
      <c r="D1" s="23"/>
      <c r="E1" s="23"/>
      <c r="F1" s="23"/>
      <c r="G1" s="23"/>
      <c r="H1" s="23"/>
      <c r="I1" s="23"/>
      <c r="J1" s="23"/>
      <c r="K1" s="23"/>
      <c r="L1" s="23"/>
    </row>
    <row r="2" spans="1:12" x14ac:dyDescent="0.2">
      <c r="A2" s="6"/>
      <c r="C2" s="63"/>
      <c r="D2" s="64"/>
      <c r="E2" s="64"/>
      <c r="F2" s="64"/>
      <c r="G2" s="64"/>
    </row>
    <row r="3" spans="1:12" x14ac:dyDescent="0.2">
      <c r="A3" s="6"/>
      <c r="C3" s="63"/>
      <c r="D3" s="64"/>
      <c r="E3" s="64"/>
      <c r="F3" s="64"/>
      <c r="G3" s="64"/>
    </row>
    <row r="4" spans="1:12" x14ac:dyDescent="0.2">
      <c r="A4" s="6"/>
      <c r="C4" s="63"/>
      <c r="D4" s="64"/>
      <c r="E4" s="64"/>
      <c r="F4" s="64"/>
      <c r="G4" s="64"/>
    </row>
    <row r="5" spans="1:12" x14ac:dyDescent="0.2">
      <c r="A5" s="6"/>
      <c r="C5" s="63"/>
      <c r="D5" s="64"/>
      <c r="E5" s="64"/>
      <c r="F5" s="64"/>
      <c r="G5" s="64"/>
    </row>
    <row r="6" spans="1:12" x14ac:dyDescent="0.2">
      <c r="A6" s="6"/>
      <c r="C6" s="63"/>
      <c r="D6" s="64"/>
      <c r="E6" s="64"/>
      <c r="F6" s="64"/>
      <c r="G6" s="64"/>
    </row>
    <row r="7" spans="1:12" x14ac:dyDescent="0.2">
      <c r="A7" s="6"/>
      <c r="C7" s="63"/>
      <c r="D7" s="64"/>
      <c r="E7" s="64"/>
      <c r="F7" s="64"/>
      <c r="G7" s="64"/>
    </row>
    <row r="8" spans="1:12" x14ac:dyDescent="0.2">
      <c r="A8" s="6"/>
      <c r="C8" s="63"/>
      <c r="D8" s="64"/>
      <c r="E8" s="64"/>
      <c r="F8" s="64"/>
      <c r="G8" s="64"/>
    </row>
    <row r="9" spans="1:12" x14ac:dyDescent="0.2">
      <c r="A9" s="6"/>
      <c r="C9" s="63"/>
      <c r="D9" s="64"/>
      <c r="E9" s="64"/>
      <c r="F9" s="64"/>
      <c r="G9" s="64"/>
    </row>
    <row r="10" spans="1:12" x14ac:dyDescent="0.2">
      <c r="A10" s="6"/>
      <c r="C10" s="63"/>
      <c r="D10" s="64"/>
      <c r="E10" s="64"/>
      <c r="F10" s="64"/>
      <c r="G10" s="64"/>
    </row>
    <row r="11" spans="1:12" x14ac:dyDescent="0.2">
      <c r="A11" s="6"/>
      <c r="C11" s="63"/>
      <c r="D11" s="64"/>
      <c r="E11" s="64"/>
      <c r="F11" s="64"/>
      <c r="G11" s="64"/>
    </row>
    <row r="12" spans="1:12" x14ac:dyDescent="0.2">
      <c r="A12" s="6"/>
      <c r="C12" s="63"/>
      <c r="D12" s="64"/>
      <c r="E12" s="64"/>
      <c r="F12" s="64"/>
      <c r="G12" s="64"/>
    </row>
    <row r="13" spans="1:12" x14ac:dyDescent="0.2">
      <c r="A13" s="6"/>
      <c r="C13" s="63"/>
      <c r="D13" s="64"/>
      <c r="E13" s="64"/>
      <c r="F13" s="64"/>
      <c r="G13" s="64"/>
    </row>
    <row r="14" spans="1:12" x14ac:dyDescent="0.2">
      <c r="A14" s="6"/>
      <c r="C14" s="63"/>
      <c r="D14" s="64"/>
      <c r="E14" s="64"/>
      <c r="F14" s="64"/>
      <c r="G14" s="64"/>
    </row>
    <row r="15" spans="1:12" x14ac:dyDescent="0.2">
      <c r="A15" s="6"/>
      <c r="C15" s="63"/>
      <c r="D15" s="64"/>
      <c r="E15" s="64"/>
      <c r="F15" s="64"/>
      <c r="G15" s="64"/>
    </row>
    <row r="16" spans="1:12" x14ac:dyDescent="0.2">
      <c r="A16" s="6"/>
      <c r="C16" s="63"/>
      <c r="D16" s="64"/>
      <c r="E16" s="64"/>
      <c r="F16" s="64"/>
      <c r="G16" s="64"/>
    </row>
    <row r="17" spans="1:14" x14ac:dyDescent="0.2">
      <c r="A17" s="6"/>
      <c r="C17" s="63"/>
      <c r="D17" s="64"/>
      <c r="E17" s="64"/>
      <c r="F17" s="64"/>
      <c r="G17" s="64"/>
    </row>
    <row r="18" spans="1:14" x14ac:dyDescent="0.2">
      <c r="A18" s="6"/>
      <c r="C18" s="63"/>
      <c r="D18" s="64"/>
      <c r="E18" s="64"/>
      <c r="F18" s="64"/>
      <c r="G18" s="64"/>
    </row>
    <row r="19" spans="1:14" x14ac:dyDescent="0.2">
      <c r="A19" s="6"/>
      <c r="C19" s="63"/>
      <c r="D19" s="64"/>
      <c r="E19" s="64"/>
      <c r="F19" s="64"/>
      <c r="G19" s="64"/>
    </row>
    <row r="20" spans="1:14" x14ac:dyDescent="0.2">
      <c r="A20" s="6"/>
      <c r="C20" s="63"/>
      <c r="D20" s="64"/>
      <c r="E20" s="64"/>
      <c r="F20" s="64"/>
      <c r="G20" s="64"/>
    </row>
    <row r="21" spans="1:14" x14ac:dyDescent="0.2">
      <c r="A21" s="6"/>
      <c r="C21" s="63"/>
      <c r="D21" s="64"/>
      <c r="E21" s="64"/>
      <c r="F21" s="64"/>
      <c r="G21" s="64"/>
    </row>
    <row r="22" spans="1:14" x14ac:dyDescent="0.2">
      <c r="A22" s="49" t="s">
        <v>424</v>
      </c>
      <c r="C22" s="63"/>
      <c r="D22" s="64"/>
      <c r="E22" s="64"/>
      <c r="F22" s="64"/>
      <c r="G22" s="64"/>
    </row>
    <row r="23" spans="1:14" x14ac:dyDescent="0.2">
      <c r="A23" s="49"/>
      <c r="C23" s="63"/>
      <c r="D23" s="64"/>
      <c r="E23" s="64"/>
      <c r="F23" s="64"/>
      <c r="G23" s="64"/>
    </row>
    <row r="24" spans="1:14" x14ac:dyDescent="0.2">
      <c r="A24" s="6"/>
      <c r="C24" s="63"/>
      <c r="D24" s="64"/>
      <c r="E24" s="64"/>
      <c r="F24" s="64"/>
      <c r="G24" s="64"/>
    </row>
    <row r="25" spans="1:14" x14ac:dyDescent="0.2">
      <c r="A25" s="68" t="s">
        <v>79</v>
      </c>
      <c r="B25" s="204" t="s">
        <v>34</v>
      </c>
      <c r="C25" s="202" t="s">
        <v>8</v>
      </c>
      <c r="D25" s="78" t="s">
        <v>2</v>
      </c>
      <c r="E25" s="65" t="s">
        <v>3</v>
      </c>
      <c r="F25" s="65" t="s">
        <v>4</v>
      </c>
      <c r="G25" s="77" t="s">
        <v>1</v>
      </c>
      <c r="H25" s="65" t="s">
        <v>5</v>
      </c>
      <c r="I25" s="78" t="s">
        <v>6</v>
      </c>
      <c r="J25" s="205" t="s">
        <v>92</v>
      </c>
      <c r="K25" s="205" t="s">
        <v>93</v>
      </c>
    </row>
    <row r="26" spans="1:14" x14ac:dyDescent="0.2">
      <c r="A26" s="76">
        <v>2008</v>
      </c>
      <c r="B26" s="206">
        <v>1.0210319297057431</v>
      </c>
      <c r="C26" s="79"/>
      <c r="D26" s="79"/>
      <c r="E26" s="70"/>
      <c r="F26" s="70"/>
      <c r="G26" s="69"/>
      <c r="H26" s="70"/>
      <c r="I26" s="79"/>
      <c r="J26" s="70">
        <v>1.0210319297057431</v>
      </c>
      <c r="K26" s="70"/>
    </row>
    <row r="27" spans="1:14" x14ac:dyDescent="0.2">
      <c r="A27" s="76">
        <v>2009</v>
      </c>
      <c r="B27" s="206">
        <v>1.0023467804305233</v>
      </c>
      <c r="C27" s="79">
        <v>1.0043379270425199</v>
      </c>
      <c r="D27" s="79"/>
      <c r="E27" s="70"/>
      <c r="F27" s="70"/>
      <c r="G27" s="69"/>
      <c r="H27" s="70"/>
      <c r="I27" s="79"/>
      <c r="J27" s="70">
        <v>1.001293263704599</v>
      </c>
      <c r="K27" s="70"/>
    </row>
    <row r="28" spans="1:14" x14ac:dyDescent="0.2">
      <c r="A28" s="76">
        <v>2010</v>
      </c>
      <c r="B28" s="206">
        <v>1.0131528228852869</v>
      </c>
      <c r="C28" s="79">
        <v>0.99160019492610996</v>
      </c>
      <c r="D28" s="79"/>
      <c r="E28" s="70"/>
      <c r="F28" s="70"/>
      <c r="G28" s="69">
        <v>1.03451583151225</v>
      </c>
      <c r="H28" s="70"/>
      <c r="I28" s="79"/>
      <c r="J28" s="70">
        <v>1.0063163964613837</v>
      </c>
      <c r="K28" s="70">
        <v>1.03799662708424</v>
      </c>
      <c r="M28" s="63"/>
      <c r="N28" s="63"/>
    </row>
    <row r="29" spans="1:14" x14ac:dyDescent="0.2">
      <c r="A29" s="76">
        <v>2011</v>
      </c>
      <c r="B29" s="206">
        <v>1.0214570120635547</v>
      </c>
      <c r="C29" s="79">
        <v>1.010441677261062</v>
      </c>
      <c r="D29" s="79">
        <v>1.0641463024459099</v>
      </c>
      <c r="E29" s="70"/>
      <c r="F29" s="70"/>
      <c r="G29" s="69">
        <v>0.96255414190851318</v>
      </c>
      <c r="H29" s="70"/>
      <c r="I29" s="79"/>
      <c r="J29" s="70">
        <v>1.0358947652443942</v>
      </c>
      <c r="K29" s="70">
        <v>1.0291661784503052</v>
      </c>
      <c r="M29" s="63"/>
      <c r="N29" s="63"/>
    </row>
    <row r="30" spans="1:14" x14ac:dyDescent="0.2">
      <c r="A30" s="76">
        <v>2012</v>
      </c>
      <c r="B30" s="206">
        <v>1.0118554022689579</v>
      </c>
      <c r="C30" s="79">
        <v>0.9982590181951817</v>
      </c>
      <c r="D30" s="79">
        <v>1.0261332882046572</v>
      </c>
      <c r="E30" s="70">
        <v>1.0189605218767592</v>
      </c>
      <c r="F30" s="70"/>
      <c r="G30" s="69">
        <v>1.0443039016690085</v>
      </c>
      <c r="H30" s="70">
        <v>1.03044548183045</v>
      </c>
      <c r="I30" s="79"/>
      <c r="J30" s="70">
        <v>1.0040258106188897</v>
      </c>
      <c r="K30" s="70">
        <v>1.0104606136113483</v>
      </c>
      <c r="M30" s="63"/>
      <c r="N30" s="63"/>
    </row>
    <row r="31" spans="1:14" x14ac:dyDescent="0.2">
      <c r="A31" s="76">
        <v>2013</v>
      </c>
      <c r="B31" s="206">
        <v>1.0109898296183151</v>
      </c>
      <c r="C31" s="79">
        <v>1.0202365926554997</v>
      </c>
      <c r="D31" s="79">
        <v>1.0007210938652347</v>
      </c>
      <c r="E31" s="70">
        <v>1.0248459181954832</v>
      </c>
      <c r="F31" s="70"/>
      <c r="G31" s="69">
        <v>1.0191105586807063</v>
      </c>
      <c r="H31" s="70">
        <v>1.04070013582434</v>
      </c>
      <c r="I31" s="79"/>
      <c r="J31" s="70">
        <v>0.99673949231167269</v>
      </c>
      <c r="K31" s="70">
        <v>0.98849802865559044</v>
      </c>
      <c r="M31" s="63"/>
      <c r="N31" s="63"/>
    </row>
    <row r="32" spans="1:14" x14ac:dyDescent="0.2">
      <c r="A32" s="76">
        <v>2014</v>
      </c>
      <c r="B32" s="206">
        <v>1.0016525457959604</v>
      </c>
      <c r="C32" s="79">
        <v>1.0026597916955444</v>
      </c>
      <c r="D32" s="79">
        <v>0.9978346619780869</v>
      </c>
      <c r="E32" s="70">
        <v>0.9830085703429412</v>
      </c>
      <c r="F32" s="70">
        <v>1.0060341641262638</v>
      </c>
      <c r="G32" s="69">
        <v>1.0176486363590165</v>
      </c>
      <c r="H32" s="70">
        <v>1.0246241279820401</v>
      </c>
      <c r="I32" s="79"/>
      <c r="J32" s="70">
        <v>0.99548704532723553</v>
      </c>
      <c r="K32" s="70">
        <v>1.0032826655811515</v>
      </c>
      <c r="M32" s="63"/>
      <c r="N32" s="63"/>
    </row>
    <row r="33" spans="1:14" x14ac:dyDescent="0.2">
      <c r="A33" s="76">
        <v>2015</v>
      </c>
      <c r="B33" s="206">
        <v>0.98611077102041611</v>
      </c>
      <c r="C33" s="79">
        <v>0.9894405666500844</v>
      </c>
      <c r="D33" s="79">
        <v>0.9474168441868156</v>
      </c>
      <c r="E33" s="70">
        <v>0.95151552265587935</v>
      </c>
      <c r="F33" s="70">
        <v>1.0177202267610352</v>
      </c>
      <c r="G33" s="69">
        <v>1.0215386426939017</v>
      </c>
      <c r="H33" s="70">
        <v>1.04417617669887</v>
      </c>
      <c r="I33" s="79">
        <v>1.0319058600823201</v>
      </c>
      <c r="J33" s="70">
        <v>0.9671139331221571</v>
      </c>
      <c r="K33" s="70">
        <v>0.97233989325084891</v>
      </c>
      <c r="M33" s="63"/>
      <c r="N33" s="63"/>
    </row>
    <row r="34" spans="1:14" x14ac:dyDescent="0.2">
      <c r="A34" s="76">
        <v>2016</v>
      </c>
      <c r="B34" s="206">
        <v>1.0068481939720995</v>
      </c>
      <c r="C34" s="79">
        <v>1.0013864563256953</v>
      </c>
      <c r="D34" s="79">
        <v>1.0214255265991274</v>
      </c>
      <c r="E34" s="70">
        <v>0.99752869444433456</v>
      </c>
      <c r="F34" s="70">
        <v>1.0315773244472475</v>
      </c>
      <c r="G34" s="69">
        <v>1.0362826671304528</v>
      </c>
      <c r="H34" s="70">
        <v>1.04487459381549</v>
      </c>
      <c r="I34" s="79">
        <v>1.07084316417723</v>
      </c>
      <c r="J34" s="70">
        <v>0.99696214101972924</v>
      </c>
      <c r="K34" s="70">
        <v>1.0513224652605857</v>
      </c>
      <c r="M34" s="63"/>
      <c r="N34" s="63"/>
    </row>
    <row r="35" spans="1:14" x14ac:dyDescent="0.2">
      <c r="A35" s="76">
        <v>2017</v>
      </c>
      <c r="B35" s="206">
        <v>0.99875931075196822</v>
      </c>
      <c r="C35" s="79">
        <v>0.99101096306708791</v>
      </c>
      <c r="D35" s="79">
        <v>1.0009405876607549</v>
      </c>
      <c r="E35" s="70">
        <v>1.0112663372295658</v>
      </c>
      <c r="F35" s="70">
        <v>1.0073150538619091</v>
      </c>
      <c r="G35" s="69">
        <v>1.0211814131559023</v>
      </c>
      <c r="H35" s="70">
        <v>0.99012124616949304</v>
      </c>
      <c r="I35" s="79">
        <v>0.99353605275899359</v>
      </c>
      <c r="J35" s="70">
        <v>0.99679334005394971</v>
      </c>
      <c r="K35" s="70">
        <v>1.0238290626616036</v>
      </c>
      <c r="M35" s="63"/>
      <c r="N35" s="63"/>
    </row>
    <row r="36" spans="1:14" x14ac:dyDescent="0.2">
      <c r="A36" s="76">
        <v>2018</v>
      </c>
      <c r="B36" s="206">
        <v>0.98625508726358035</v>
      </c>
      <c r="C36" s="79">
        <v>0.99776630918090214</v>
      </c>
      <c r="D36" s="79">
        <v>0.9608598884544941</v>
      </c>
      <c r="E36" s="70">
        <v>0.97092686522743821</v>
      </c>
      <c r="F36" s="70">
        <v>0.97264519481236011</v>
      </c>
      <c r="G36" s="69">
        <v>0.9476424383430323</v>
      </c>
      <c r="H36" s="70">
        <v>0.92851623710898057</v>
      </c>
      <c r="I36" s="79">
        <v>0.93044011154512152</v>
      </c>
      <c r="J36" s="70">
        <v>1.0017982624067852</v>
      </c>
      <c r="K36" s="70">
        <v>0.96247779318031446</v>
      </c>
      <c r="M36" s="63"/>
      <c r="N36" s="63"/>
    </row>
    <row r="37" spans="1:14" x14ac:dyDescent="0.2">
      <c r="A37" s="76">
        <v>2019</v>
      </c>
      <c r="B37" s="206">
        <v>0.9808692721496125</v>
      </c>
      <c r="C37" s="79">
        <v>0.9796739108038387</v>
      </c>
      <c r="D37" s="79">
        <v>0.97220472533991287</v>
      </c>
      <c r="E37" s="70">
        <v>0.96238308232041436</v>
      </c>
      <c r="F37" s="70">
        <v>0.95907141973578514</v>
      </c>
      <c r="G37" s="69">
        <v>0.98784269443239681</v>
      </c>
      <c r="H37" s="70">
        <v>0.96335725334868205</v>
      </c>
      <c r="I37" s="79">
        <v>0.99272340521182045</v>
      </c>
      <c r="J37" s="70">
        <v>0.98823356331850665</v>
      </c>
      <c r="K37" s="70">
        <v>0.97938913140199135</v>
      </c>
      <c r="M37" s="63"/>
      <c r="N37" s="63"/>
    </row>
    <row r="38" spans="1:14" x14ac:dyDescent="0.2">
      <c r="A38" s="73">
        <v>2020</v>
      </c>
      <c r="B38" s="207">
        <v>1.0040556414387725</v>
      </c>
      <c r="C38" s="80">
        <v>1.0071292887738661</v>
      </c>
      <c r="D38" s="80">
        <v>1.0047747481339571</v>
      </c>
      <c r="E38" s="81">
        <v>1.0135613199320646</v>
      </c>
      <c r="F38" s="81">
        <v>1.0053945866209442</v>
      </c>
      <c r="G38" s="82">
        <v>0.97599778454756536</v>
      </c>
      <c r="H38" s="81">
        <v>0.9858316728868961</v>
      </c>
      <c r="I38" s="80">
        <v>0.99383618166322729</v>
      </c>
      <c r="J38" s="81">
        <v>1.0342052290213919</v>
      </c>
      <c r="K38" s="81">
        <v>0.97689151170987087</v>
      </c>
      <c r="M38" s="63"/>
      <c r="N38" s="63"/>
    </row>
    <row r="39" spans="1:14" x14ac:dyDescent="0.2">
      <c r="B39" s="63"/>
      <c r="C39" s="63"/>
      <c r="D39" s="63"/>
      <c r="E39" s="63"/>
      <c r="F39" s="63"/>
      <c r="G39" s="63"/>
    </row>
  </sheetData>
  <pageMargins left="0.75" right="0.75" top="1" bottom="1" header="0.5" footer="0.5"/>
  <pageSetup orientation="portrait" horizontalDpi="1200" verticalDpi="12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6" tint="0.39997558519241921"/>
  </sheetPr>
  <dimension ref="A1:W41"/>
  <sheetViews>
    <sheetView zoomScale="80" zoomScaleNormal="80" workbookViewId="0"/>
  </sheetViews>
  <sheetFormatPr defaultColWidth="8.7109375" defaultRowHeight="12.75" x14ac:dyDescent="0.2"/>
  <cols>
    <col min="1" max="1" width="9.28515625" style="96" customWidth="1"/>
    <col min="2" max="2" width="7" style="96" bestFit="1" customWidth="1"/>
    <col min="3" max="3" width="7.5703125" style="4" bestFit="1" customWidth="1"/>
    <col min="4" max="4" width="8.140625" style="4" bestFit="1" customWidth="1"/>
    <col min="5" max="5" width="8.28515625" style="4" bestFit="1" customWidth="1"/>
    <col min="6" max="6" width="7.7109375" style="96" bestFit="1" customWidth="1"/>
    <col min="7" max="7" width="8.28515625" style="96" bestFit="1" customWidth="1"/>
    <col min="8" max="8" width="8.85546875" style="96" bestFit="1" customWidth="1"/>
    <col min="9" max="9" width="9.42578125" style="96" bestFit="1" customWidth="1"/>
    <col min="10" max="10" width="8.28515625" style="96" bestFit="1" customWidth="1"/>
    <col min="11" max="11" width="16.28515625" style="96" bestFit="1" customWidth="1"/>
    <col min="12" max="12" width="7.7109375" style="96" bestFit="1" customWidth="1"/>
    <col min="13" max="13" width="6.5703125" style="96" bestFit="1" customWidth="1"/>
    <col min="14" max="14" width="12.85546875" style="96" bestFit="1" customWidth="1"/>
    <col min="15" max="15" width="6.7109375" style="96" bestFit="1" customWidth="1"/>
    <col min="16" max="16" width="14.42578125" style="96" bestFit="1" customWidth="1"/>
    <col min="17" max="17" width="8.7109375" style="96"/>
    <col min="18" max="18" width="9.42578125" style="96" bestFit="1" customWidth="1"/>
    <col min="19" max="16384" width="8.7109375" style="96"/>
  </cols>
  <sheetData>
    <row r="1" spans="1:11" ht="15" x14ac:dyDescent="0.25">
      <c r="A1" s="27" t="s">
        <v>603</v>
      </c>
      <c r="B1" s="24"/>
      <c r="C1" s="6"/>
      <c r="D1" s="6"/>
      <c r="E1" s="6"/>
      <c r="F1" s="23"/>
      <c r="G1" s="23"/>
      <c r="H1" s="16"/>
      <c r="I1" s="23"/>
      <c r="J1" s="23"/>
      <c r="K1" s="23"/>
    </row>
    <row r="2" spans="1:11" x14ac:dyDescent="0.2">
      <c r="A2" s="24"/>
      <c r="B2" s="24"/>
      <c r="C2" s="6"/>
      <c r="D2" s="6"/>
      <c r="E2" s="6"/>
      <c r="F2" s="23"/>
      <c r="G2" s="23"/>
      <c r="H2" s="23"/>
      <c r="I2" s="23"/>
      <c r="J2" s="23"/>
      <c r="K2" s="23"/>
    </row>
    <row r="3" spans="1:11" x14ac:dyDescent="0.2">
      <c r="A3" s="24"/>
      <c r="B3" s="24"/>
      <c r="C3" s="6"/>
      <c r="D3" s="6"/>
      <c r="E3" s="6"/>
      <c r="F3" s="23"/>
      <c r="G3" s="23"/>
      <c r="H3" s="23"/>
      <c r="I3" s="23"/>
      <c r="J3" s="23"/>
      <c r="K3" s="23"/>
    </row>
    <row r="4" spans="1:11" x14ac:dyDescent="0.2">
      <c r="A4" s="24"/>
      <c r="B4" s="24"/>
      <c r="C4" s="6"/>
      <c r="D4" s="6"/>
      <c r="E4" s="6"/>
      <c r="F4" s="23"/>
      <c r="G4" s="23"/>
      <c r="H4" s="23"/>
      <c r="I4" s="23"/>
      <c r="J4" s="23"/>
      <c r="K4" s="23"/>
    </row>
    <row r="5" spans="1:11" x14ac:dyDescent="0.2">
      <c r="A5" s="24"/>
      <c r="B5" s="24"/>
      <c r="C5" s="6"/>
      <c r="D5" s="6"/>
      <c r="E5" s="6"/>
      <c r="F5" s="23"/>
      <c r="G5" s="23"/>
      <c r="H5" s="23"/>
      <c r="I5" s="23"/>
      <c r="J5" s="23"/>
      <c r="K5" s="23"/>
    </row>
    <row r="6" spans="1:11" x14ac:dyDescent="0.2">
      <c r="A6" s="24"/>
      <c r="B6" s="24"/>
      <c r="C6" s="6"/>
      <c r="D6" s="6"/>
      <c r="E6" s="6"/>
      <c r="F6" s="23"/>
      <c r="G6" s="23"/>
      <c r="H6" s="23"/>
      <c r="I6" s="23"/>
      <c r="J6" s="23"/>
      <c r="K6" s="23"/>
    </row>
    <row r="7" spans="1:11" x14ac:dyDescent="0.2">
      <c r="A7" s="24"/>
      <c r="B7" s="24"/>
      <c r="C7" s="6"/>
      <c r="D7" s="6"/>
      <c r="E7" s="6"/>
      <c r="F7" s="23"/>
      <c r="G7" s="23"/>
    </row>
    <row r="8" spans="1:11" x14ac:dyDescent="0.2">
      <c r="A8" s="24"/>
      <c r="B8" s="24"/>
      <c r="C8" s="6"/>
      <c r="D8" s="6"/>
      <c r="E8" s="6"/>
      <c r="F8" s="23"/>
      <c r="G8" s="23"/>
    </row>
    <row r="9" spans="1:11" x14ac:dyDescent="0.2">
      <c r="A9" s="24"/>
      <c r="B9" s="24"/>
      <c r="C9" s="6"/>
      <c r="D9" s="6"/>
      <c r="E9" s="6"/>
      <c r="F9" s="23"/>
      <c r="G9" s="23"/>
    </row>
    <row r="10" spans="1:11" x14ac:dyDescent="0.2">
      <c r="A10" s="24"/>
      <c r="B10" s="24"/>
      <c r="C10" s="6"/>
      <c r="D10" s="6"/>
      <c r="E10" s="6"/>
      <c r="F10" s="23"/>
      <c r="G10" s="23"/>
    </row>
    <row r="11" spans="1:11" x14ac:dyDescent="0.2">
      <c r="A11" s="24"/>
      <c r="B11" s="24"/>
      <c r="C11" s="6"/>
      <c r="D11" s="6"/>
      <c r="E11" s="6"/>
      <c r="F11" s="23"/>
      <c r="G11" s="23"/>
    </row>
    <row r="12" spans="1:11" x14ac:dyDescent="0.2">
      <c r="A12" s="24"/>
      <c r="B12" s="24"/>
      <c r="C12" s="6"/>
      <c r="D12" s="6"/>
      <c r="E12" s="6"/>
      <c r="F12" s="23"/>
      <c r="G12" s="23"/>
    </row>
    <row r="13" spans="1:11" x14ac:dyDescent="0.2">
      <c r="A13" s="24"/>
      <c r="B13" s="24"/>
      <c r="C13" s="6"/>
      <c r="D13" s="6"/>
      <c r="E13" s="6"/>
      <c r="F13" s="23"/>
      <c r="G13" s="23"/>
    </row>
    <row r="14" spans="1:11" x14ac:dyDescent="0.2">
      <c r="A14" s="24"/>
      <c r="B14" s="24"/>
      <c r="C14" s="6"/>
      <c r="D14" s="6"/>
      <c r="E14" s="6"/>
      <c r="F14" s="23"/>
      <c r="G14" s="23"/>
    </row>
    <row r="15" spans="1:11" x14ac:dyDescent="0.2">
      <c r="A15" s="24"/>
      <c r="B15" s="24"/>
      <c r="C15" s="6"/>
      <c r="D15" s="6"/>
      <c r="E15" s="6"/>
      <c r="F15" s="23"/>
      <c r="G15" s="23"/>
    </row>
    <row r="16" spans="1:11" x14ac:dyDescent="0.2">
      <c r="A16" s="24"/>
      <c r="B16" s="24"/>
      <c r="C16" s="6"/>
      <c r="D16" s="6"/>
      <c r="E16" s="6"/>
      <c r="F16" s="23"/>
      <c r="G16" s="23"/>
    </row>
    <row r="17" spans="1:23" x14ac:dyDescent="0.2">
      <c r="A17" s="24"/>
      <c r="B17" s="24"/>
      <c r="C17" s="6"/>
      <c r="D17" s="6"/>
      <c r="E17" s="6"/>
      <c r="F17" s="23"/>
      <c r="G17" s="23"/>
    </row>
    <row r="18" spans="1:23" x14ac:dyDescent="0.2">
      <c r="A18" s="24"/>
      <c r="B18" s="24"/>
      <c r="C18" s="6"/>
      <c r="D18" s="6"/>
      <c r="E18" s="6"/>
      <c r="F18" s="23"/>
      <c r="G18" s="23"/>
    </row>
    <row r="19" spans="1:23" x14ac:dyDescent="0.2">
      <c r="A19" s="24"/>
      <c r="B19" s="24"/>
      <c r="C19" s="6"/>
      <c r="D19" s="6"/>
      <c r="E19" s="6"/>
      <c r="F19" s="23"/>
      <c r="G19" s="23"/>
    </row>
    <row r="20" spans="1:23" x14ac:dyDescent="0.2">
      <c r="A20" s="24"/>
      <c r="B20" s="24"/>
      <c r="C20" s="6"/>
      <c r="D20" s="6"/>
      <c r="E20" s="6"/>
      <c r="F20" s="23"/>
      <c r="G20" s="23"/>
    </row>
    <row r="21" spans="1:23" x14ac:dyDescent="0.2">
      <c r="A21" s="24"/>
      <c r="B21" s="24"/>
      <c r="C21" s="6"/>
      <c r="D21" s="6"/>
      <c r="E21" s="6"/>
      <c r="F21" s="23"/>
      <c r="G21" s="23"/>
    </row>
    <row r="22" spans="1:23" x14ac:dyDescent="0.2">
      <c r="A22" s="52"/>
      <c r="B22" s="24"/>
      <c r="C22" s="6"/>
      <c r="D22" s="6"/>
      <c r="E22" s="6"/>
      <c r="F22" s="23"/>
      <c r="G22" s="23"/>
    </row>
    <row r="24" spans="1:23" x14ac:dyDescent="0.2">
      <c r="A24" s="52" t="s">
        <v>153</v>
      </c>
    </row>
    <row r="25" spans="1:23" x14ac:dyDescent="0.2">
      <c r="R25" s="54"/>
    </row>
    <row r="26" spans="1:23" x14ac:dyDescent="0.2">
      <c r="A26" s="54"/>
      <c r="B26" s="54"/>
      <c r="D26" s="331"/>
      <c r="E26" s="54"/>
      <c r="F26" s="54"/>
      <c r="G26" s="54"/>
      <c r="H26" s="54"/>
      <c r="I26" s="54"/>
      <c r="R26" s="53" t="s">
        <v>0</v>
      </c>
    </row>
    <row r="27" spans="1:23" x14ac:dyDescent="0.2">
      <c r="A27" s="331"/>
      <c r="B27" s="331"/>
      <c r="C27" s="332"/>
      <c r="D27" s="331"/>
      <c r="E27" s="331"/>
      <c r="F27" s="331"/>
      <c r="G27" s="235"/>
      <c r="H27" s="235"/>
      <c r="I27" s="216"/>
      <c r="K27" s="54"/>
      <c r="R27" s="55" t="s">
        <v>449</v>
      </c>
      <c r="T27" s="1153" t="s">
        <v>446</v>
      </c>
      <c r="U27" s="1154"/>
      <c r="V27" s="1151" t="s">
        <v>447</v>
      </c>
      <c r="W27" s="1152"/>
    </row>
    <row r="28" spans="1:23" x14ac:dyDescent="0.2">
      <c r="A28" s="333"/>
      <c r="B28" s="341" t="s">
        <v>429</v>
      </c>
      <c r="C28" s="342" t="s">
        <v>430</v>
      </c>
      <c r="D28" s="343" t="s">
        <v>431</v>
      </c>
      <c r="E28" s="343" t="s">
        <v>432</v>
      </c>
      <c r="F28" s="343" t="s">
        <v>433</v>
      </c>
      <c r="G28" s="343" t="s">
        <v>434</v>
      </c>
      <c r="H28" s="343" t="s">
        <v>435</v>
      </c>
      <c r="I28" s="343" t="s">
        <v>436</v>
      </c>
      <c r="J28" s="71" t="s">
        <v>437</v>
      </c>
      <c r="K28" s="343" t="s">
        <v>438</v>
      </c>
      <c r="L28" s="71" t="s">
        <v>439</v>
      </c>
      <c r="M28" s="71" t="s">
        <v>440</v>
      </c>
      <c r="N28" s="71" t="s">
        <v>444</v>
      </c>
      <c r="O28" s="71" t="s">
        <v>441</v>
      </c>
      <c r="P28" s="201" t="s">
        <v>442</v>
      </c>
      <c r="R28" s="137" t="s">
        <v>448</v>
      </c>
      <c r="T28" s="202" t="s">
        <v>110</v>
      </c>
      <c r="U28" s="201" t="s">
        <v>183</v>
      </c>
      <c r="V28" s="71" t="s">
        <v>110</v>
      </c>
      <c r="W28" s="201" t="s">
        <v>183</v>
      </c>
    </row>
    <row r="29" spans="1:23" x14ac:dyDescent="0.2">
      <c r="A29" s="246">
        <v>2008</v>
      </c>
      <c r="B29" s="334">
        <v>8.8311092632190266E-2</v>
      </c>
      <c r="C29" s="334">
        <v>0.10640558591378263</v>
      </c>
      <c r="D29" s="334">
        <v>0.22972389991371869</v>
      </c>
      <c r="E29" s="334">
        <v>0.23080907338169343</v>
      </c>
      <c r="F29" s="334">
        <v>0.23073584081636997</v>
      </c>
      <c r="G29" s="334">
        <v>0.21843611761644549</v>
      </c>
      <c r="H29" s="334">
        <v>0.21202511059068435</v>
      </c>
      <c r="I29" s="334">
        <v>0.17528253849975162</v>
      </c>
      <c r="J29" s="334">
        <v>0.19451947756251034</v>
      </c>
      <c r="K29" s="334">
        <v>0.21823592611566484</v>
      </c>
      <c r="L29" s="334"/>
      <c r="M29" s="334"/>
      <c r="N29" s="334"/>
      <c r="O29" s="334"/>
      <c r="P29" s="335"/>
      <c r="R29" s="344">
        <v>0.30832574377656347</v>
      </c>
      <c r="T29" s="346">
        <v>8.8311092632190266E-2</v>
      </c>
      <c r="U29" s="348">
        <v>1.8094493281592364E-2</v>
      </c>
      <c r="V29" s="347">
        <v>6.8876952585968987E-2</v>
      </c>
      <c r="W29" s="348">
        <v>5.5526534881941814E-2</v>
      </c>
    </row>
    <row r="30" spans="1:23" x14ac:dyDescent="0.2">
      <c r="A30" s="248">
        <v>2009</v>
      </c>
      <c r="B30" s="336">
        <v>7.4722056779829252E-2</v>
      </c>
      <c r="C30" s="336">
        <v>7.0909436834094369E-2</v>
      </c>
      <c r="D30" s="336">
        <v>0.21018919063259361</v>
      </c>
      <c r="E30" s="336">
        <v>0.21216521135410821</v>
      </c>
      <c r="F30" s="336">
        <v>0.19967155331250497</v>
      </c>
      <c r="G30" s="336">
        <v>0.20466405740378343</v>
      </c>
      <c r="H30" s="336">
        <v>0.19227005870841488</v>
      </c>
      <c r="I30" s="336">
        <v>0.1705505396430054</v>
      </c>
      <c r="J30" s="336">
        <v>0.18129410543794106</v>
      </c>
      <c r="K30" s="336">
        <v>0.21144948262808114</v>
      </c>
      <c r="L30" s="336"/>
      <c r="M30" s="336"/>
      <c r="N30" s="336"/>
      <c r="O30" s="336"/>
      <c r="P30" s="337"/>
      <c r="R30" s="344">
        <v>0.27608828006088282</v>
      </c>
      <c r="T30" s="346">
        <v>7.0909436834094369E-2</v>
      </c>
      <c r="U30" s="348">
        <v>3.8126199457348825E-3</v>
      </c>
      <c r="V30" s="347">
        <v>9.5828482863176148E-2</v>
      </c>
      <c r="W30" s="348">
        <v>4.1614671711102807E-2</v>
      </c>
    </row>
    <row r="31" spans="1:23" x14ac:dyDescent="0.2">
      <c r="A31" s="248">
        <v>2010</v>
      </c>
      <c r="B31" s="336">
        <v>8.8081530011250062E-2</v>
      </c>
      <c r="C31" s="336">
        <v>8.6868340943683411E-2</v>
      </c>
      <c r="D31" s="336">
        <v>0.2003691687361478</v>
      </c>
      <c r="E31" s="336">
        <v>0.2105663702635584</v>
      </c>
      <c r="F31" s="336">
        <v>0.18133995567304864</v>
      </c>
      <c r="G31" s="336">
        <v>0.20735812133072407</v>
      </c>
      <c r="H31" s="336">
        <v>0.19189823874755382</v>
      </c>
      <c r="I31" s="336">
        <v>0.20227921336654214</v>
      </c>
      <c r="J31" s="336">
        <v>0.21261285803237859</v>
      </c>
      <c r="K31" s="336">
        <v>0.22164450221644502</v>
      </c>
      <c r="L31" s="336"/>
      <c r="M31" s="336"/>
      <c r="N31" s="336"/>
      <c r="O31" s="336"/>
      <c r="P31" s="337"/>
      <c r="R31" s="344">
        <v>0.27260679601362586</v>
      </c>
      <c r="T31" s="346">
        <v>8.6868340943683411E-2</v>
      </c>
      <c r="U31" s="348">
        <v>1.2131890675666501E-3</v>
      </c>
      <c r="V31" s="347">
        <v>9.325842566179858E-2</v>
      </c>
      <c r="W31" s="348">
        <v>3.1272902359329946E-2</v>
      </c>
    </row>
    <row r="32" spans="1:23" x14ac:dyDescent="0.2">
      <c r="A32" s="248">
        <v>2011</v>
      </c>
      <c r="B32" s="336">
        <v>9.2349943749586369E-2</v>
      </c>
      <c r="C32" s="336">
        <v>9.9687975646879756E-2</v>
      </c>
      <c r="D32" s="336">
        <v>0.20477849875831125</v>
      </c>
      <c r="E32" s="336">
        <v>0.19254185692541853</v>
      </c>
      <c r="F32" s="336">
        <v>0.20177775107479501</v>
      </c>
      <c r="G32" s="336">
        <v>0.19349967384213959</v>
      </c>
      <c r="H32" s="336">
        <v>0.18714285714285714</v>
      </c>
      <c r="I32" s="336">
        <v>0.19777786425902863</v>
      </c>
      <c r="J32" s="336">
        <v>0.20821139476961395</v>
      </c>
      <c r="K32" s="336">
        <v>0.21375029163750292</v>
      </c>
      <c r="L32" s="336"/>
      <c r="M32" s="336"/>
      <c r="N32" s="336"/>
      <c r="O32" s="336"/>
      <c r="P32" s="337"/>
      <c r="R32" s="344">
        <v>0.27231020744149548</v>
      </c>
      <c r="T32" s="346">
        <v>9.2349943749586369E-2</v>
      </c>
      <c r="U32" s="348">
        <v>7.3380318972933872E-3</v>
      </c>
      <c r="V32" s="347">
        <v>8.7454881495977382E-2</v>
      </c>
      <c r="W32" s="348">
        <v>2.1068537626756811E-2</v>
      </c>
    </row>
    <row r="33" spans="1:23" x14ac:dyDescent="0.2">
      <c r="A33" s="248">
        <v>2012</v>
      </c>
      <c r="B33" s="336">
        <v>9.6238879649428469E-2</v>
      </c>
      <c r="C33" s="336">
        <v>9.5347601700060722E-2</v>
      </c>
      <c r="D33" s="336">
        <v>0.18932948263189847</v>
      </c>
      <c r="E33" s="336">
        <v>0.20776078782262269</v>
      </c>
      <c r="F33" s="336">
        <v>0.20930200044738437</v>
      </c>
      <c r="G33" s="336">
        <v>0.18241608118657299</v>
      </c>
      <c r="H33" s="336">
        <v>0.17612217017954723</v>
      </c>
      <c r="I33" s="336">
        <v>0.18790233275376719</v>
      </c>
      <c r="J33" s="336">
        <v>0.21242522561682398</v>
      </c>
      <c r="K33" s="336">
        <v>0.2142831026551261</v>
      </c>
      <c r="L33" s="336"/>
      <c r="M33" s="336"/>
      <c r="N33" s="336"/>
      <c r="O33" s="336"/>
      <c r="P33" s="337"/>
      <c r="R33" s="344">
        <v>0.26133947800836083</v>
      </c>
      <c r="T33" s="346">
        <v>9.5347601700060722E-2</v>
      </c>
      <c r="U33" s="348">
        <v>8.9127794936774696E-4</v>
      </c>
      <c r="V33" s="347">
        <v>7.9883290530118764E-2</v>
      </c>
      <c r="W33" s="348">
        <v>3.6303055437276743E-2</v>
      </c>
    </row>
    <row r="34" spans="1:23" x14ac:dyDescent="0.2">
      <c r="A34" s="248">
        <v>2013</v>
      </c>
      <c r="B34" s="336">
        <v>7.778274104956652E-2</v>
      </c>
      <c r="C34" s="336">
        <v>8.8177321156773208E-2</v>
      </c>
      <c r="D34" s="336">
        <v>0.18967128628267774</v>
      </c>
      <c r="E34" s="336">
        <v>0.19465473043338938</v>
      </c>
      <c r="F34" s="336">
        <v>0.19278885951560787</v>
      </c>
      <c r="G34" s="336">
        <v>0.17136007827788649</v>
      </c>
      <c r="H34" s="336">
        <v>0.15715264187866929</v>
      </c>
      <c r="I34" s="336">
        <v>0.18336965545869655</v>
      </c>
      <c r="J34" s="336">
        <v>0.19987806143628062</v>
      </c>
      <c r="K34" s="336">
        <v>0.18796453687964537</v>
      </c>
      <c r="L34" s="336"/>
      <c r="M34" s="336"/>
      <c r="N34" s="336"/>
      <c r="O34" s="336"/>
      <c r="P34" s="337"/>
      <c r="R34" s="344">
        <v>0.27523155953268513</v>
      </c>
      <c r="T34" s="346">
        <v>7.778274104956652E-2</v>
      </c>
      <c r="U34" s="348">
        <v>1.0394580107206688E-2</v>
      </c>
      <c r="V34" s="347">
        <v>6.8975320721896077E-2</v>
      </c>
      <c r="W34" s="348">
        <v>4.2725419557611333E-2</v>
      </c>
    </row>
    <row r="35" spans="1:23" x14ac:dyDescent="0.2">
      <c r="A35" s="248">
        <v>2014</v>
      </c>
      <c r="B35" s="336">
        <v>7.0999602938256884E-2</v>
      </c>
      <c r="C35" s="336">
        <v>2.8961187214611873E-2</v>
      </c>
      <c r="D35" s="336">
        <v>0.18160364762743994</v>
      </c>
      <c r="E35" s="336">
        <v>0.18131659056316587</v>
      </c>
      <c r="F35" s="336">
        <v>0.1881024860476915</v>
      </c>
      <c r="G35" s="336">
        <v>0.16486301369863013</v>
      </c>
      <c r="H35" s="336">
        <v>0.15251793868232225</v>
      </c>
      <c r="I35" s="336">
        <v>0.18877776048152761</v>
      </c>
      <c r="J35" s="336">
        <v>0.19183660232461602</v>
      </c>
      <c r="K35" s="336">
        <v>0.19369229743692298</v>
      </c>
      <c r="L35" s="336">
        <v>0.28731150740188777</v>
      </c>
      <c r="M35" s="336">
        <v>0.2756013698630137</v>
      </c>
      <c r="N35" s="336">
        <v>0.12689855019803059</v>
      </c>
      <c r="O35" s="336"/>
      <c r="P35" s="337"/>
      <c r="R35" s="344">
        <v>0.28600553407613455</v>
      </c>
      <c r="T35" s="346">
        <v>2.8961187214611873E-2</v>
      </c>
      <c r="U35" s="348">
        <v>4.2038415723645015E-2</v>
      </c>
      <c r="V35" s="347">
        <v>8.1518335744065362E-2</v>
      </c>
      <c r="W35" s="348">
        <v>3.9318663642293777E-2</v>
      </c>
    </row>
    <row r="36" spans="1:23" x14ac:dyDescent="0.2">
      <c r="A36" s="248">
        <v>2015</v>
      </c>
      <c r="B36" s="336">
        <v>0.10391436701740452</v>
      </c>
      <c r="C36" s="338" t="s">
        <v>443</v>
      </c>
      <c r="D36" s="336">
        <v>0.17381305241795506</v>
      </c>
      <c r="E36" s="336">
        <v>0.17729779166332876</v>
      </c>
      <c r="F36" s="336">
        <v>0.17572565355550213</v>
      </c>
      <c r="G36" s="336">
        <v>0.15308871493803</v>
      </c>
      <c r="H36" s="336">
        <v>0.12319308545335943</v>
      </c>
      <c r="I36" s="336">
        <v>0.17920947488584474</v>
      </c>
      <c r="J36" s="336">
        <v>0.18921622042341221</v>
      </c>
      <c r="K36" s="336">
        <v>0.17606905976069059</v>
      </c>
      <c r="L36" s="336">
        <v>0.28376894977168948</v>
      </c>
      <c r="M36" s="336">
        <v>0.32823881278538813</v>
      </c>
      <c r="N36" s="336">
        <v>0.19515582040381285</v>
      </c>
      <c r="O36" s="336">
        <v>0.22995302100456619</v>
      </c>
      <c r="P36" s="337"/>
      <c r="R36" s="344">
        <v>0.28385318446564356</v>
      </c>
      <c r="T36" s="346">
        <v>0.10391436701740452</v>
      </c>
      <c r="U36" s="348">
        <v>0</v>
      </c>
      <c r="V36" s="347">
        <v>1.9278718435954911E-2</v>
      </c>
      <c r="W36" s="348">
        <v>6.6023134970052785E-2</v>
      </c>
    </row>
    <row r="37" spans="1:23" x14ac:dyDescent="0.2">
      <c r="A37" s="248">
        <v>2016</v>
      </c>
      <c r="B37" s="338" t="s">
        <v>443</v>
      </c>
      <c r="C37" s="338" t="s">
        <v>443</v>
      </c>
      <c r="D37" s="336">
        <v>0.15505997081349393</v>
      </c>
      <c r="E37" s="336">
        <v>0.16322207309408918</v>
      </c>
      <c r="F37" s="336">
        <v>0.16691033138401556</v>
      </c>
      <c r="G37" s="336">
        <v>0.13310889929742389</v>
      </c>
      <c r="H37" s="336">
        <v>9.9141295862607337E-2</v>
      </c>
      <c r="I37" s="336">
        <v>0.18221275252525251</v>
      </c>
      <c r="J37" s="336">
        <v>0.18482338756416625</v>
      </c>
      <c r="K37" s="336">
        <v>0.19425996835653411</v>
      </c>
      <c r="L37" s="336">
        <v>0.28357059776867033</v>
      </c>
      <c r="M37" s="336">
        <v>0.29311020036429875</v>
      </c>
      <c r="N37" s="336">
        <v>0.20249470945485643</v>
      </c>
      <c r="O37" s="336">
        <v>0.28456541347905284</v>
      </c>
      <c r="P37" s="337">
        <v>0.13210711520947177</v>
      </c>
      <c r="R37" s="344">
        <v>0.28395931232362254</v>
      </c>
      <c r="T37" s="346">
        <v>0</v>
      </c>
      <c r="U37" s="348">
        <v>0</v>
      </c>
      <c r="V37" s="347">
        <v>9.9141295862607337E-2</v>
      </c>
      <c r="W37" s="348">
        <v>8.568209170155891E-2</v>
      </c>
    </row>
    <row r="38" spans="1:23" x14ac:dyDescent="0.2">
      <c r="A38" s="248">
        <v>2017</v>
      </c>
      <c r="B38" s="338" t="s">
        <v>443</v>
      </c>
      <c r="C38" s="338" t="s">
        <v>443</v>
      </c>
      <c r="D38" s="336">
        <v>0.14725026035408154</v>
      </c>
      <c r="E38" s="336">
        <v>0.14413602499399181</v>
      </c>
      <c r="F38" s="336">
        <v>0.1466461053699698</v>
      </c>
      <c r="G38" s="336">
        <v>0.11865622961513372</v>
      </c>
      <c r="H38" s="336">
        <v>0.10633072407045009</v>
      </c>
      <c r="I38" s="336">
        <v>0.16025970319634703</v>
      </c>
      <c r="J38" s="336">
        <v>0.17028331257783313</v>
      </c>
      <c r="K38" s="336">
        <v>0.19668866446688665</v>
      </c>
      <c r="L38" s="336">
        <v>0.28668082191780819</v>
      </c>
      <c r="M38" s="336">
        <v>0.33057808219178081</v>
      </c>
      <c r="N38" s="336">
        <v>0.20799238157528191</v>
      </c>
      <c r="O38" s="336">
        <v>0.27124657534246577</v>
      </c>
      <c r="P38" s="337">
        <v>4.3616645911166457E-2</v>
      </c>
      <c r="R38" s="344">
        <v>0.28587620531367797</v>
      </c>
      <c r="T38" s="346">
        <v>0</v>
      </c>
      <c r="U38" s="348">
        <v>0</v>
      </c>
      <c r="V38" s="347">
        <v>0.10633072407045009</v>
      </c>
      <c r="W38" s="348">
        <v>6.3952588507383043E-2</v>
      </c>
    </row>
    <row r="39" spans="1:23" x14ac:dyDescent="0.2">
      <c r="A39" s="248">
        <v>2018</v>
      </c>
      <c r="B39" s="338" t="s">
        <v>443</v>
      </c>
      <c r="C39" s="338" t="s">
        <v>443</v>
      </c>
      <c r="D39" s="336">
        <v>0.14636238617853611</v>
      </c>
      <c r="E39" s="336">
        <v>0.14822158135063684</v>
      </c>
      <c r="F39" s="336">
        <v>0.15815842879649653</v>
      </c>
      <c r="G39" s="336">
        <v>0.11174820613176778</v>
      </c>
      <c r="H39" s="336">
        <v>9.1180691454664051E-2</v>
      </c>
      <c r="I39" s="336">
        <v>0.17236275425487754</v>
      </c>
      <c r="J39" s="336">
        <v>0.17845060190950601</v>
      </c>
      <c r="K39" s="336">
        <v>0.18394660533946605</v>
      </c>
      <c r="L39" s="336">
        <v>0.28453972602739724</v>
      </c>
      <c r="M39" s="336">
        <v>0.35434383561643834</v>
      </c>
      <c r="N39" s="336">
        <v>0.23057816455312913</v>
      </c>
      <c r="O39" s="336">
        <v>0.27633789954337901</v>
      </c>
      <c r="P39" s="337">
        <v>0.20320672478206725</v>
      </c>
      <c r="R39" s="344">
        <v>0.2873161244241082</v>
      </c>
      <c r="T39" s="346">
        <v>0</v>
      </c>
      <c r="U39" s="348">
        <v>0</v>
      </c>
      <c r="V39" s="347">
        <v>9.1180691454664051E-2</v>
      </c>
      <c r="W39" s="348">
        <v>8.7269910454841962E-2</v>
      </c>
    </row>
    <row r="40" spans="1:23" x14ac:dyDescent="0.2">
      <c r="A40" s="248">
        <v>2019</v>
      </c>
      <c r="B40" s="338" t="s">
        <v>443</v>
      </c>
      <c r="C40" s="338" t="s">
        <v>443</v>
      </c>
      <c r="D40" s="336">
        <v>0.12764693316243422</v>
      </c>
      <c r="E40" s="336">
        <v>0.13974004646318991</v>
      </c>
      <c r="F40" s="336">
        <v>0.13826804454057515</v>
      </c>
      <c r="G40" s="555" t="s">
        <v>443</v>
      </c>
      <c r="H40" s="555" t="s">
        <v>443</v>
      </c>
      <c r="I40" s="336">
        <v>0.15635377750103777</v>
      </c>
      <c r="J40" s="336">
        <v>0.16134158364466583</v>
      </c>
      <c r="K40" s="336">
        <v>0.18371662833716629</v>
      </c>
      <c r="L40" s="336">
        <v>0.28175479452054797</v>
      </c>
      <c r="M40" s="336">
        <v>0.36148036529680366</v>
      </c>
      <c r="N40" s="336">
        <v>0.22391416251831933</v>
      </c>
      <c r="O40" s="336">
        <v>0.23492420091324201</v>
      </c>
      <c r="P40" s="337">
        <v>5.2063096720630968E-2</v>
      </c>
      <c r="R40" s="344">
        <v>0.27849472632466882</v>
      </c>
      <c r="T40" s="346">
        <v>0</v>
      </c>
      <c r="U40" s="348">
        <v>0</v>
      </c>
      <c r="V40" s="347">
        <v>0.12764693316243422</v>
      </c>
      <c r="W40" s="348">
        <v>3.3694650482231608E-2</v>
      </c>
    </row>
    <row r="41" spans="1:23" x14ac:dyDescent="0.2">
      <c r="A41" s="95">
        <v>2020</v>
      </c>
      <c r="B41" s="339" t="s">
        <v>443</v>
      </c>
      <c r="C41" s="339" t="s">
        <v>443</v>
      </c>
      <c r="D41" s="556" t="s">
        <v>443</v>
      </c>
      <c r="E41" s="556" t="s">
        <v>443</v>
      </c>
      <c r="F41" s="556" t="s">
        <v>443</v>
      </c>
      <c r="G41" s="339" t="s">
        <v>443</v>
      </c>
      <c r="H41" s="339" t="s">
        <v>443</v>
      </c>
      <c r="I41" s="340">
        <v>0.14819946390130817</v>
      </c>
      <c r="J41" s="340">
        <v>0.15788649817850636</v>
      </c>
      <c r="K41" s="340">
        <v>0.1784365734646936</v>
      </c>
      <c r="L41" s="340">
        <v>0.27738114754098359</v>
      </c>
      <c r="M41" s="340">
        <v>0.35323497267759563</v>
      </c>
      <c r="N41" s="340">
        <v>0.2463536910611529</v>
      </c>
      <c r="O41" s="340">
        <v>0.25428688524590165</v>
      </c>
      <c r="P41" s="554" t="s">
        <v>443</v>
      </c>
      <c r="R41" s="345">
        <v>0.27148818891373094</v>
      </c>
      <c r="T41" s="349">
        <v>0</v>
      </c>
      <c r="U41" s="351">
        <v>0</v>
      </c>
      <c r="V41" s="350">
        <v>0.14819946390130817</v>
      </c>
      <c r="W41" s="351">
        <v>9.6870342771981921E-3</v>
      </c>
    </row>
  </sheetData>
  <mergeCells count="2">
    <mergeCell ref="V27:W27"/>
    <mergeCell ref="T27:U27"/>
  </mergeCells>
  <pageMargins left="0.75" right="0.75" top="1" bottom="1" header="0.5" footer="0.5"/>
  <pageSetup orientation="portrait" horizontalDpi="1200" verticalDpi="12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A1:AT459"/>
  <sheetViews>
    <sheetView zoomScale="80" zoomScaleNormal="80" workbookViewId="0"/>
  </sheetViews>
  <sheetFormatPr defaultColWidth="8.7109375" defaultRowHeight="12.75" x14ac:dyDescent="0.2"/>
  <cols>
    <col min="1" max="1" width="17.42578125" style="54" customWidth="1"/>
    <col min="2" max="2" width="13.42578125" style="54" bestFit="1" customWidth="1"/>
    <col min="3" max="3" width="6.7109375" style="98" bestFit="1" customWidth="1"/>
    <col min="4" max="4" width="14.140625" style="98" bestFit="1" customWidth="1"/>
    <col min="5" max="5" width="6.42578125" style="98" bestFit="1" customWidth="1"/>
    <col min="6" max="6" width="5.42578125" style="98" bestFit="1" customWidth="1"/>
    <col min="7" max="7" width="7.28515625" style="98" bestFit="1" customWidth="1"/>
    <col min="8" max="8" width="6.42578125" style="96" bestFit="1" customWidth="1"/>
    <col min="9" max="9" width="6.5703125" style="96" bestFit="1" customWidth="1"/>
    <col min="10" max="10" width="7.28515625" style="96" bestFit="1" customWidth="1"/>
    <col min="11" max="11" width="17.85546875" style="96" bestFit="1" customWidth="1"/>
    <col min="12" max="12" width="8.7109375" style="96" customWidth="1"/>
    <col min="13" max="20" width="8.7109375" style="96"/>
    <col min="21" max="21" width="10.140625" style="96" bestFit="1" customWidth="1"/>
    <col min="22" max="23" width="8.7109375" style="96"/>
    <col min="24" max="24" width="10.28515625" style="96" bestFit="1" customWidth="1"/>
    <col min="25" max="49" width="8.7109375" style="96"/>
    <col min="50" max="50" width="10.28515625" style="96" bestFit="1" customWidth="1"/>
    <col min="51" max="16384" width="8.7109375" style="96"/>
  </cols>
  <sheetData>
    <row r="1" spans="1:46" ht="15" x14ac:dyDescent="0.2">
      <c r="A1" s="97" t="s">
        <v>875</v>
      </c>
      <c r="L1" s="97" t="s">
        <v>876</v>
      </c>
      <c r="W1" s="97" t="s">
        <v>877</v>
      </c>
      <c r="X1" s="54"/>
      <c r="Y1" s="98"/>
      <c r="Z1" s="98"/>
      <c r="AA1" s="98"/>
      <c r="AB1" s="98"/>
      <c r="AC1" s="98"/>
      <c r="AG1" s="97"/>
      <c r="AH1" s="97" t="s">
        <v>878</v>
      </c>
      <c r="AT1" s="97" t="s">
        <v>879</v>
      </c>
    </row>
    <row r="17" spans="1:34" x14ac:dyDescent="0.2">
      <c r="L17" s="99"/>
    </row>
    <row r="18" spans="1:34" x14ac:dyDescent="0.2">
      <c r="L18" s="99"/>
    </row>
    <row r="22" spans="1:34" x14ac:dyDescent="0.2">
      <c r="A22" s="52" t="s">
        <v>158</v>
      </c>
      <c r="J22" s="99"/>
      <c r="L22" s="52" t="s">
        <v>158</v>
      </c>
      <c r="W22" s="52" t="s">
        <v>158</v>
      </c>
      <c r="AH22" s="52" t="s">
        <v>158</v>
      </c>
    </row>
    <row r="23" spans="1:34" x14ac:dyDescent="0.2">
      <c r="L23" s="99"/>
    </row>
    <row r="24" spans="1:34" x14ac:dyDescent="0.2">
      <c r="A24" s="202" t="s">
        <v>100</v>
      </c>
      <c r="B24" s="71" t="s">
        <v>91</v>
      </c>
      <c r="C24" s="108" t="s">
        <v>8</v>
      </c>
      <c r="D24" s="108" t="s">
        <v>92</v>
      </c>
      <c r="E24" s="108" t="s">
        <v>4</v>
      </c>
      <c r="F24" s="108" t="s">
        <v>3</v>
      </c>
      <c r="G24" s="108" t="s">
        <v>2</v>
      </c>
      <c r="H24" s="108" t="s">
        <v>1</v>
      </c>
      <c r="I24" s="108" t="s">
        <v>5</v>
      </c>
      <c r="J24" s="108" t="s">
        <v>6</v>
      </c>
      <c r="K24" s="108" t="s">
        <v>93</v>
      </c>
      <c r="L24" s="109" t="s">
        <v>65</v>
      </c>
      <c r="N24" s="202" t="s">
        <v>65</v>
      </c>
      <c r="O24" s="71" t="s">
        <v>29</v>
      </c>
      <c r="P24" s="71" t="s">
        <v>157</v>
      </c>
      <c r="Q24" s="71" t="s">
        <v>193</v>
      </c>
      <c r="R24" s="201" t="s">
        <v>194</v>
      </c>
      <c r="S24" s="21" t="s">
        <v>195</v>
      </c>
    </row>
    <row r="25" spans="1:34" x14ac:dyDescent="0.2">
      <c r="A25" s="104">
        <v>38961</v>
      </c>
      <c r="B25" s="74">
        <v>7</v>
      </c>
      <c r="C25" s="103" t="e">
        <v>#N/A</v>
      </c>
      <c r="D25" s="103">
        <v>239.87343023202581</v>
      </c>
      <c r="E25" s="103" t="e">
        <v>#N/A</v>
      </c>
      <c r="F25" s="103" t="e">
        <v>#N/A</v>
      </c>
      <c r="G25" s="103" t="e">
        <v>#N/A</v>
      </c>
      <c r="H25" s="103" t="e">
        <v>#N/A</v>
      </c>
      <c r="I25" s="103" t="e">
        <v>#N/A</v>
      </c>
      <c r="J25" s="103" t="e">
        <v>#N/A</v>
      </c>
      <c r="K25" s="103" t="e">
        <v>#N/A</v>
      </c>
      <c r="L25" s="105" t="e">
        <v>#N/A</v>
      </c>
      <c r="N25" s="79" t="e">
        <v>#N/A</v>
      </c>
      <c r="O25" s="69">
        <v>239.87343023202581</v>
      </c>
      <c r="P25" s="69" t="e">
        <v>#N/A</v>
      </c>
      <c r="Q25" s="69" t="e">
        <v>#N/A</v>
      </c>
      <c r="R25" s="208" t="e">
        <v>#N/A</v>
      </c>
      <c r="S25" s="374"/>
      <c r="T25" s="63"/>
    </row>
    <row r="26" spans="1:34" x14ac:dyDescent="0.2">
      <c r="A26" s="104">
        <v>39258</v>
      </c>
      <c r="B26" s="74">
        <v>5</v>
      </c>
      <c r="C26" s="103">
        <v>220.63141435781111</v>
      </c>
      <c r="D26" s="103" t="e">
        <v>#N/A</v>
      </c>
      <c r="E26" s="103" t="e">
        <v>#N/A</v>
      </c>
      <c r="F26" s="103" t="e">
        <v>#N/A</v>
      </c>
      <c r="G26" s="103" t="e">
        <v>#N/A</v>
      </c>
      <c r="H26" s="103" t="e">
        <v>#N/A</v>
      </c>
      <c r="I26" s="103" t="e">
        <v>#N/A</v>
      </c>
      <c r="J26" s="103" t="e">
        <v>#N/A</v>
      </c>
      <c r="K26" s="103" t="e">
        <v>#N/A</v>
      </c>
      <c r="L26" s="105" t="e">
        <v>#N/A</v>
      </c>
      <c r="N26" s="79" t="e">
        <v>#N/A</v>
      </c>
      <c r="O26" s="69">
        <v>220.63141435781111</v>
      </c>
      <c r="P26" s="69" t="e">
        <v>#N/A</v>
      </c>
      <c r="Q26" s="69" t="e">
        <v>#N/A</v>
      </c>
      <c r="R26" s="208" t="e">
        <v>#N/A</v>
      </c>
      <c r="S26" s="374"/>
      <c r="T26" s="72"/>
      <c r="U26" s="472" t="s">
        <v>662</v>
      </c>
      <c r="V26" s="83"/>
    </row>
    <row r="27" spans="1:34" x14ac:dyDescent="0.2">
      <c r="A27" s="104">
        <v>39630</v>
      </c>
      <c r="B27" s="74">
        <v>550</v>
      </c>
      <c r="C27" s="103">
        <v>150.73040524305304</v>
      </c>
      <c r="D27" s="103" t="e">
        <v>#N/A</v>
      </c>
      <c r="E27" s="103" t="e">
        <v>#N/A</v>
      </c>
      <c r="F27" s="103" t="e">
        <v>#N/A</v>
      </c>
      <c r="G27" s="103" t="e">
        <v>#N/A</v>
      </c>
      <c r="H27" s="103" t="e">
        <v>#N/A</v>
      </c>
      <c r="I27" s="103" t="e">
        <v>#N/A</v>
      </c>
      <c r="J27" s="103" t="e">
        <v>#N/A</v>
      </c>
      <c r="K27" s="103" t="e">
        <v>#N/A</v>
      </c>
      <c r="L27" s="105" t="e">
        <v>#N/A</v>
      </c>
      <c r="N27" s="79" t="e">
        <v>#N/A</v>
      </c>
      <c r="O27" s="69">
        <v>150.73040524305304</v>
      </c>
      <c r="P27" s="69" t="e">
        <v>#N/A</v>
      </c>
      <c r="Q27" s="69" t="e">
        <v>#N/A</v>
      </c>
      <c r="R27" s="208" t="e">
        <v>#N/A</v>
      </c>
      <c r="S27" s="374"/>
      <c r="T27" s="32"/>
      <c r="U27" s="245" t="s">
        <v>689</v>
      </c>
      <c r="V27" s="470"/>
    </row>
    <row r="28" spans="1:34" x14ac:dyDescent="0.2">
      <c r="A28" s="104">
        <v>39652</v>
      </c>
      <c r="B28" s="74">
        <v>210</v>
      </c>
      <c r="C28" s="103">
        <v>131.7706901652578</v>
      </c>
      <c r="D28" s="103" t="e">
        <v>#N/A</v>
      </c>
      <c r="E28" s="103" t="e">
        <v>#N/A</v>
      </c>
      <c r="F28" s="103" t="e">
        <v>#N/A</v>
      </c>
      <c r="G28" s="103" t="e">
        <v>#N/A</v>
      </c>
      <c r="H28" s="103" t="e">
        <v>#N/A</v>
      </c>
      <c r="I28" s="103" t="e">
        <v>#N/A</v>
      </c>
      <c r="J28" s="103" t="e">
        <v>#N/A</v>
      </c>
      <c r="K28" s="103" t="e">
        <v>#N/A</v>
      </c>
      <c r="L28" s="105" t="e">
        <v>#N/A</v>
      </c>
      <c r="N28" s="79" t="e">
        <v>#N/A</v>
      </c>
      <c r="O28" s="69">
        <v>131.7706901652578</v>
      </c>
      <c r="P28" s="69" t="e">
        <v>#N/A</v>
      </c>
      <c r="Q28" s="69" t="e">
        <v>#N/A</v>
      </c>
      <c r="R28" s="208" t="e">
        <v>#N/A</v>
      </c>
      <c r="S28" s="374"/>
      <c r="T28" s="248">
        <v>2009</v>
      </c>
      <c r="U28" s="74">
        <v>160.64037958505693</v>
      </c>
      <c r="V28" s="470"/>
    </row>
    <row r="29" spans="1:34" x14ac:dyDescent="0.2">
      <c r="A29" s="104">
        <v>39801</v>
      </c>
      <c r="B29" s="74">
        <v>10</v>
      </c>
      <c r="C29" s="103">
        <v>168.7879318708772</v>
      </c>
      <c r="D29" s="103" t="e">
        <v>#N/A</v>
      </c>
      <c r="E29" s="103" t="e">
        <v>#N/A</v>
      </c>
      <c r="F29" s="103" t="e">
        <v>#N/A</v>
      </c>
      <c r="G29" s="103" t="e">
        <v>#N/A</v>
      </c>
      <c r="H29" s="103" t="e">
        <v>#N/A</v>
      </c>
      <c r="I29" s="103" t="e">
        <v>#N/A</v>
      </c>
      <c r="J29" s="103" t="e">
        <v>#N/A</v>
      </c>
      <c r="K29" s="103" t="e">
        <v>#N/A</v>
      </c>
      <c r="L29" s="105" t="e">
        <v>#N/A</v>
      </c>
      <c r="N29" s="79" t="e">
        <v>#N/A</v>
      </c>
      <c r="O29" s="69">
        <v>168.7879318708772</v>
      </c>
      <c r="P29" s="69" t="e">
        <v>#N/A</v>
      </c>
      <c r="Q29" s="69" t="e">
        <v>#N/A</v>
      </c>
      <c r="R29" s="208" t="e">
        <v>#N/A</v>
      </c>
      <c r="S29" s="374"/>
      <c r="T29" s="248">
        <f>T28+1</f>
        <v>2010</v>
      </c>
      <c r="U29" s="74">
        <v>133.78053331666038</v>
      </c>
      <c r="V29" s="470"/>
    </row>
    <row r="30" spans="1:34" x14ac:dyDescent="0.2">
      <c r="A30" s="104">
        <v>39867</v>
      </c>
      <c r="B30" s="74">
        <v>30</v>
      </c>
      <c r="C30" s="103" t="e">
        <v>#N/A</v>
      </c>
      <c r="D30" s="103">
        <v>132.09678867228317</v>
      </c>
      <c r="E30" s="103" t="e">
        <v>#N/A</v>
      </c>
      <c r="F30" s="103" t="e">
        <v>#N/A</v>
      </c>
      <c r="G30" s="103" t="e">
        <v>#N/A</v>
      </c>
      <c r="H30" s="103" t="e">
        <v>#N/A</v>
      </c>
      <c r="I30" s="103" t="e">
        <v>#N/A</v>
      </c>
      <c r="J30" s="103" t="e">
        <v>#N/A</v>
      </c>
      <c r="K30" s="103" t="e">
        <v>#N/A</v>
      </c>
      <c r="L30" s="105" t="e">
        <v>#N/A</v>
      </c>
      <c r="N30" s="79" t="e">
        <v>#N/A</v>
      </c>
      <c r="O30" s="69">
        <v>132.09678867228317</v>
      </c>
      <c r="P30" s="69" t="e">
        <v>#N/A</v>
      </c>
      <c r="Q30" s="69" t="e">
        <v>#N/A</v>
      </c>
      <c r="R30" s="208" t="e">
        <v>#N/A</v>
      </c>
      <c r="S30" s="374"/>
      <c r="T30" s="248">
        <f t="shared" ref="T30:T40" si="0">T29+1</f>
        <v>2011</v>
      </c>
      <c r="U30" s="74">
        <v>109.0903739227154</v>
      </c>
      <c r="V30" s="470"/>
      <c r="X30" s="99"/>
    </row>
    <row r="31" spans="1:34" x14ac:dyDescent="0.2">
      <c r="A31" s="104">
        <v>39873</v>
      </c>
      <c r="B31" s="74">
        <v>30</v>
      </c>
      <c r="C31" s="103" t="e">
        <v>#N/A</v>
      </c>
      <c r="D31" s="103" t="e">
        <v>#N/A</v>
      </c>
      <c r="E31" s="103" t="e">
        <v>#N/A</v>
      </c>
      <c r="F31" s="103" t="e">
        <v>#N/A</v>
      </c>
      <c r="G31" s="103">
        <v>159.50239793933142</v>
      </c>
      <c r="H31" s="103" t="e">
        <v>#N/A</v>
      </c>
      <c r="I31" s="103" t="e">
        <v>#N/A</v>
      </c>
      <c r="J31" s="103" t="e">
        <v>#N/A</v>
      </c>
      <c r="K31" s="103" t="e">
        <v>#N/A</v>
      </c>
      <c r="L31" s="105" t="e">
        <v>#N/A</v>
      </c>
      <c r="N31" s="79" t="e">
        <v>#N/A</v>
      </c>
      <c r="O31" s="69" t="e">
        <v>#N/A</v>
      </c>
      <c r="P31" s="69">
        <v>159.50239793933142</v>
      </c>
      <c r="Q31" s="69" t="e">
        <v>#N/A</v>
      </c>
      <c r="R31" s="208" t="e">
        <v>#N/A</v>
      </c>
      <c r="S31" s="374"/>
      <c r="T31" s="248">
        <f t="shared" si="0"/>
        <v>2012</v>
      </c>
      <c r="U31" s="74">
        <v>84.96036798549413</v>
      </c>
      <c r="V31" s="470"/>
    </row>
    <row r="32" spans="1:34" x14ac:dyDescent="0.2">
      <c r="A32" s="104">
        <v>39877</v>
      </c>
      <c r="B32" s="74">
        <v>19</v>
      </c>
      <c r="C32" s="103" t="e">
        <v>#N/A</v>
      </c>
      <c r="D32" s="103">
        <v>150.76036112897177</v>
      </c>
      <c r="E32" s="103" t="e">
        <v>#N/A</v>
      </c>
      <c r="F32" s="103" t="e">
        <v>#N/A</v>
      </c>
      <c r="G32" s="103" t="e">
        <v>#N/A</v>
      </c>
      <c r="H32" s="103" t="e">
        <v>#N/A</v>
      </c>
      <c r="I32" s="103" t="e">
        <v>#N/A</v>
      </c>
      <c r="J32" s="103" t="e">
        <v>#N/A</v>
      </c>
      <c r="K32" s="103" t="e">
        <v>#N/A</v>
      </c>
      <c r="L32" s="105" t="e">
        <v>#N/A</v>
      </c>
      <c r="N32" s="79" t="e">
        <v>#N/A</v>
      </c>
      <c r="O32" s="69">
        <v>150.76036112897177</v>
      </c>
      <c r="P32" s="69" t="e">
        <v>#N/A</v>
      </c>
      <c r="Q32" s="69" t="e">
        <v>#N/A</v>
      </c>
      <c r="R32" s="208" t="e">
        <v>#N/A</v>
      </c>
      <c r="S32" s="374"/>
      <c r="T32" s="248">
        <f t="shared" si="0"/>
        <v>2013</v>
      </c>
      <c r="U32" s="74">
        <v>67.870476828005579</v>
      </c>
      <c r="V32" s="470"/>
    </row>
    <row r="33" spans="1:22" x14ac:dyDescent="0.2">
      <c r="A33" s="104">
        <v>39934</v>
      </c>
      <c r="B33" s="74">
        <v>12.6</v>
      </c>
      <c r="C33" s="103" t="e">
        <v>#N/A</v>
      </c>
      <c r="D33" s="103" t="e">
        <v>#N/A</v>
      </c>
      <c r="E33" s="103" t="e">
        <v>#N/A</v>
      </c>
      <c r="F33" s="103" t="e">
        <v>#N/A</v>
      </c>
      <c r="G33" s="103" t="e">
        <v>#N/A</v>
      </c>
      <c r="H33" s="103" t="e">
        <v>#N/A</v>
      </c>
      <c r="I33" s="103" t="e">
        <v>#N/A</v>
      </c>
      <c r="J33" s="103" t="e">
        <v>#N/A</v>
      </c>
      <c r="K33" s="103">
        <v>210.07052991375707</v>
      </c>
      <c r="L33" s="105" t="e">
        <v>#N/A</v>
      </c>
      <c r="N33" s="79" t="e">
        <v>#N/A</v>
      </c>
      <c r="O33" s="69" t="e">
        <v>#N/A</v>
      </c>
      <c r="P33" s="69" t="e">
        <v>#N/A</v>
      </c>
      <c r="Q33" s="69" t="e">
        <v>#N/A</v>
      </c>
      <c r="R33" s="208">
        <v>210.07052991375707</v>
      </c>
      <c r="S33" s="374"/>
      <c r="T33" s="248">
        <f t="shared" si="0"/>
        <v>2014</v>
      </c>
      <c r="U33" s="74">
        <v>56.591949746534631</v>
      </c>
      <c r="V33" s="470"/>
    </row>
    <row r="34" spans="1:22" x14ac:dyDescent="0.2">
      <c r="A34" s="104">
        <v>39941</v>
      </c>
      <c r="B34" s="74">
        <v>230</v>
      </c>
      <c r="C34" s="103">
        <v>142.78340860236398</v>
      </c>
      <c r="D34" s="103" t="e">
        <v>#N/A</v>
      </c>
      <c r="E34" s="103" t="e">
        <v>#N/A</v>
      </c>
      <c r="F34" s="103" t="e">
        <v>#N/A</v>
      </c>
      <c r="G34" s="103" t="e">
        <v>#N/A</v>
      </c>
      <c r="H34" s="103" t="e">
        <v>#N/A</v>
      </c>
      <c r="I34" s="103" t="e">
        <v>#N/A</v>
      </c>
      <c r="J34" s="103" t="e">
        <v>#N/A</v>
      </c>
      <c r="K34" s="103" t="e">
        <v>#N/A</v>
      </c>
      <c r="L34" s="105" t="e">
        <v>#N/A</v>
      </c>
      <c r="N34" s="79" t="e">
        <v>#N/A</v>
      </c>
      <c r="O34" s="69">
        <v>142.78340860236398</v>
      </c>
      <c r="P34" s="69" t="e">
        <v>#N/A</v>
      </c>
      <c r="Q34" s="69" t="e">
        <v>#N/A</v>
      </c>
      <c r="R34" s="208" t="e">
        <v>#N/A</v>
      </c>
      <c r="S34" s="374"/>
      <c r="T34" s="248">
        <f t="shared" si="0"/>
        <v>2015</v>
      </c>
      <c r="U34" s="74">
        <v>46.553926184605814</v>
      </c>
      <c r="V34" s="470"/>
    </row>
    <row r="35" spans="1:22" x14ac:dyDescent="0.2">
      <c r="A35" s="104">
        <v>39965</v>
      </c>
      <c r="B35" s="74">
        <v>20</v>
      </c>
      <c r="C35" s="103" t="e">
        <v>#N/A</v>
      </c>
      <c r="D35" s="103">
        <v>131.35468811484361</v>
      </c>
      <c r="E35" s="103" t="e">
        <v>#N/A</v>
      </c>
      <c r="F35" s="103" t="e">
        <v>#N/A</v>
      </c>
      <c r="G35" s="103" t="e">
        <v>#N/A</v>
      </c>
      <c r="H35" s="103" t="e">
        <v>#N/A</v>
      </c>
      <c r="I35" s="103" t="e">
        <v>#N/A</v>
      </c>
      <c r="J35" s="103" t="e">
        <v>#N/A</v>
      </c>
      <c r="K35" s="103" t="e">
        <v>#N/A</v>
      </c>
      <c r="L35" s="105" t="e">
        <v>#N/A</v>
      </c>
      <c r="N35" s="79" t="e">
        <v>#N/A</v>
      </c>
      <c r="O35" s="69">
        <v>131.35468811484361</v>
      </c>
      <c r="P35" s="69" t="e">
        <v>#N/A</v>
      </c>
      <c r="Q35" s="69" t="e">
        <v>#N/A</v>
      </c>
      <c r="R35" s="208" t="e">
        <v>#N/A</v>
      </c>
      <c r="S35" s="374"/>
      <c r="T35" s="248">
        <f t="shared" si="0"/>
        <v>2016</v>
      </c>
      <c r="U35" s="74">
        <v>39.362678753876757</v>
      </c>
      <c r="V35" s="470"/>
    </row>
    <row r="36" spans="1:22" x14ac:dyDescent="0.2">
      <c r="A36" s="104">
        <v>39965</v>
      </c>
      <c r="B36" s="74">
        <v>14</v>
      </c>
      <c r="C36" s="103" t="e">
        <v>#N/A</v>
      </c>
      <c r="D36" s="103" t="e">
        <v>#N/A</v>
      </c>
      <c r="E36" s="103" t="e">
        <v>#N/A</v>
      </c>
      <c r="F36" s="103" t="e">
        <v>#N/A</v>
      </c>
      <c r="G36" s="103">
        <v>201.87617941448411</v>
      </c>
      <c r="H36" s="103" t="e">
        <v>#N/A</v>
      </c>
      <c r="I36" s="103" t="e">
        <v>#N/A</v>
      </c>
      <c r="J36" s="103" t="e">
        <v>#N/A</v>
      </c>
      <c r="K36" s="103" t="e">
        <v>#N/A</v>
      </c>
      <c r="L36" s="105" t="e">
        <v>#N/A</v>
      </c>
      <c r="N36" s="79" t="e">
        <v>#N/A</v>
      </c>
      <c r="O36" s="69" t="e">
        <v>#N/A</v>
      </c>
      <c r="P36" s="69">
        <v>201.87617941448411</v>
      </c>
      <c r="Q36" s="69" t="e">
        <v>#N/A</v>
      </c>
      <c r="R36" s="208" t="e">
        <v>#N/A</v>
      </c>
      <c r="S36" s="374"/>
      <c r="T36" s="248">
        <f t="shared" si="0"/>
        <v>2017</v>
      </c>
      <c r="U36" s="74">
        <v>35.028191332560304</v>
      </c>
      <c r="V36" s="470"/>
    </row>
    <row r="37" spans="1:22" x14ac:dyDescent="0.2">
      <c r="A37" s="104">
        <v>39965</v>
      </c>
      <c r="B37" s="74">
        <v>10.08</v>
      </c>
      <c r="C37" s="103" t="e">
        <v>#N/A</v>
      </c>
      <c r="D37" s="103" t="e">
        <v>#N/A</v>
      </c>
      <c r="E37" s="103" t="e">
        <v>#N/A</v>
      </c>
      <c r="F37" s="103" t="e">
        <v>#N/A</v>
      </c>
      <c r="G37" s="103" t="e">
        <v>#N/A</v>
      </c>
      <c r="H37" s="103">
        <v>227.74991288053741</v>
      </c>
      <c r="I37" s="103" t="e">
        <v>#N/A</v>
      </c>
      <c r="J37" s="103" t="e">
        <v>#N/A</v>
      </c>
      <c r="K37" s="103" t="e">
        <v>#N/A</v>
      </c>
      <c r="L37" s="105" t="e">
        <v>#N/A</v>
      </c>
      <c r="N37" s="79" t="e">
        <v>#N/A</v>
      </c>
      <c r="O37" s="69" t="e">
        <v>#N/A</v>
      </c>
      <c r="P37" s="69" t="e">
        <v>#N/A</v>
      </c>
      <c r="Q37" s="69">
        <v>227.74991288053741</v>
      </c>
      <c r="R37" s="208" t="e">
        <v>#N/A</v>
      </c>
      <c r="S37" s="374"/>
      <c r="T37" s="248">
        <f t="shared" si="0"/>
        <v>2018</v>
      </c>
      <c r="U37" s="74">
        <v>25.821234672360621</v>
      </c>
      <c r="V37" s="470"/>
    </row>
    <row r="38" spans="1:22" x14ac:dyDescent="0.2">
      <c r="A38" s="104">
        <v>39986</v>
      </c>
      <c r="B38" s="74">
        <v>48</v>
      </c>
      <c r="C38" s="103">
        <v>166.37159677334844</v>
      </c>
      <c r="D38" s="103" t="e">
        <v>#N/A</v>
      </c>
      <c r="E38" s="103" t="e">
        <v>#N/A</v>
      </c>
      <c r="F38" s="103" t="e">
        <v>#N/A</v>
      </c>
      <c r="G38" s="103" t="e">
        <v>#N/A</v>
      </c>
      <c r="H38" s="103" t="e">
        <v>#N/A</v>
      </c>
      <c r="I38" s="103" t="e">
        <v>#N/A</v>
      </c>
      <c r="J38" s="103" t="e">
        <v>#N/A</v>
      </c>
      <c r="K38" s="103" t="e">
        <v>#N/A</v>
      </c>
      <c r="L38" s="105" t="e">
        <v>#N/A</v>
      </c>
      <c r="N38" s="79" t="e">
        <v>#N/A</v>
      </c>
      <c r="O38" s="69">
        <v>166.37159677334844</v>
      </c>
      <c r="P38" s="69" t="e">
        <v>#N/A</v>
      </c>
      <c r="Q38" s="69" t="e">
        <v>#N/A</v>
      </c>
      <c r="R38" s="208" t="e">
        <v>#N/A</v>
      </c>
      <c r="S38" s="374"/>
      <c r="T38" s="248">
        <f t="shared" si="0"/>
        <v>2019</v>
      </c>
      <c r="U38" s="74">
        <v>20.694952815133721</v>
      </c>
      <c r="V38" s="470"/>
    </row>
    <row r="39" spans="1:22" x14ac:dyDescent="0.2">
      <c r="A39" s="104">
        <v>40042</v>
      </c>
      <c r="B39" s="74">
        <v>250</v>
      </c>
      <c r="C39" s="103">
        <v>145.58888183815037</v>
      </c>
      <c r="D39" s="103" t="e">
        <v>#N/A</v>
      </c>
      <c r="E39" s="103" t="e">
        <v>#N/A</v>
      </c>
      <c r="F39" s="103" t="e">
        <v>#N/A</v>
      </c>
      <c r="G39" s="103" t="e">
        <v>#N/A</v>
      </c>
      <c r="H39" s="103" t="e">
        <v>#N/A</v>
      </c>
      <c r="I39" s="103" t="e">
        <v>#N/A</v>
      </c>
      <c r="J39" s="103" t="e">
        <v>#N/A</v>
      </c>
      <c r="K39" s="103" t="e">
        <v>#N/A</v>
      </c>
      <c r="L39" s="105" t="e">
        <v>#N/A</v>
      </c>
      <c r="N39" s="79" t="e">
        <v>#N/A</v>
      </c>
      <c r="O39" s="69">
        <v>145.58888183815037</v>
      </c>
      <c r="P39" s="69" t="e">
        <v>#N/A</v>
      </c>
      <c r="Q39" s="69" t="e">
        <v>#N/A</v>
      </c>
      <c r="R39" s="208" t="e">
        <v>#N/A</v>
      </c>
      <c r="S39" s="374"/>
      <c r="T39" s="248">
        <f t="shared" si="0"/>
        <v>2020</v>
      </c>
      <c r="U39" s="74">
        <v>21.619766077553646</v>
      </c>
      <c r="V39" s="470"/>
    </row>
    <row r="40" spans="1:22" x14ac:dyDescent="0.2">
      <c r="A40" s="104">
        <v>40064</v>
      </c>
      <c r="B40" s="74">
        <v>250</v>
      </c>
      <c r="C40" s="103">
        <v>194.79262084030665</v>
      </c>
      <c r="D40" s="103" t="e">
        <v>#N/A</v>
      </c>
      <c r="E40" s="103" t="e">
        <v>#N/A</v>
      </c>
      <c r="F40" s="103" t="e">
        <v>#N/A</v>
      </c>
      <c r="G40" s="103" t="e">
        <v>#N/A</v>
      </c>
      <c r="H40" s="103" t="e">
        <v>#N/A</v>
      </c>
      <c r="I40" s="103" t="e">
        <v>#N/A</v>
      </c>
      <c r="J40" s="103" t="e">
        <v>#N/A</v>
      </c>
      <c r="K40" s="103" t="e">
        <v>#N/A</v>
      </c>
      <c r="L40" s="105" t="e">
        <v>#N/A</v>
      </c>
      <c r="N40" s="79" t="e">
        <v>#N/A</v>
      </c>
      <c r="O40" s="69">
        <v>194.79262084030665</v>
      </c>
      <c r="P40" s="69" t="e">
        <v>#N/A</v>
      </c>
      <c r="Q40" s="69" t="e">
        <v>#N/A</v>
      </c>
      <c r="R40" s="208" t="e">
        <v>#N/A</v>
      </c>
      <c r="S40" s="374"/>
      <c r="T40" s="95">
        <f t="shared" si="0"/>
        <v>2021</v>
      </c>
      <c r="U40" s="399">
        <v>24.297418708520166</v>
      </c>
      <c r="V40" s="471"/>
    </row>
    <row r="41" spans="1:22" x14ac:dyDescent="0.2">
      <c r="A41" s="104">
        <v>40137</v>
      </c>
      <c r="B41" s="74">
        <v>21</v>
      </c>
      <c r="C41" s="103">
        <v>117.45124673431536</v>
      </c>
      <c r="D41" s="103" t="e">
        <v>#N/A</v>
      </c>
      <c r="E41" s="103" t="e">
        <v>#N/A</v>
      </c>
      <c r="F41" s="103" t="e">
        <v>#N/A</v>
      </c>
      <c r="G41" s="103" t="e">
        <v>#N/A</v>
      </c>
      <c r="H41" s="103" t="e">
        <v>#N/A</v>
      </c>
      <c r="I41" s="103" t="e">
        <v>#N/A</v>
      </c>
      <c r="J41" s="103" t="e">
        <v>#N/A</v>
      </c>
      <c r="K41" s="103" t="e">
        <v>#N/A</v>
      </c>
      <c r="L41" s="105" t="e">
        <v>#N/A</v>
      </c>
      <c r="N41" s="79" t="e">
        <v>#N/A</v>
      </c>
      <c r="O41" s="69">
        <v>117.45124673431536</v>
      </c>
      <c r="P41" s="69" t="e">
        <v>#N/A</v>
      </c>
      <c r="Q41" s="69" t="e">
        <v>#N/A</v>
      </c>
      <c r="R41" s="208" t="e">
        <v>#N/A</v>
      </c>
      <c r="S41" s="374"/>
    </row>
    <row r="42" spans="1:22" x14ac:dyDescent="0.2">
      <c r="A42" s="104">
        <v>40170</v>
      </c>
      <c r="B42" s="74">
        <v>50</v>
      </c>
      <c r="C42" s="103" t="e">
        <v>#N/A</v>
      </c>
      <c r="D42" s="103" t="e">
        <v>#N/A</v>
      </c>
      <c r="E42" s="103" t="e">
        <v>#N/A</v>
      </c>
      <c r="F42" s="103">
        <v>133.1772693211324</v>
      </c>
      <c r="G42" s="103" t="e">
        <v>#N/A</v>
      </c>
      <c r="H42" s="103" t="e">
        <v>#N/A</v>
      </c>
      <c r="I42" s="103" t="e">
        <v>#N/A</v>
      </c>
      <c r="J42" s="103" t="e">
        <v>#N/A</v>
      </c>
      <c r="K42" s="103" t="e">
        <v>#N/A</v>
      </c>
      <c r="L42" s="105" t="e">
        <v>#N/A</v>
      </c>
      <c r="N42" s="79" t="e">
        <v>#N/A</v>
      </c>
      <c r="O42" s="69" t="e">
        <v>#N/A</v>
      </c>
      <c r="P42" s="69">
        <v>133.1772693211324</v>
      </c>
      <c r="Q42" s="69" t="e">
        <v>#N/A</v>
      </c>
      <c r="R42" s="208" t="e">
        <v>#N/A</v>
      </c>
      <c r="S42" s="374"/>
    </row>
    <row r="43" spans="1:22" x14ac:dyDescent="0.2">
      <c r="A43" s="104">
        <v>40171</v>
      </c>
      <c r="B43" s="74">
        <v>20</v>
      </c>
      <c r="C43" s="103">
        <v>240.08263936563256</v>
      </c>
      <c r="D43" s="103" t="e">
        <v>#N/A</v>
      </c>
      <c r="E43" s="103" t="e">
        <v>#N/A</v>
      </c>
      <c r="F43" s="103" t="e">
        <v>#N/A</v>
      </c>
      <c r="G43" s="103" t="e">
        <v>#N/A</v>
      </c>
      <c r="H43" s="103" t="e">
        <v>#N/A</v>
      </c>
      <c r="I43" s="103" t="e">
        <v>#N/A</v>
      </c>
      <c r="J43" s="103" t="e">
        <v>#N/A</v>
      </c>
      <c r="K43" s="103" t="e">
        <v>#N/A</v>
      </c>
      <c r="L43" s="105" t="e">
        <v>#N/A</v>
      </c>
      <c r="N43" s="79" t="e">
        <v>#N/A</v>
      </c>
      <c r="O43" s="69">
        <v>240.08263936563256</v>
      </c>
      <c r="P43" s="69" t="e">
        <v>#N/A</v>
      </c>
      <c r="Q43" s="69" t="e">
        <v>#N/A</v>
      </c>
      <c r="R43" s="208" t="e">
        <v>#N/A</v>
      </c>
      <c r="S43" s="374"/>
    </row>
    <row r="44" spans="1:22" x14ac:dyDescent="0.2">
      <c r="A44" s="104">
        <v>40171</v>
      </c>
      <c r="B44" s="74">
        <v>19</v>
      </c>
      <c r="C44" s="103">
        <v>240.08263936563256</v>
      </c>
      <c r="D44" s="103" t="e">
        <v>#N/A</v>
      </c>
      <c r="E44" s="103" t="e">
        <v>#N/A</v>
      </c>
      <c r="F44" s="103" t="e">
        <v>#N/A</v>
      </c>
      <c r="G44" s="103" t="e">
        <v>#N/A</v>
      </c>
      <c r="H44" s="103" t="e">
        <v>#N/A</v>
      </c>
      <c r="I44" s="103" t="e">
        <v>#N/A</v>
      </c>
      <c r="J44" s="103" t="e">
        <v>#N/A</v>
      </c>
      <c r="K44" s="103" t="e">
        <v>#N/A</v>
      </c>
      <c r="L44" s="105" t="e">
        <v>#N/A</v>
      </c>
      <c r="N44" s="79" t="e">
        <v>#N/A</v>
      </c>
      <c r="O44" s="69">
        <v>240.08263936563256</v>
      </c>
      <c r="P44" s="69" t="e">
        <v>#N/A</v>
      </c>
      <c r="Q44" s="69" t="e">
        <v>#N/A</v>
      </c>
      <c r="R44" s="208" t="e">
        <v>#N/A</v>
      </c>
      <c r="S44" s="374"/>
    </row>
    <row r="45" spans="1:22" x14ac:dyDescent="0.2">
      <c r="A45" s="104">
        <v>40171</v>
      </c>
      <c r="B45" s="74">
        <v>6</v>
      </c>
      <c r="C45" s="103">
        <v>240.08263936563256</v>
      </c>
      <c r="D45" s="103" t="e">
        <v>#N/A</v>
      </c>
      <c r="E45" s="103" t="e">
        <v>#N/A</v>
      </c>
      <c r="F45" s="103" t="e">
        <v>#N/A</v>
      </c>
      <c r="G45" s="103" t="e">
        <v>#N/A</v>
      </c>
      <c r="H45" s="103" t="e">
        <v>#N/A</v>
      </c>
      <c r="I45" s="103" t="e">
        <v>#N/A</v>
      </c>
      <c r="J45" s="103" t="e">
        <v>#N/A</v>
      </c>
      <c r="K45" s="103" t="e">
        <v>#N/A</v>
      </c>
      <c r="L45" s="105" t="e">
        <v>#N/A</v>
      </c>
      <c r="N45" s="79" t="e">
        <v>#N/A</v>
      </c>
      <c r="O45" s="69">
        <v>240.08263936563256</v>
      </c>
      <c r="P45" s="69" t="e">
        <v>#N/A</v>
      </c>
      <c r="Q45" s="69" t="e">
        <v>#N/A</v>
      </c>
      <c r="R45" s="208" t="e">
        <v>#N/A</v>
      </c>
      <c r="S45" s="374"/>
    </row>
    <row r="46" spans="1:22" x14ac:dyDescent="0.2">
      <c r="A46" s="104">
        <v>40204</v>
      </c>
      <c r="B46" s="74">
        <v>50</v>
      </c>
      <c r="C46" s="103">
        <v>164.2326074511121</v>
      </c>
      <c r="D46" s="103" t="e">
        <v>#N/A</v>
      </c>
      <c r="E46" s="103" t="e">
        <v>#N/A</v>
      </c>
      <c r="F46" s="103" t="e">
        <v>#N/A</v>
      </c>
      <c r="G46" s="103" t="e">
        <v>#N/A</v>
      </c>
      <c r="H46" s="103" t="e">
        <v>#N/A</v>
      </c>
      <c r="I46" s="103" t="e">
        <v>#N/A</v>
      </c>
      <c r="J46" s="103" t="e">
        <v>#N/A</v>
      </c>
      <c r="K46" s="103" t="e">
        <v>#N/A</v>
      </c>
      <c r="L46" s="105" t="e">
        <v>#N/A</v>
      </c>
      <c r="N46" s="79" t="e">
        <v>#N/A</v>
      </c>
      <c r="O46" s="69">
        <v>164.2326074511121</v>
      </c>
      <c r="P46" s="69" t="e">
        <v>#N/A</v>
      </c>
      <c r="Q46" s="69" t="e">
        <v>#N/A</v>
      </c>
      <c r="R46" s="208" t="e">
        <v>#N/A</v>
      </c>
      <c r="S46" s="374"/>
    </row>
    <row r="47" spans="1:22" x14ac:dyDescent="0.2">
      <c r="A47" s="104">
        <v>40204</v>
      </c>
      <c r="B47" s="74">
        <v>20</v>
      </c>
      <c r="C47" s="103">
        <v>164.2326074511121</v>
      </c>
      <c r="D47" s="103" t="e">
        <v>#N/A</v>
      </c>
      <c r="E47" s="103" t="e">
        <v>#N/A</v>
      </c>
      <c r="F47" s="103" t="e">
        <v>#N/A</v>
      </c>
      <c r="G47" s="103" t="e">
        <v>#N/A</v>
      </c>
      <c r="H47" s="103" t="e">
        <v>#N/A</v>
      </c>
      <c r="I47" s="103" t="e">
        <v>#N/A</v>
      </c>
      <c r="J47" s="103" t="e">
        <v>#N/A</v>
      </c>
      <c r="K47" s="103" t="e">
        <v>#N/A</v>
      </c>
      <c r="L47" s="105" t="e">
        <v>#N/A</v>
      </c>
      <c r="N47" s="79" t="e">
        <v>#N/A</v>
      </c>
      <c r="O47" s="69">
        <v>164.2326074511121</v>
      </c>
      <c r="P47" s="69" t="e">
        <v>#N/A</v>
      </c>
      <c r="Q47" s="69" t="e">
        <v>#N/A</v>
      </c>
      <c r="R47" s="208" t="e">
        <v>#N/A</v>
      </c>
      <c r="S47" s="374"/>
    </row>
    <row r="48" spans="1:22" x14ac:dyDescent="0.2">
      <c r="A48" s="104">
        <v>40204</v>
      </c>
      <c r="B48" s="74">
        <v>20</v>
      </c>
      <c r="C48" s="103">
        <v>163.20807880481198</v>
      </c>
      <c r="D48" s="103" t="e">
        <v>#N/A</v>
      </c>
      <c r="E48" s="103" t="e">
        <v>#N/A</v>
      </c>
      <c r="F48" s="103" t="e">
        <v>#N/A</v>
      </c>
      <c r="G48" s="103" t="e">
        <v>#N/A</v>
      </c>
      <c r="H48" s="103" t="e">
        <v>#N/A</v>
      </c>
      <c r="I48" s="103" t="e">
        <v>#N/A</v>
      </c>
      <c r="J48" s="103" t="e">
        <v>#N/A</v>
      </c>
      <c r="K48" s="103" t="e">
        <v>#N/A</v>
      </c>
      <c r="L48" s="105" t="e">
        <v>#N/A</v>
      </c>
      <c r="N48" s="79" t="e">
        <v>#N/A</v>
      </c>
      <c r="O48" s="69">
        <v>163.20807880481198</v>
      </c>
      <c r="P48" s="69" t="e">
        <v>#N/A</v>
      </c>
      <c r="Q48" s="69" t="e">
        <v>#N/A</v>
      </c>
      <c r="R48" s="208" t="e">
        <v>#N/A</v>
      </c>
      <c r="S48" s="374"/>
    </row>
    <row r="49" spans="1:19" x14ac:dyDescent="0.2">
      <c r="A49" s="104">
        <v>40211</v>
      </c>
      <c r="B49" s="74">
        <v>50</v>
      </c>
      <c r="C49" s="103" t="e">
        <v>#N/A</v>
      </c>
      <c r="D49" s="103">
        <v>139.12708403650188</v>
      </c>
      <c r="E49" s="103" t="e">
        <v>#N/A</v>
      </c>
      <c r="F49" s="103" t="e">
        <v>#N/A</v>
      </c>
      <c r="G49" s="103" t="e">
        <v>#N/A</v>
      </c>
      <c r="H49" s="103" t="e">
        <v>#N/A</v>
      </c>
      <c r="I49" s="103" t="e">
        <v>#N/A</v>
      </c>
      <c r="J49" s="103" t="e">
        <v>#N/A</v>
      </c>
      <c r="K49" s="103" t="e">
        <v>#N/A</v>
      </c>
      <c r="L49" s="105" t="e">
        <v>#N/A</v>
      </c>
      <c r="N49" s="79" t="e">
        <v>#N/A</v>
      </c>
      <c r="O49" s="69">
        <v>139.12708403650188</v>
      </c>
      <c r="P49" s="69" t="e">
        <v>#N/A</v>
      </c>
      <c r="Q49" s="69" t="e">
        <v>#N/A</v>
      </c>
      <c r="R49" s="208" t="e">
        <v>#N/A</v>
      </c>
      <c r="S49" s="374"/>
    </row>
    <row r="50" spans="1:19" x14ac:dyDescent="0.2">
      <c r="A50" s="104">
        <v>40233</v>
      </c>
      <c r="B50" s="74">
        <v>300</v>
      </c>
      <c r="C50" s="103">
        <v>141.83064162154119</v>
      </c>
      <c r="D50" s="103" t="e">
        <v>#N/A</v>
      </c>
      <c r="E50" s="103" t="e">
        <v>#N/A</v>
      </c>
      <c r="F50" s="103" t="e">
        <v>#N/A</v>
      </c>
      <c r="G50" s="103" t="e">
        <v>#N/A</v>
      </c>
      <c r="H50" s="103" t="e">
        <v>#N/A</v>
      </c>
      <c r="I50" s="103" t="e">
        <v>#N/A</v>
      </c>
      <c r="J50" s="103" t="e">
        <v>#N/A</v>
      </c>
      <c r="K50" s="103" t="e">
        <v>#N/A</v>
      </c>
      <c r="L50" s="105" t="e">
        <v>#N/A</v>
      </c>
      <c r="N50" s="79" t="e">
        <v>#N/A</v>
      </c>
      <c r="O50" s="69">
        <v>141.83064162154119</v>
      </c>
      <c r="P50" s="69" t="e">
        <v>#N/A</v>
      </c>
      <c r="Q50" s="69" t="e">
        <v>#N/A</v>
      </c>
      <c r="R50" s="208" t="e">
        <v>#N/A</v>
      </c>
      <c r="S50" s="374"/>
    </row>
    <row r="51" spans="1:19" x14ac:dyDescent="0.2">
      <c r="A51" s="104">
        <v>40243</v>
      </c>
      <c r="B51" s="74">
        <v>40</v>
      </c>
      <c r="C51" s="103">
        <v>133.81512112509478</v>
      </c>
      <c r="D51" s="103" t="e">
        <v>#N/A</v>
      </c>
      <c r="E51" s="103" t="e">
        <v>#N/A</v>
      </c>
      <c r="F51" s="103" t="e">
        <v>#N/A</v>
      </c>
      <c r="G51" s="103" t="e">
        <v>#N/A</v>
      </c>
      <c r="H51" s="103" t="e">
        <v>#N/A</v>
      </c>
      <c r="I51" s="103" t="e">
        <v>#N/A</v>
      </c>
      <c r="J51" s="103" t="e">
        <v>#N/A</v>
      </c>
      <c r="K51" s="103" t="e">
        <v>#N/A</v>
      </c>
      <c r="L51" s="105" t="e">
        <v>#N/A</v>
      </c>
      <c r="N51" s="79" t="e">
        <v>#N/A</v>
      </c>
      <c r="O51" s="69">
        <v>133.81512112509478</v>
      </c>
      <c r="P51" s="69" t="e">
        <v>#N/A</v>
      </c>
      <c r="Q51" s="69" t="e">
        <v>#N/A</v>
      </c>
      <c r="R51" s="208" t="e">
        <v>#N/A</v>
      </c>
      <c r="S51" s="374"/>
    </row>
    <row r="52" spans="1:19" x14ac:dyDescent="0.2">
      <c r="A52" s="104">
        <v>40287</v>
      </c>
      <c r="B52" s="74">
        <v>29</v>
      </c>
      <c r="C52" s="103" t="e">
        <v>#N/A</v>
      </c>
      <c r="D52" s="103">
        <v>106.66165297410052</v>
      </c>
      <c r="E52" s="103" t="e">
        <v>#N/A</v>
      </c>
      <c r="F52" s="103" t="e">
        <v>#N/A</v>
      </c>
      <c r="G52" s="103" t="e">
        <v>#N/A</v>
      </c>
      <c r="H52" s="103" t="e">
        <v>#N/A</v>
      </c>
      <c r="I52" s="103" t="e">
        <v>#N/A</v>
      </c>
      <c r="J52" s="103" t="e">
        <v>#N/A</v>
      </c>
      <c r="K52" s="103" t="e">
        <v>#N/A</v>
      </c>
      <c r="L52" s="105" t="e">
        <v>#N/A</v>
      </c>
      <c r="N52" s="79" t="e">
        <v>#N/A</v>
      </c>
      <c r="O52" s="69">
        <v>106.66165297410052</v>
      </c>
      <c r="P52" s="69" t="e">
        <v>#N/A</v>
      </c>
      <c r="Q52" s="69" t="e">
        <v>#N/A</v>
      </c>
      <c r="R52" s="208" t="e">
        <v>#N/A</v>
      </c>
      <c r="S52" s="374"/>
    </row>
    <row r="53" spans="1:19" x14ac:dyDescent="0.2">
      <c r="A53" s="104">
        <v>40289</v>
      </c>
      <c r="B53" s="74">
        <v>66</v>
      </c>
      <c r="C53" s="103">
        <v>140.64368111356367</v>
      </c>
      <c r="D53" s="103" t="e">
        <v>#N/A</v>
      </c>
      <c r="E53" s="103" t="e">
        <v>#N/A</v>
      </c>
      <c r="F53" s="103" t="e">
        <v>#N/A</v>
      </c>
      <c r="G53" s="103" t="e">
        <v>#N/A</v>
      </c>
      <c r="H53" s="103" t="e">
        <v>#N/A</v>
      </c>
      <c r="I53" s="103" t="e">
        <v>#N/A</v>
      </c>
      <c r="J53" s="103" t="e">
        <v>#N/A</v>
      </c>
      <c r="K53" s="103" t="e">
        <v>#N/A</v>
      </c>
      <c r="L53" s="105" t="e">
        <v>#N/A</v>
      </c>
      <c r="N53" s="79" t="e">
        <v>#N/A</v>
      </c>
      <c r="O53" s="69">
        <v>140.64368111356367</v>
      </c>
      <c r="P53" s="69" t="e">
        <v>#N/A</v>
      </c>
      <c r="Q53" s="69" t="e">
        <v>#N/A</v>
      </c>
      <c r="R53" s="208" t="e">
        <v>#N/A</v>
      </c>
      <c r="S53" s="374"/>
    </row>
    <row r="54" spans="1:19" x14ac:dyDescent="0.2">
      <c r="A54" s="104">
        <v>40297</v>
      </c>
      <c r="B54" s="74">
        <v>25</v>
      </c>
      <c r="C54" s="103" t="e">
        <v>#N/A</v>
      </c>
      <c r="D54" s="103">
        <v>132.51787215964211</v>
      </c>
      <c r="E54" s="103" t="e">
        <v>#N/A</v>
      </c>
      <c r="F54" s="103" t="e">
        <v>#N/A</v>
      </c>
      <c r="G54" s="103" t="e">
        <v>#N/A</v>
      </c>
      <c r="H54" s="103" t="e">
        <v>#N/A</v>
      </c>
      <c r="I54" s="103" t="e">
        <v>#N/A</v>
      </c>
      <c r="J54" s="103" t="e">
        <v>#N/A</v>
      </c>
      <c r="K54" s="103" t="e">
        <v>#N/A</v>
      </c>
      <c r="L54" s="105" t="e">
        <v>#N/A</v>
      </c>
      <c r="N54" s="79" t="e">
        <v>#N/A</v>
      </c>
      <c r="O54" s="69">
        <v>132.51787215964211</v>
      </c>
      <c r="P54" s="69" t="e">
        <v>#N/A</v>
      </c>
      <c r="Q54" s="69" t="e">
        <v>#N/A</v>
      </c>
      <c r="R54" s="208" t="e">
        <v>#N/A</v>
      </c>
      <c r="S54" s="374"/>
    </row>
    <row r="55" spans="1:19" x14ac:dyDescent="0.2">
      <c r="A55" s="104">
        <v>40308</v>
      </c>
      <c r="B55" s="74">
        <v>125</v>
      </c>
      <c r="C55" s="103">
        <v>133.21471916752552</v>
      </c>
      <c r="D55" s="103" t="e">
        <v>#N/A</v>
      </c>
      <c r="E55" s="103" t="e">
        <v>#N/A</v>
      </c>
      <c r="F55" s="103" t="e">
        <v>#N/A</v>
      </c>
      <c r="G55" s="103" t="e">
        <v>#N/A</v>
      </c>
      <c r="H55" s="103" t="e">
        <v>#N/A</v>
      </c>
      <c r="I55" s="103" t="e">
        <v>#N/A</v>
      </c>
      <c r="J55" s="103" t="e">
        <v>#N/A</v>
      </c>
      <c r="K55" s="103" t="e">
        <v>#N/A</v>
      </c>
      <c r="L55" s="105" t="e">
        <v>#N/A</v>
      </c>
      <c r="N55" s="79" t="e">
        <v>#N/A</v>
      </c>
      <c r="O55" s="69">
        <v>133.21471916752552</v>
      </c>
      <c r="P55" s="69" t="e">
        <v>#N/A</v>
      </c>
      <c r="Q55" s="69" t="e">
        <v>#N/A</v>
      </c>
      <c r="R55" s="208" t="e">
        <v>#N/A</v>
      </c>
      <c r="S55" s="374"/>
    </row>
    <row r="56" spans="1:19" x14ac:dyDescent="0.2">
      <c r="A56" s="104">
        <v>40318</v>
      </c>
      <c r="B56" s="74">
        <v>25.8</v>
      </c>
      <c r="C56" s="103">
        <v>160.55576052646407</v>
      </c>
      <c r="D56" s="103" t="e">
        <v>#N/A</v>
      </c>
      <c r="E56" s="103" t="e">
        <v>#N/A</v>
      </c>
      <c r="F56" s="103" t="e">
        <v>#N/A</v>
      </c>
      <c r="G56" s="103" t="e">
        <v>#N/A</v>
      </c>
      <c r="H56" s="103" t="e">
        <v>#N/A</v>
      </c>
      <c r="I56" s="103" t="e">
        <v>#N/A</v>
      </c>
      <c r="J56" s="103" t="e">
        <v>#N/A</v>
      </c>
      <c r="K56" s="103" t="e">
        <v>#N/A</v>
      </c>
      <c r="L56" s="105" t="e">
        <v>#N/A</v>
      </c>
      <c r="N56" s="79" t="e">
        <v>#N/A</v>
      </c>
      <c r="O56" s="69">
        <v>160.55576052646407</v>
      </c>
      <c r="P56" s="69" t="e">
        <v>#N/A</v>
      </c>
      <c r="Q56" s="69" t="e">
        <v>#N/A</v>
      </c>
      <c r="R56" s="208" t="e">
        <v>#N/A</v>
      </c>
      <c r="S56" s="374"/>
    </row>
    <row r="57" spans="1:19" x14ac:dyDescent="0.2">
      <c r="A57" s="104">
        <v>40330</v>
      </c>
      <c r="B57" s="74">
        <v>32</v>
      </c>
      <c r="C57" s="103" t="e">
        <v>#N/A</v>
      </c>
      <c r="D57" s="103" t="e">
        <v>#N/A</v>
      </c>
      <c r="E57" s="103" t="e">
        <v>#N/A</v>
      </c>
      <c r="F57" s="103" t="e">
        <v>#N/A</v>
      </c>
      <c r="G57" s="103" t="e">
        <v>#N/A</v>
      </c>
      <c r="H57" s="103" t="e">
        <v>#N/A</v>
      </c>
      <c r="I57" s="103">
        <v>323.5796626050128</v>
      </c>
      <c r="J57" s="103" t="e">
        <v>#N/A</v>
      </c>
      <c r="K57" s="103" t="e">
        <v>#N/A</v>
      </c>
      <c r="L57" s="105" t="e">
        <v>#N/A</v>
      </c>
      <c r="N57" s="79" t="e">
        <v>#N/A</v>
      </c>
      <c r="O57" s="69" t="e">
        <v>#N/A</v>
      </c>
      <c r="P57" s="69" t="e">
        <v>#N/A</v>
      </c>
      <c r="Q57" s="69">
        <v>323.5796626050128</v>
      </c>
      <c r="R57" s="208" t="e">
        <v>#N/A</v>
      </c>
      <c r="S57" s="374"/>
    </row>
    <row r="58" spans="1:19" x14ac:dyDescent="0.2">
      <c r="A58" s="104">
        <v>40330</v>
      </c>
      <c r="B58" s="74">
        <v>20</v>
      </c>
      <c r="C58" s="103" t="e">
        <v>#N/A</v>
      </c>
      <c r="D58" s="103">
        <v>132.51787215964211</v>
      </c>
      <c r="E58" s="103" t="e">
        <v>#N/A</v>
      </c>
      <c r="F58" s="103" t="e">
        <v>#N/A</v>
      </c>
      <c r="G58" s="103" t="e">
        <v>#N/A</v>
      </c>
      <c r="H58" s="103" t="e">
        <v>#N/A</v>
      </c>
      <c r="I58" s="103" t="e">
        <v>#N/A</v>
      </c>
      <c r="J58" s="103" t="e">
        <v>#N/A</v>
      </c>
      <c r="K58" s="103" t="e">
        <v>#N/A</v>
      </c>
      <c r="L58" s="105" t="e">
        <v>#N/A</v>
      </c>
      <c r="N58" s="79" t="e">
        <v>#N/A</v>
      </c>
      <c r="O58" s="69">
        <v>132.51787215964211</v>
      </c>
      <c r="P58" s="69" t="e">
        <v>#N/A</v>
      </c>
      <c r="Q58" s="69" t="e">
        <v>#N/A</v>
      </c>
      <c r="R58" s="208" t="e">
        <v>#N/A</v>
      </c>
      <c r="S58" s="374"/>
    </row>
    <row r="59" spans="1:19" x14ac:dyDescent="0.2">
      <c r="A59" s="104">
        <v>40353</v>
      </c>
      <c r="B59" s="74">
        <v>23</v>
      </c>
      <c r="C59" s="103" t="e">
        <v>#N/A</v>
      </c>
      <c r="D59" s="103">
        <v>128.07170992260362</v>
      </c>
      <c r="E59" s="103" t="e">
        <v>#N/A</v>
      </c>
      <c r="F59" s="103" t="e">
        <v>#N/A</v>
      </c>
      <c r="G59" s="103" t="e">
        <v>#N/A</v>
      </c>
      <c r="H59" s="103" t="e">
        <v>#N/A</v>
      </c>
      <c r="I59" s="103" t="e">
        <v>#N/A</v>
      </c>
      <c r="J59" s="103" t="e">
        <v>#N/A</v>
      </c>
      <c r="K59" s="103" t="e">
        <v>#N/A</v>
      </c>
      <c r="L59" s="105" t="e">
        <v>#N/A</v>
      </c>
      <c r="N59" s="79" t="e">
        <v>#N/A</v>
      </c>
      <c r="O59" s="69">
        <v>128.07170992260362</v>
      </c>
      <c r="P59" s="69" t="e">
        <v>#N/A</v>
      </c>
      <c r="Q59" s="69" t="e">
        <v>#N/A</v>
      </c>
      <c r="R59" s="208" t="e">
        <v>#N/A</v>
      </c>
      <c r="S59" s="374"/>
    </row>
    <row r="60" spans="1:19" x14ac:dyDescent="0.2">
      <c r="A60" s="104">
        <v>40359</v>
      </c>
      <c r="B60" s="74">
        <v>12</v>
      </c>
      <c r="C60" s="103" t="e">
        <v>#N/A</v>
      </c>
      <c r="D60" s="103">
        <v>100.78435541286747</v>
      </c>
      <c r="E60" s="103" t="e">
        <v>#N/A</v>
      </c>
      <c r="F60" s="103" t="e">
        <v>#N/A</v>
      </c>
      <c r="G60" s="103" t="e">
        <v>#N/A</v>
      </c>
      <c r="H60" s="103" t="e">
        <v>#N/A</v>
      </c>
      <c r="I60" s="103" t="e">
        <v>#N/A</v>
      </c>
      <c r="J60" s="103" t="e">
        <v>#N/A</v>
      </c>
      <c r="K60" s="103" t="e">
        <v>#N/A</v>
      </c>
      <c r="L60" s="105" t="e">
        <v>#N/A</v>
      </c>
      <c r="N60" s="79" t="e">
        <v>#N/A</v>
      </c>
      <c r="O60" s="69">
        <v>100.78435541286747</v>
      </c>
      <c r="P60" s="69" t="e">
        <v>#N/A</v>
      </c>
      <c r="Q60" s="69" t="e">
        <v>#N/A</v>
      </c>
      <c r="R60" s="208" t="e">
        <v>#N/A</v>
      </c>
      <c r="S60" s="374"/>
    </row>
    <row r="61" spans="1:19" x14ac:dyDescent="0.2">
      <c r="A61" s="104">
        <v>40359</v>
      </c>
      <c r="B61" s="74">
        <v>10</v>
      </c>
      <c r="C61" s="103" t="e">
        <v>#N/A</v>
      </c>
      <c r="D61" s="103">
        <v>100.4796315006849</v>
      </c>
      <c r="E61" s="103" t="e">
        <v>#N/A</v>
      </c>
      <c r="F61" s="103" t="e">
        <v>#N/A</v>
      </c>
      <c r="G61" s="103" t="e">
        <v>#N/A</v>
      </c>
      <c r="H61" s="103" t="e">
        <v>#N/A</v>
      </c>
      <c r="I61" s="103" t="e">
        <v>#N/A</v>
      </c>
      <c r="J61" s="103" t="e">
        <v>#N/A</v>
      </c>
      <c r="K61" s="103" t="e">
        <v>#N/A</v>
      </c>
      <c r="L61" s="105" t="e">
        <v>#N/A</v>
      </c>
      <c r="N61" s="79" t="e">
        <v>#N/A</v>
      </c>
      <c r="O61" s="69">
        <v>100.4796315006849</v>
      </c>
      <c r="P61" s="69" t="e">
        <v>#N/A</v>
      </c>
      <c r="Q61" s="69" t="e">
        <v>#N/A</v>
      </c>
      <c r="R61" s="208" t="e">
        <v>#N/A</v>
      </c>
      <c r="S61" s="374"/>
    </row>
    <row r="62" spans="1:19" x14ac:dyDescent="0.2">
      <c r="A62" s="104">
        <v>40385</v>
      </c>
      <c r="B62" s="74">
        <v>20</v>
      </c>
      <c r="C62" s="103" t="e">
        <v>#N/A</v>
      </c>
      <c r="D62" s="103">
        <v>134.09801601299415</v>
      </c>
      <c r="E62" s="103" t="e">
        <v>#N/A</v>
      </c>
      <c r="F62" s="103" t="e">
        <v>#N/A</v>
      </c>
      <c r="G62" s="103" t="e">
        <v>#N/A</v>
      </c>
      <c r="H62" s="103" t="e">
        <v>#N/A</v>
      </c>
      <c r="I62" s="103" t="e">
        <v>#N/A</v>
      </c>
      <c r="J62" s="103" t="e">
        <v>#N/A</v>
      </c>
      <c r="K62" s="103" t="e">
        <v>#N/A</v>
      </c>
      <c r="L62" s="105" t="e">
        <v>#N/A</v>
      </c>
      <c r="N62" s="79" t="e">
        <v>#N/A</v>
      </c>
      <c r="O62" s="69">
        <v>134.09801601299415</v>
      </c>
      <c r="P62" s="69" t="e">
        <v>#N/A</v>
      </c>
      <c r="Q62" s="69" t="e">
        <v>#N/A</v>
      </c>
      <c r="R62" s="208" t="e">
        <v>#N/A</v>
      </c>
      <c r="S62" s="374"/>
    </row>
    <row r="63" spans="1:19" x14ac:dyDescent="0.2">
      <c r="A63" s="104">
        <v>40388</v>
      </c>
      <c r="B63" s="74">
        <v>150</v>
      </c>
      <c r="C63" s="103">
        <v>154.49478261403425</v>
      </c>
      <c r="D63" s="103" t="e">
        <v>#N/A</v>
      </c>
      <c r="E63" s="103" t="e">
        <v>#N/A</v>
      </c>
      <c r="F63" s="103" t="e">
        <v>#N/A</v>
      </c>
      <c r="G63" s="103" t="e">
        <v>#N/A</v>
      </c>
      <c r="H63" s="103" t="e">
        <v>#N/A</v>
      </c>
      <c r="I63" s="103" t="e">
        <v>#N/A</v>
      </c>
      <c r="J63" s="103" t="e">
        <v>#N/A</v>
      </c>
      <c r="K63" s="103" t="e">
        <v>#N/A</v>
      </c>
      <c r="L63" s="105" t="e">
        <v>#N/A</v>
      </c>
      <c r="N63" s="79" t="e">
        <v>#N/A</v>
      </c>
      <c r="O63" s="69">
        <v>154.49478261403425</v>
      </c>
      <c r="P63" s="69" t="e">
        <v>#N/A</v>
      </c>
      <c r="Q63" s="69" t="e">
        <v>#N/A</v>
      </c>
      <c r="R63" s="208" t="e">
        <v>#N/A</v>
      </c>
      <c r="S63" s="374"/>
    </row>
    <row r="64" spans="1:19" x14ac:dyDescent="0.2">
      <c r="A64" s="104">
        <v>40388</v>
      </c>
      <c r="B64" s="74">
        <v>45</v>
      </c>
      <c r="C64" s="103">
        <v>128.94246662977548</v>
      </c>
      <c r="D64" s="103" t="e">
        <v>#N/A</v>
      </c>
      <c r="E64" s="103" t="e">
        <v>#N/A</v>
      </c>
      <c r="F64" s="103" t="e">
        <v>#N/A</v>
      </c>
      <c r="G64" s="103" t="e">
        <v>#N/A</v>
      </c>
      <c r="H64" s="103" t="e">
        <v>#N/A</v>
      </c>
      <c r="I64" s="103" t="e">
        <v>#N/A</v>
      </c>
      <c r="J64" s="103" t="e">
        <v>#N/A</v>
      </c>
      <c r="K64" s="103" t="e">
        <v>#N/A</v>
      </c>
      <c r="L64" s="105" t="e">
        <v>#N/A</v>
      </c>
      <c r="N64" s="79" t="e">
        <v>#N/A</v>
      </c>
      <c r="O64" s="69">
        <v>128.94246662977548</v>
      </c>
      <c r="P64" s="69" t="e">
        <v>#N/A</v>
      </c>
      <c r="Q64" s="69" t="e">
        <v>#N/A</v>
      </c>
      <c r="R64" s="208" t="e">
        <v>#N/A</v>
      </c>
      <c r="S64" s="374"/>
    </row>
    <row r="65" spans="1:19" x14ac:dyDescent="0.2">
      <c r="A65" s="104">
        <v>40400</v>
      </c>
      <c r="B65" s="74">
        <v>30</v>
      </c>
      <c r="C65" s="103" t="e">
        <v>#N/A</v>
      </c>
      <c r="D65" s="103">
        <v>133.64367584916721</v>
      </c>
      <c r="E65" s="103" t="e">
        <v>#N/A</v>
      </c>
      <c r="F65" s="103" t="e">
        <v>#N/A</v>
      </c>
      <c r="G65" s="103" t="e">
        <v>#N/A</v>
      </c>
      <c r="H65" s="103" t="e">
        <v>#N/A</v>
      </c>
      <c r="I65" s="103" t="e">
        <v>#N/A</v>
      </c>
      <c r="J65" s="103" t="e">
        <v>#N/A</v>
      </c>
      <c r="K65" s="103" t="e">
        <v>#N/A</v>
      </c>
      <c r="L65" s="105" t="e">
        <v>#N/A</v>
      </c>
      <c r="N65" s="79" t="e">
        <v>#N/A</v>
      </c>
      <c r="O65" s="69">
        <v>133.64367584916721</v>
      </c>
      <c r="P65" s="69" t="e">
        <v>#N/A</v>
      </c>
      <c r="Q65" s="69" t="e">
        <v>#N/A</v>
      </c>
      <c r="R65" s="208" t="e">
        <v>#N/A</v>
      </c>
      <c r="S65" s="374"/>
    </row>
    <row r="66" spans="1:19" x14ac:dyDescent="0.2">
      <c r="A66" s="104">
        <v>40400</v>
      </c>
      <c r="B66" s="74">
        <v>5.5</v>
      </c>
      <c r="C66" s="103" t="e">
        <v>#N/A</v>
      </c>
      <c r="D66" s="103" t="e">
        <v>#N/A</v>
      </c>
      <c r="E66" s="103" t="e">
        <v>#N/A</v>
      </c>
      <c r="F66" s="103" t="e">
        <v>#N/A</v>
      </c>
      <c r="G66" s="103" t="e">
        <v>#N/A</v>
      </c>
      <c r="H66" s="103" t="e">
        <v>#N/A</v>
      </c>
      <c r="I66" s="103" t="e">
        <v>#N/A</v>
      </c>
      <c r="J66" s="103" t="e">
        <v>#N/A</v>
      </c>
      <c r="K66" s="103">
        <v>193.81673462055173</v>
      </c>
      <c r="L66" s="105" t="e">
        <v>#N/A</v>
      </c>
      <c r="N66" s="79" t="e">
        <v>#N/A</v>
      </c>
      <c r="O66" s="69" t="e">
        <v>#N/A</v>
      </c>
      <c r="P66" s="69" t="e">
        <v>#N/A</v>
      </c>
      <c r="Q66" s="69" t="e">
        <v>#N/A</v>
      </c>
      <c r="R66" s="208">
        <v>193.81673462055173</v>
      </c>
      <c r="S66" s="374"/>
    </row>
    <row r="67" spans="1:19" x14ac:dyDescent="0.2">
      <c r="A67" s="104">
        <v>40414</v>
      </c>
      <c r="B67" s="74">
        <v>23</v>
      </c>
      <c r="C67" s="103" t="e">
        <v>#N/A</v>
      </c>
      <c r="D67" s="103">
        <v>114.43455922227665</v>
      </c>
      <c r="E67" s="103" t="e">
        <v>#N/A</v>
      </c>
      <c r="F67" s="103" t="e">
        <v>#N/A</v>
      </c>
      <c r="G67" s="103" t="e">
        <v>#N/A</v>
      </c>
      <c r="H67" s="103" t="e">
        <v>#N/A</v>
      </c>
      <c r="I67" s="103" t="e">
        <v>#N/A</v>
      </c>
      <c r="J67" s="103" t="e">
        <v>#N/A</v>
      </c>
      <c r="K67" s="103" t="e">
        <v>#N/A</v>
      </c>
      <c r="L67" s="105" t="e">
        <v>#N/A</v>
      </c>
      <c r="N67" s="79" t="e">
        <v>#N/A</v>
      </c>
      <c r="O67" s="69">
        <v>114.43455922227665</v>
      </c>
      <c r="P67" s="69" t="e">
        <v>#N/A</v>
      </c>
      <c r="Q67" s="69" t="e">
        <v>#N/A</v>
      </c>
      <c r="R67" s="208" t="e">
        <v>#N/A</v>
      </c>
      <c r="S67" s="374"/>
    </row>
    <row r="68" spans="1:19" x14ac:dyDescent="0.2">
      <c r="A68" s="104">
        <v>40441</v>
      </c>
      <c r="B68" s="74">
        <v>62.5</v>
      </c>
      <c r="C68" s="103">
        <v>124.46150053332839</v>
      </c>
      <c r="D68" s="103" t="e">
        <v>#N/A</v>
      </c>
      <c r="E68" s="103" t="e">
        <v>#N/A</v>
      </c>
      <c r="F68" s="103" t="e">
        <v>#N/A</v>
      </c>
      <c r="G68" s="103" t="e">
        <v>#N/A</v>
      </c>
      <c r="H68" s="103" t="e">
        <v>#N/A</v>
      </c>
      <c r="I68" s="103" t="e">
        <v>#N/A</v>
      </c>
      <c r="J68" s="103" t="e">
        <v>#N/A</v>
      </c>
      <c r="K68" s="103" t="e">
        <v>#N/A</v>
      </c>
      <c r="L68" s="105" t="e">
        <v>#N/A</v>
      </c>
      <c r="N68" s="79" t="e">
        <v>#N/A</v>
      </c>
      <c r="O68" s="69">
        <v>124.46150053332839</v>
      </c>
      <c r="P68" s="69" t="e">
        <v>#N/A</v>
      </c>
      <c r="Q68" s="69" t="e">
        <v>#N/A</v>
      </c>
      <c r="R68" s="208" t="e">
        <v>#N/A</v>
      </c>
      <c r="S68" s="374"/>
    </row>
    <row r="69" spans="1:19" x14ac:dyDescent="0.2">
      <c r="A69" s="104">
        <v>40492</v>
      </c>
      <c r="B69" s="74">
        <v>130</v>
      </c>
      <c r="C69" s="103">
        <v>130.46105532275737</v>
      </c>
      <c r="D69" s="103" t="e">
        <v>#N/A</v>
      </c>
      <c r="E69" s="103" t="e">
        <v>#N/A</v>
      </c>
      <c r="F69" s="103" t="e">
        <v>#N/A</v>
      </c>
      <c r="G69" s="103" t="e">
        <v>#N/A</v>
      </c>
      <c r="H69" s="103" t="e">
        <v>#N/A</v>
      </c>
      <c r="I69" s="103" t="e">
        <v>#N/A</v>
      </c>
      <c r="J69" s="103" t="e">
        <v>#N/A</v>
      </c>
      <c r="K69" s="103" t="e">
        <v>#N/A</v>
      </c>
      <c r="L69" s="105" t="e">
        <v>#N/A</v>
      </c>
      <c r="N69" s="79" t="e">
        <v>#N/A</v>
      </c>
      <c r="O69" s="69">
        <v>130.46105532275737</v>
      </c>
      <c r="P69" s="69" t="e">
        <v>#N/A</v>
      </c>
      <c r="Q69" s="69" t="e">
        <v>#N/A</v>
      </c>
      <c r="R69" s="208" t="e">
        <v>#N/A</v>
      </c>
      <c r="S69" s="374"/>
    </row>
    <row r="70" spans="1:19" x14ac:dyDescent="0.2">
      <c r="A70" s="104">
        <v>40497</v>
      </c>
      <c r="B70" s="74">
        <v>20</v>
      </c>
      <c r="C70" s="103">
        <v>77.039295452069126</v>
      </c>
      <c r="D70" s="103" t="e">
        <v>#N/A</v>
      </c>
      <c r="E70" s="103" t="e">
        <v>#N/A</v>
      </c>
      <c r="F70" s="103" t="e">
        <v>#N/A</v>
      </c>
      <c r="G70" s="103" t="e">
        <v>#N/A</v>
      </c>
      <c r="H70" s="103" t="e">
        <v>#N/A</v>
      </c>
      <c r="I70" s="103" t="e">
        <v>#N/A</v>
      </c>
      <c r="J70" s="103" t="e">
        <v>#N/A</v>
      </c>
      <c r="K70" s="103" t="e">
        <v>#N/A</v>
      </c>
      <c r="L70" s="105" t="e">
        <v>#N/A</v>
      </c>
      <c r="N70" s="79" t="e">
        <v>#N/A</v>
      </c>
      <c r="O70" s="69">
        <v>77.039295452069126</v>
      </c>
      <c r="P70" s="69" t="e">
        <v>#N/A</v>
      </c>
      <c r="Q70" s="69" t="e">
        <v>#N/A</v>
      </c>
      <c r="R70" s="208" t="e">
        <v>#N/A</v>
      </c>
      <c r="S70" s="374"/>
    </row>
    <row r="71" spans="1:19" x14ac:dyDescent="0.2">
      <c r="A71" s="104">
        <v>40497</v>
      </c>
      <c r="B71" s="74">
        <v>14</v>
      </c>
      <c r="C71" s="103">
        <v>78.974467067086621</v>
      </c>
      <c r="D71" s="103" t="e">
        <v>#N/A</v>
      </c>
      <c r="E71" s="103" t="e">
        <v>#N/A</v>
      </c>
      <c r="F71" s="103" t="e">
        <v>#N/A</v>
      </c>
      <c r="G71" s="103" t="e">
        <v>#N/A</v>
      </c>
      <c r="H71" s="103" t="e">
        <v>#N/A</v>
      </c>
      <c r="I71" s="103" t="e">
        <v>#N/A</v>
      </c>
      <c r="J71" s="103" t="e">
        <v>#N/A</v>
      </c>
      <c r="K71" s="103" t="e">
        <v>#N/A</v>
      </c>
      <c r="L71" s="105" t="e">
        <v>#N/A</v>
      </c>
      <c r="N71" s="79" t="e">
        <v>#N/A</v>
      </c>
      <c r="O71" s="69">
        <v>78.974467067086621</v>
      </c>
      <c r="P71" s="69" t="e">
        <v>#N/A</v>
      </c>
      <c r="Q71" s="69" t="e">
        <v>#N/A</v>
      </c>
      <c r="R71" s="208" t="e">
        <v>#N/A</v>
      </c>
      <c r="S71" s="374"/>
    </row>
    <row r="72" spans="1:19" x14ac:dyDescent="0.2">
      <c r="A72" s="104">
        <v>40513</v>
      </c>
      <c r="B72" s="74">
        <v>9</v>
      </c>
      <c r="C72" s="103" t="e">
        <v>#N/A</v>
      </c>
      <c r="D72" s="103">
        <v>138.7308344812717</v>
      </c>
      <c r="E72" s="103" t="e">
        <v>#N/A</v>
      </c>
      <c r="F72" s="103" t="e">
        <v>#N/A</v>
      </c>
      <c r="G72" s="103" t="e">
        <v>#N/A</v>
      </c>
      <c r="H72" s="103" t="e">
        <v>#N/A</v>
      </c>
      <c r="I72" s="103" t="e">
        <v>#N/A</v>
      </c>
      <c r="J72" s="103" t="e">
        <v>#N/A</v>
      </c>
      <c r="K72" s="103" t="e">
        <v>#N/A</v>
      </c>
      <c r="L72" s="105" t="e">
        <v>#N/A</v>
      </c>
      <c r="N72" s="79" t="e">
        <v>#N/A</v>
      </c>
      <c r="O72" s="69">
        <v>138.7308344812717</v>
      </c>
      <c r="P72" s="69" t="e">
        <v>#N/A</v>
      </c>
      <c r="Q72" s="69" t="e">
        <v>#N/A</v>
      </c>
      <c r="R72" s="208" t="e">
        <v>#N/A</v>
      </c>
      <c r="S72" s="374"/>
    </row>
    <row r="73" spans="1:19" x14ac:dyDescent="0.2">
      <c r="A73" s="104">
        <v>40513</v>
      </c>
      <c r="B73" s="74">
        <v>7.65</v>
      </c>
      <c r="C73" s="103" t="e">
        <v>#N/A</v>
      </c>
      <c r="D73" s="103" t="e">
        <v>#N/A</v>
      </c>
      <c r="E73" s="103" t="e">
        <v>#N/A</v>
      </c>
      <c r="F73" s="103" t="e">
        <v>#N/A</v>
      </c>
      <c r="G73" s="103" t="e">
        <v>#N/A</v>
      </c>
      <c r="H73" s="103" t="e">
        <v>#N/A</v>
      </c>
      <c r="I73" s="103" t="e">
        <v>#N/A</v>
      </c>
      <c r="J73" s="103" t="e">
        <v>#N/A</v>
      </c>
      <c r="K73" s="103">
        <v>149.39254830023049</v>
      </c>
      <c r="L73" s="105" t="e">
        <v>#N/A</v>
      </c>
      <c r="N73" s="79" t="e">
        <v>#N/A</v>
      </c>
      <c r="O73" s="69" t="e">
        <v>#N/A</v>
      </c>
      <c r="P73" s="69" t="e">
        <v>#N/A</v>
      </c>
      <c r="Q73" s="69" t="e">
        <v>#N/A</v>
      </c>
      <c r="R73" s="208">
        <v>149.39254830023049</v>
      </c>
      <c r="S73" s="374"/>
    </row>
    <row r="74" spans="1:19" x14ac:dyDescent="0.2">
      <c r="A74" s="104">
        <v>40533</v>
      </c>
      <c r="B74" s="74">
        <v>60</v>
      </c>
      <c r="C74" s="103">
        <v>124.70222447672158</v>
      </c>
      <c r="D74" s="103" t="e">
        <v>#N/A</v>
      </c>
      <c r="E74" s="103" t="e">
        <v>#N/A</v>
      </c>
      <c r="F74" s="103" t="e">
        <v>#N/A</v>
      </c>
      <c r="G74" s="103" t="e">
        <v>#N/A</v>
      </c>
      <c r="H74" s="103" t="e">
        <v>#N/A</v>
      </c>
      <c r="I74" s="103" t="e">
        <v>#N/A</v>
      </c>
      <c r="J74" s="103" t="e">
        <v>#N/A</v>
      </c>
      <c r="K74" s="103" t="e">
        <v>#N/A</v>
      </c>
      <c r="L74" s="105" t="e">
        <v>#N/A</v>
      </c>
      <c r="N74" s="79" t="e">
        <v>#N/A</v>
      </c>
      <c r="O74" s="69">
        <v>124.70222447672158</v>
      </c>
      <c r="P74" s="69" t="e">
        <v>#N/A</v>
      </c>
      <c r="Q74" s="69" t="e">
        <v>#N/A</v>
      </c>
      <c r="R74" s="208" t="e">
        <v>#N/A</v>
      </c>
      <c r="S74" s="374"/>
    </row>
    <row r="75" spans="1:19" x14ac:dyDescent="0.2">
      <c r="A75" s="104">
        <v>40542</v>
      </c>
      <c r="B75" s="74">
        <v>309</v>
      </c>
      <c r="C75" s="103">
        <v>110.49071387284506</v>
      </c>
      <c r="D75" s="103" t="e">
        <v>#N/A</v>
      </c>
      <c r="E75" s="103" t="e">
        <v>#N/A</v>
      </c>
      <c r="F75" s="103" t="e">
        <v>#N/A</v>
      </c>
      <c r="G75" s="103" t="e">
        <v>#N/A</v>
      </c>
      <c r="H75" s="103" t="e">
        <v>#N/A</v>
      </c>
      <c r="I75" s="103" t="e">
        <v>#N/A</v>
      </c>
      <c r="J75" s="103" t="e">
        <v>#N/A</v>
      </c>
      <c r="K75" s="103" t="e">
        <v>#N/A</v>
      </c>
      <c r="L75" s="105" t="e">
        <v>#N/A</v>
      </c>
      <c r="N75" s="79" t="e">
        <v>#N/A</v>
      </c>
      <c r="O75" s="69">
        <v>110.49071387284506</v>
      </c>
      <c r="P75" s="69" t="e">
        <v>#N/A</v>
      </c>
      <c r="Q75" s="69" t="e">
        <v>#N/A</v>
      </c>
      <c r="R75" s="208" t="e">
        <v>#N/A</v>
      </c>
      <c r="S75" s="374"/>
    </row>
    <row r="76" spans="1:19" x14ac:dyDescent="0.2">
      <c r="A76" s="104">
        <v>40542</v>
      </c>
      <c r="B76" s="74">
        <v>20</v>
      </c>
      <c r="C76" s="103">
        <v>147.93328369973588</v>
      </c>
      <c r="D76" s="103" t="e">
        <v>#N/A</v>
      </c>
      <c r="E76" s="103" t="e">
        <v>#N/A</v>
      </c>
      <c r="F76" s="103" t="e">
        <v>#N/A</v>
      </c>
      <c r="G76" s="103" t="e">
        <v>#N/A</v>
      </c>
      <c r="H76" s="103" t="e">
        <v>#N/A</v>
      </c>
      <c r="I76" s="103" t="e">
        <v>#N/A</v>
      </c>
      <c r="J76" s="103" t="e">
        <v>#N/A</v>
      </c>
      <c r="K76" s="103" t="e">
        <v>#N/A</v>
      </c>
      <c r="L76" s="105" t="e">
        <v>#N/A</v>
      </c>
      <c r="N76" s="79" t="e">
        <v>#N/A</v>
      </c>
      <c r="O76" s="69">
        <v>147.93328369973588</v>
      </c>
      <c r="P76" s="69" t="e">
        <v>#N/A</v>
      </c>
      <c r="Q76" s="69" t="e">
        <v>#N/A</v>
      </c>
      <c r="R76" s="208" t="e">
        <v>#N/A</v>
      </c>
      <c r="S76" s="374"/>
    </row>
    <row r="77" spans="1:19" x14ac:dyDescent="0.2">
      <c r="A77" s="104">
        <v>40548</v>
      </c>
      <c r="B77" s="74">
        <v>270</v>
      </c>
      <c r="C77" s="103">
        <v>110.72793418415294</v>
      </c>
      <c r="D77" s="103" t="e">
        <v>#N/A</v>
      </c>
      <c r="E77" s="103" t="e">
        <v>#N/A</v>
      </c>
      <c r="F77" s="103" t="e">
        <v>#N/A</v>
      </c>
      <c r="G77" s="103" t="e">
        <v>#N/A</v>
      </c>
      <c r="H77" s="103" t="e">
        <v>#N/A</v>
      </c>
      <c r="I77" s="103" t="e">
        <v>#N/A</v>
      </c>
      <c r="J77" s="103" t="e">
        <v>#N/A</v>
      </c>
      <c r="K77" s="103" t="e">
        <v>#N/A</v>
      </c>
      <c r="L77" s="105" t="e">
        <v>#N/A</v>
      </c>
      <c r="N77" s="79" t="e">
        <v>#N/A</v>
      </c>
      <c r="O77" s="69">
        <v>110.72793418415294</v>
      </c>
      <c r="P77" s="69" t="e">
        <v>#N/A</v>
      </c>
      <c r="Q77" s="69" t="e">
        <v>#N/A</v>
      </c>
      <c r="R77" s="208" t="e">
        <v>#N/A</v>
      </c>
      <c r="S77" s="374"/>
    </row>
    <row r="78" spans="1:19" x14ac:dyDescent="0.2">
      <c r="A78" s="104">
        <v>40550</v>
      </c>
      <c r="B78" s="74">
        <v>110</v>
      </c>
      <c r="C78" s="103">
        <v>123.30544471010373</v>
      </c>
      <c r="D78" s="103" t="e">
        <v>#N/A</v>
      </c>
      <c r="E78" s="103" t="e">
        <v>#N/A</v>
      </c>
      <c r="F78" s="103" t="e">
        <v>#N/A</v>
      </c>
      <c r="G78" s="103" t="e">
        <v>#N/A</v>
      </c>
      <c r="H78" s="103" t="e">
        <v>#N/A</v>
      </c>
      <c r="I78" s="103" t="e">
        <v>#N/A</v>
      </c>
      <c r="J78" s="103" t="e">
        <v>#N/A</v>
      </c>
      <c r="K78" s="103" t="e">
        <v>#N/A</v>
      </c>
      <c r="L78" s="105" t="e">
        <v>#N/A</v>
      </c>
      <c r="N78" s="79" t="e">
        <v>#N/A</v>
      </c>
      <c r="O78" s="69">
        <v>123.30544471010373</v>
      </c>
      <c r="P78" s="69" t="e">
        <v>#N/A</v>
      </c>
      <c r="Q78" s="69" t="e">
        <v>#N/A</v>
      </c>
      <c r="R78" s="208" t="e">
        <v>#N/A</v>
      </c>
      <c r="S78" s="374"/>
    </row>
    <row r="79" spans="1:19" x14ac:dyDescent="0.2">
      <c r="A79" s="104">
        <v>40568</v>
      </c>
      <c r="B79" s="74">
        <v>26</v>
      </c>
      <c r="C79" s="103">
        <v>135.50909530311614</v>
      </c>
      <c r="D79" s="103" t="e">
        <v>#N/A</v>
      </c>
      <c r="E79" s="103" t="e">
        <v>#N/A</v>
      </c>
      <c r="F79" s="103" t="e">
        <v>#N/A</v>
      </c>
      <c r="G79" s="103" t="e">
        <v>#N/A</v>
      </c>
      <c r="H79" s="103" t="e">
        <v>#N/A</v>
      </c>
      <c r="I79" s="103" t="e">
        <v>#N/A</v>
      </c>
      <c r="J79" s="103" t="e">
        <v>#N/A</v>
      </c>
      <c r="K79" s="103" t="e">
        <v>#N/A</v>
      </c>
      <c r="L79" s="105" t="e">
        <v>#N/A</v>
      </c>
      <c r="N79" s="79" t="e">
        <v>#N/A</v>
      </c>
      <c r="O79" s="69">
        <v>135.50909530311614</v>
      </c>
      <c r="P79" s="69" t="e">
        <v>#N/A</v>
      </c>
      <c r="Q79" s="69" t="e">
        <v>#N/A</v>
      </c>
      <c r="R79" s="208" t="e">
        <v>#N/A</v>
      </c>
      <c r="S79" s="374"/>
    </row>
    <row r="80" spans="1:19" x14ac:dyDescent="0.2">
      <c r="A80" s="104">
        <v>40581</v>
      </c>
      <c r="B80" s="74">
        <v>250</v>
      </c>
      <c r="C80" s="103" t="e">
        <v>#N/A</v>
      </c>
      <c r="D80" s="103">
        <v>115.56695260570278</v>
      </c>
      <c r="E80" s="103" t="e">
        <v>#N/A</v>
      </c>
      <c r="F80" s="103" t="e">
        <v>#N/A</v>
      </c>
      <c r="G80" s="103" t="e">
        <v>#N/A</v>
      </c>
      <c r="H80" s="103" t="e">
        <v>#N/A</v>
      </c>
      <c r="I80" s="103" t="e">
        <v>#N/A</v>
      </c>
      <c r="J80" s="103" t="e">
        <v>#N/A</v>
      </c>
      <c r="K80" s="103" t="e">
        <v>#N/A</v>
      </c>
      <c r="L80" s="105" t="e">
        <v>#N/A</v>
      </c>
      <c r="N80" s="79" t="e">
        <v>#N/A</v>
      </c>
      <c r="O80" s="69">
        <v>115.56695260570278</v>
      </c>
      <c r="P80" s="69" t="e">
        <v>#N/A</v>
      </c>
      <c r="Q80" s="69" t="e">
        <v>#N/A</v>
      </c>
      <c r="R80" s="208" t="e">
        <v>#N/A</v>
      </c>
      <c r="S80" s="374"/>
    </row>
    <row r="81" spans="1:19" x14ac:dyDescent="0.2">
      <c r="A81" s="104">
        <v>40585</v>
      </c>
      <c r="B81" s="74">
        <v>30</v>
      </c>
      <c r="C81" s="103" t="e">
        <v>#N/A</v>
      </c>
      <c r="D81" s="103">
        <v>114.50864091068806</v>
      </c>
      <c r="E81" s="103" t="e">
        <v>#N/A</v>
      </c>
      <c r="F81" s="103" t="e">
        <v>#N/A</v>
      </c>
      <c r="G81" s="103" t="e">
        <v>#N/A</v>
      </c>
      <c r="H81" s="103" t="e">
        <v>#N/A</v>
      </c>
      <c r="I81" s="103" t="e">
        <v>#N/A</v>
      </c>
      <c r="J81" s="103" t="e">
        <v>#N/A</v>
      </c>
      <c r="K81" s="103" t="e">
        <v>#N/A</v>
      </c>
      <c r="L81" s="105" t="e">
        <v>#N/A</v>
      </c>
      <c r="N81" s="79" t="e">
        <v>#N/A</v>
      </c>
      <c r="O81" s="69">
        <v>114.50864091068806</v>
      </c>
      <c r="P81" s="69" t="e">
        <v>#N/A</v>
      </c>
      <c r="Q81" s="69" t="e">
        <v>#N/A</v>
      </c>
      <c r="R81" s="208" t="e">
        <v>#N/A</v>
      </c>
      <c r="S81" s="374"/>
    </row>
    <row r="82" spans="1:19" x14ac:dyDescent="0.2">
      <c r="A82" s="104">
        <v>40585</v>
      </c>
      <c r="B82" s="74">
        <v>20</v>
      </c>
      <c r="C82" s="103" t="e">
        <v>#N/A</v>
      </c>
      <c r="D82" s="103">
        <v>118.11935828776366</v>
      </c>
      <c r="E82" s="103" t="e">
        <v>#N/A</v>
      </c>
      <c r="F82" s="103" t="e">
        <v>#N/A</v>
      </c>
      <c r="G82" s="103" t="e">
        <v>#N/A</v>
      </c>
      <c r="H82" s="103" t="e">
        <v>#N/A</v>
      </c>
      <c r="I82" s="103" t="e">
        <v>#N/A</v>
      </c>
      <c r="J82" s="103" t="e">
        <v>#N/A</v>
      </c>
      <c r="K82" s="103" t="e">
        <v>#N/A</v>
      </c>
      <c r="L82" s="105" t="e">
        <v>#N/A</v>
      </c>
      <c r="N82" s="79" t="e">
        <v>#N/A</v>
      </c>
      <c r="O82" s="69">
        <v>118.11935828776366</v>
      </c>
      <c r="P82" s="69" t="e">
        <v>#N/A</v>
      </c>
      <c r="Q82" s="69" t="e">
        <v>#N/A</v>
      </c>
      <c r="R82" s="208" t="e">
        <v>#N/A</v>
      </c>
      <c r="S82" s="374"/>
    </row>
    <row r="83" spans="1:19" x14ac:dyDescent="0.2">
      <c r="A83" s="104">
        <v>40610</v>
      </c>
      <c r="B83" s="74">
        <v>150</v>
      </c>
      <c r="C83" s="103">
        <v>94.320488853098709</v>
      </c>
      <c r="D83" s="103" t="e">
        <v>#N/A</v>
      </c>
      <c r="E83" s="103" t="e">
        <v>#N/A</v>
      </c>
      <c r="F83" s="103" t="e">
        <v>#N/A</v>
      </c>
      <c r="G83" s="103" t="e">
        <v>#N/A</v>
      </c>
      <c r="H83" s="103" t="e">
        <v>#N/A</v>
      </c>
      <c r="I83" s="103" t="e">
        <v>#N/A</v>
      </c>
      <c r="J83" s="103" t="e">
        <v>#N/A</v>
      </c>
      <c r="K83" s="103" t="e">
        <v>#N/A</v>
      </c>
      <c r="L83" s="105" t="e">
        <v>#N/A</v>
      </c>
      <c r="N83" s="79" t="e">
        <v>#N/A</v>
      </c>
      <c r="O83" s="69">
        <v>94.320488853098709</v>
      </c>
      <c r="P83" s="69" t="e">
        <v>#N/A</v>
      </c>
      <c r="Q83" s="69" t="e">
        <v>#N/A</v>
      </c>
      <c r="R83" s="208" t="e">
        <v>#N/A</v>
      </c>
      <c r="S83" s="374"/>
    </row>
    <row r="84" spans="1:19" x14ac:dyDescent="0.2">
      <c r="A84" s="104">
        <v>40697</v>
      </c>
      <c r="B84" s="74">
        <v>127</v>
      </c>
      <c r="C84" s="103" t="e">
        <v>#N/A</v>
      </c>
      <c r="D84" s="103">
        <v>111.74425078754807</v>
      </c>
      <c r="E84" s="103" t="e">
        <v>#N/A</v>
      </c>
      <c r="F84" s="103" t="e">
        <v>#N/A</v>
      </c>
      <c r="G84" s="103" t="e">
        <v>#N/A</v>
      </c>
      <c r="H84" s="103" t="e">
        <v>#N/A</v>
      </c>
      <c r="I84" s="103" t="e">
        <v>#N/A</v>
      </c>
      <c r="J84" s="103" t="e">
        <v>#N/A</v>
      </c>
      <c r="K84" s="103" t="e">
        <v>#N/A</v>
      </c>
      <c r="L84" s="105" t="e">
        <v>#N/A</v>
      </c>
      <c r="N84" s="79" t="e">
        <v>#N/A</v>
      </c>
      <c r="O84" s="69">
        <v>111.74425078754807</v>
      </c>
      <c r="P84" s="69" t="e">
        <v>#N/A</v>
      </c>
      <c r="Q84" s="69" t="e">
        <v>#N/A</v>
      </c>
      <c r="R84" s="208" t="e">
        <v>#N/A</v>
      </c>
      <c r="S84" s="374"/>
    </row>
    <row r="85" spans="1:19" x14ac:dyDescent="0.2">
      <c r="A85" s="104">
        <v>40697</v>
      </c>
      <c r="B85" s="74">
        <v>110</v>
      </c>
      <c r="C85" s="103">
        <v>119.61881898299147</v>
      </c>
      <c r="D85" s="103" t="e">
        <v>#N/A</v>
      </c>
      <c r="E85" s="103" t="e">
        <v>#N/A</v>
      </c>
      <c r="F85" s="103" t="e">
        <v>#N/A</v>
      </c>
      <c r="G85" s="103" t="e">
        <v>#N/A</v>
      </c>
      <c r="H85" s="103" t="e">
        <v>#N/A</v>
      </c>
      <c r="I85" s="103" t="e">
        <v>#N/A</v>
      </c>
      <c r="J85" s="103" t="e">
        <v>#N/A</v>
      </c>
      <c r="K85" s="103" t="e">
        <v>#N/A</v>
      </c>
      <c r="L85" s="105" t="e">
        <v>#N/A</v>
      </c>
      <c r="N85" s="79" t="e">
        <v>#N/A</v>
      </c>
      <c r="O85" s="69">
        <v>119.61881898299147</v>
      </c>
      <c r="P85" s="69" t="e">
        <v>#N/A</v>
      </c>
      <c r="Q85" s="69" t="e">
        <v>#N/A</v>
      </c>
      <c r="R85" s="208" t="e">
        <v>#N/A</v>
      </c>
      <c r="S85" s="374"/>
    </row>
    <row r="86" spans="1:19" x14ac:dyDescent="0.2">
      <c r="A86" s="104">
        <v>40715</v>
      </c>
      <c r="B86" s="74">
        <v>150</v>
      </c>
      <c r="C86" s="103">
        <v>107.10791682952231</v>
      </c>
      <c r="D86" s="103" t="e">
        <v>#N/A</v>
      </c>
      <c r="E86" s="103" t="e">
        <v>#N/A</v>
      </c>
      <c r="F86" s="103" t="e">
        <v>#N/A</v>
      </c>
      <c r="G86" s="103" t="e">
        <v>#N/A</v>
      </c>
      <c r="H86" s="103" t="e">
        <v>#N/A</v>
      </c>
      <c r="I86" s="103" t="e">
        <v>#N/A</v>
      </c>
      <c r="J86" s="103" t="e">
        <v>#N/A</v>
      </c>
      <c r="K86" s="103" t="e">
        <v>#N/A</v>
      </c>
      <c r="L86" s="105" t="e">
        <v>#N/A</v>
      </c>
      <c r="N86" s="79" t="e">
        <v>#N/A</v>
      </c>
      <c r="O86" s="69">
        <v>107.10791682952231</v>
      </c>
      <c r="P86" s="69" t="e">
        <v>#N/A</v>
      </c>
      <c r="Q86" s="69" t="e">
        <v>#N/A</v>
      </c>
      <c r="R86" s="208" t="e">
        <v>#N/A</v>
      </c>
      <c r="S86" s="374"/>
    </row>
    <row r="87" spans="1:19" x14ac:dyDescent="0.2">
      <c r="A87" s="104">
        <v>40732</v>
      </c>
      <c r="B87" s="74">
        <v>23</v>
      </c>
      <c r="C87" s="103">
        <v>126.51001719203325</v>
      </c>
      <c r="D87" s="103" t="e">
        <v>#N/A</v>
      </c>
      <c r="E87" s="103" t="e">
        <v>#N/A</v>
      </c>
      <c r="F87" s="103" t="e">
        <v>#N/A</v>
      </c>
      <c r="G87" s="103" t="e">
        <v>#N/A</v>
      </c>
      <c r="H87" s="103" t="e">
        <v>#N/A</v>
      </c>
      <c r="I87" s="103" t="e">
        <v>#N/A</v>
      </c>
      <c r="J87" s="103" t="e">
        <v>#N/A</v>
      </c>
      <c r="K87" s="103" t="e">
        <v>#N/A</v>
      </c>
      <c r="L87" s="105" t="e">
        <v>#N/A</v>
      </c>
      <c r="N87" s="79" t="e">
        <v>#N/A</v>
      </c>
      <c r="O87" s="69">
        <v>126.51001719203325</v>
      </c>
      <c r="P87" s="69" t="e">
        <v>#N/A</v>
      </c>
      <c r="Q87" s="69" t="e">
        <v>#N/A</v>
      </c>
      <c r="R87" s="208" t="e">
        <v>#N/A</v>
      </c>
      <c r="S87" s="374"/>
    </row>
    <row r="88" spans="1:19" x14ac:dyDescent="0.2">
      <c r="A88" s="104">
        <v>40738</v>
      </c>
      <c r="B88" s="74">
        <v>20</v>
      </c>
      <c r="C88" s="103">
        <v>101.06462360792489</v>
      </c>
      <c r="D88" s="103" t="e">
        <v>#N/A</v>
      </c>
      <c r="E88" s="103" t="e">
        <v>#N/A</v>
      </c>
      <c r="F88" s="103" t="e">
        <v>#N/A</v>
      </c>
      <c r="G88" s="103" t="e">
        <v>#N/A</v>
      </c>
      <c r="H88" s="103" t="e">
        <v>#N/A</v>
      </c>
      <c r="I88" s="103" t="e">
        <v>#N/A</v>
      </c>
      <c r="J88" s="103" t="e">
        <v>#N/A</v>
      </c>
      <c r="K88" s="103" t="e">
        <v>#N/A</v>
      </c>
      <c r="L88" s="105" t="e">
        <v>#N/A</v>
      </c>
      <c r="N88" s="79" t="e">
        <v>#N/A</v>
      </c>
      <c r="O88" s="69">
        <v>101.06462360792489</v>
      </c>
      <c r="P88" s="69" t="e">
        <v>#N/A</v>
      </c>
      <c r="Q88" s="69" t="e">
        <v>#N/A</v>
      </c>
      <c r="R88" s="208" t="e">
        <v>#N/A</v>
      </c>
      <c r="S88" s="374"/>
    </row>
    <row r="89" spans="1:19" x14ac:dyDescent="0.2">
      <c r="A89" s="104">
        <v>40742</v>
      </c>
      <c r="B89" s="74">
        <v>6</v>
      </c>
      <c r="C89" s="103" t="e">
        <v>#N/A</v>
      </c>
      <c r="D89" s="103" t="e">
        <v>#N/A</v>
      </c>
      <c r="E89" s="103" t="e">
        <v>#N/A</v>
      </c>
      <c r="F89" s="103" t="e">
        <v>#N/A</v>
      </c>
      <c r="G89" s="103" t="e">
        <v>#N/A</v>
      </c>
      <c r="H89" s="103" t="e">
        <v>#N/A</v>
      </c>
      <c r="I89" s="103" t="e">
        <v>#N/A</v>
      </c>
      <c r="J89" s="103" t="e">
        <v>#N/A</v>
      </c>
      <c r="K89" s="103" t="e">
        <v>#N/A</v>
      </c>
      <c r="L89" s="105">
        <v>196.32277356984014</v>
      </c>
      <c r="N89" s="79">
        <v>196.32277356984014</v>
      </c>
      <c r="O89" s="69" t="e">
        <v>#N/A</v>
      </c>
      <c r="P89" s="69" t="e">
        <v>#N/A</v>
      </c>
      <c r="Q89" s="69" t="e">
        <v>#N/A</v>
      </c>
      <c r="R89" s="208" t="e">
        <v>#N/A</v>
      </c>
      <c r="S89" s="374"/>
    </row>
    <row r="90" spans="1:19" x14ac:dyDescent="0.2">
      <c r="A90" s="104">
        <v>40745</v>
      </c>
      <c r="B90" s="74">
        <v>150</v>
      </c>
      <c r="C90" s="103">
        <v>115.93134912455014</v>
      </c>
      <c r="D90" s="103" t="e">
        <v>#N/A</v>
      </c>
      <c r="E90" s="103" t="e">
        <v>#N/A</v>
      </c>
      <c r="F90" s="103" t="e">
        <v>#N/A</v>
      </c>
      <c r="G90" s="103" t="e">
        <v>#N/A</v>
      </c>
      <c r="H90" s="103" t="e">
        <v>#N/A</v>
      </c>
      <c r="I90" s="103" t="e">
        <v>#N/A</v>
      </c>
      <c r="J90" s="103" t="e">
        <v>#N/A</v>
      </c>
      <c r="K90" s="103" t="e">
        <v>#N/A</v>
      </c>
      <c r="L90" s="105" t="e">
        <v>#N/A</v>
      </c>
      <c r="N90" s="79" t="e">
        <v>#N/A</v>
      </c>
      <c r="O90" s="69">
        <v>115.93134912455014</v>
      </c>
      <c r="P90" s="69" t="e">
        <v>#N/A</v>
      </c>
      <c r="Q90" s="69" t="e">
        <v>#N/A</v>
      </c>
      <c r="R90" s="208" t="e">
        <v>#N/A</v>
      </c>
      <c r="S90" s="374"/>
    </row>
    <row r="91" spans="1:19" x14ac:dyDescent="0.2">
      <c r="A91" s="104">
        <v>40815</v>
      </c>
      <c r="B91" s="74">
        <v>250</v>
      </c>
      <c r="C91" s="103">
        <v>85.827763239709867</v>
      </c>
      <c r="D91" s="103" t="e">
        <v>#N/A</v>
      </c>
      <c r="E91" s="103" t="e">
        <v>#N/A</v>
      </c>
      <c r="F91" s="103" t="e">
        <v>#N/A</v>
      </c>
      <c r="G91" s="103" t="e">
        <v>#N/A</v>
      </c>
      <c r="H91" s="103" t="e">
        <v>#N/A</v>
      </c>
      <c r="I91" s="103" t="e">
        <v>#N/A</v>
      </c>
      <c r="J91" s="103" t="e">
        <v>#N/A</v>
      </c>
      <c r="K91" s="103" t="e">
        <v>#N/A</v>
      </c>
      <c r="L91" s="105" t="e">
        <v>#N/A</v>
      </c>
      <c r="N91" s="79" t="e">
        <v>#N/A</v>
      </c>
      <c r="O91" s="69">
        <v>85.827763239709867</v>
      </c>
      <c r="P91" s="69" t="e">
        <v>#N/A</v>
      </c>
      <c r="Q91" s="69" t="e">
        <v>#N/A</v>
      </c>
      <c r="R91" s="208" t="e">
        <v>#N/A</v>
      </c>
      <c r="S91" s="374"/>
    </row>
    <row r="92" spans="1:19" x14ac:dyDescent="0.2">
      <c r="A92" s="104">
        <v>40817</v>
      </c>
      <c r="B92" s="74">
        <v>9</v>
      </c>
      <c r="C92" s="103" t="e">
        <v>#N/A</v>
      </c>
      <c r="D92" s="103">
        <v>137.69097724320744</v>
      </c>
      <c r="E92" s="103" t="e">
        <v>#N/A</v>
      </c>
      <c r="F92" s="103" t="e">
        <v>#N/A</v>
      </c>
      <c r="G92" s="103" t="e">
        <v>#N/A</v>
      </c>
      <c r="H92" s="103" t="e">
        <v>#N/A</v>
      </c>
      <c r="I92" s="103" t="e">
        <v>#N/A</v>
      </c>
      <c r="J92" s="103" t="e">
        <v>#N/A</v>
      </c>
      <c r="K92" s="103" t="e">
        <v>#N/A</v>
      </c>
      <c r="L92" s="105" t="e">
        <v>#N/A</v>
      </c>
      <c r="N92" s="79" t="e">
        <v>#N/A</v>
      </c>
      <c r="O92" s="69">
        <v>137.69097724320744</v>
      </c>
      <c r="P92" s="69" t="e">
        <v>#N/A</v>
      </c>
      <c r="Q92" s="69" t="e">
        <v>#N/A</v>
      </c>
      <c r="R92" s="208" t="e">
        <v>#N/A</v>
      </c>
      <c r="S92" s="374"/>
    </row>
    <row r="93" spans="1:19" x14ac:dyDescent="0.2">
      <c r="A93" s="104">
        <v>40878</v>
      </c>
      <c r="B93" s="74">
        <v>20</v>
      </c>
      <c r="C93" s="103" t="e">
        <v>#N/A</v>
      </c>
      <c r="D93" s="103" t="e">
        <v>#N/A</v>
      </c>
      <c r="E93" s="103" t="e">
        <v>#N/A</v>
      </c>
      <c r="F93" s="103" t="e">
        <v>#N/A</v>
      </c>
      <c r="G93" s="103" t="e">
        <v>#N/A</v>
      </c>
      <c r="H93" s="103">
        <v>225.77118960531632</v>
      </c>
      <c r="I93" s="103" t="e">
        <v>#N/A</v>
      </c>
      <c r="J93" s="103" t="e">
        <v>#N/A</v>
      </c>
      <c r="K93" s="103" t="e">
        <v>#N/A</v>
      </c>
      <c r="L93" s="105" t="e">
        <v>#N/A</v>
      </c>
      <c r="N93" s="79" t="e">
        <v>#N/A</v>
      </c>
      <c r="O93" s="69" t="e">
        <v>#N/A</v>
      </c>
      <c r="P93" s="69" t="e">
        <v>#N/A</v>
      </c>
      <c r="Q93" s="69">
        <v>225.77118960531632</v>
      </c>
      <c r="R93" s="208" t="e">
        <v>#N/A</v>
      </c>
      <c r="S93" s="374"/>
    </row>
    <row r="94" spans="1:19" x14ac:dyDescent="0.2">
      <c r="A94" s="104">
        <v>40885</v>
      </c>
      <c r="B94" s="74">
        <v>19</v>
      </c>
      <c r="C94" s="103" t="e">
        <v>#N/A</v>
      </c>
      <c r="D94" s="103">
        <v>108.14725440354329</v>
      </c>
      <c r="E94" s="103" t="e">
        <v>#N/A</v>
      </c>
      <c r="F94" s="103" t="e">
        <v>#N/A</v>
      </c>
      <c r="G94" s="103" t="e">
        <v>#N/A</v>
      </c>
      <c r="H94" s="103" t="e">
        <v>#N/A</v>
      </c>
      <c r="I94" s="103" t="e">
        <v>#N/A</v>
      </c>
      <c r="J94" s="103" t="e">
        <v>#N/A</v>
      </c>
      <c r="K94" s="103" t="e">
        <v>#N/A</v>
      </c>
      <c r="L94" s="105" t="e">
        <v>#N/A</v>
      </c>
      <c r="N94" s="79" t="e">
        <v>#N/A</v>
      </c>
      <c r="O94" s="69">
        <v>108.14725440354329</v>
      </c>
      <c r="P94" s="69" t="e">
        <v>#N/A</v>
      </c>
      <c r="Q94" s="69" t="e">
        <v>#N/A</v>
      </c>
      <c r="R94" s="208" t="e">
        <v>#N/A</v>
      </c>
      <c r="S94" s="374"/>
    </row>
    <row r="95" spans="1:19" x14ac:dyDescent="0.2">
      <c r="A95" s="104">
        <v>40897</v>
      </c>
      <c r="B95" s="74">
        <v>30</v>
      </c>
      <c r="C95" s="103" t="e">
        <v>#N/A</v>
      </c>
      <c r="D95" s="103" t="e">
        <v>#N/A</v>
      </c>
      <c r="E95" s="103" t="e">
        <v>#N/A</v>
      </c>
      <c r="F95" s="103" t="e">
        <v>#N/A</v>
      </c>
      <c r="G95" s="103" t="e">
        <v>#N/A</v>
      </c>
      <c r="H95" s="103" t="e">
        <v>#N/A</v>
      </c>
      <c r="I95" s="103" t="e">
        <v>#N/A</v>
      </c>
      <c r="J95" s="103" t="e">
        <v>#N/A</v>
      </c>
      <c r="K95" s="103">
        <v>114.93490899607748</v>
      </c>
      <c r="L95" s="105" t="e">
        <v>#N/A</v>
      </c>
      <c r="N95" s="79" t="e">
        <v>#N/A</v>
      </c>
      <c r="O95" s="69" t="e">
        <v>#N/A</v>
      </c>
      <c r="P95" s="69" t="e">
        <v>#N/A</v>
      </c>
      <c r="Q95" s="69" t="e">
        <v>#N/A</v>
      </c>
      <c r="R95" s="208">
        <v>114.93490899607748</v>
      </c>
      <c r="S95" s="374"/>
    </row>
    <row r="96" spans="1:19" x14ac:dyDescent="0.2">
      <c r="A96" s="104">
        <v>40897</v>
      </c>
      <c r="B96" s="74">
        <v>20</v>
      </c>
      <c r="C96" s="103" t="e">
        <v>#N/A</v>
      </c>
      <c r="D96" s="103">
        <v>85.457491161148653</v>
      </c>
      <c r="E96" s="103" t="e">
        <v>#N/A</v>
      </c>
      <c r="F96" s="103" t="e">
        <v>#N/A</v>
      </c>
      <c r="G96" s="103" t="e">
        <v>#N/A</v>
      </c>
      <c r="H96" s="103" t="e">
        <v>#N/A</v>
      </c>
      <c r="I96" s="103" t="e">
        <v>#N/A</v>
      </c>
      <c r="J96" s="103" t="e">
        <v>#N/A</v>
      </c>
      <c r="K96" s="103" t="e">
        <v>#N/A</v>
      </c>
      <c r="L96" s="105" t="e">
        <v>#N/A</v>
      </c>
      <c r="N96" s="79" t="e">
        <v>#N/A</v>
      </c>
      <c r="O96" s="69">
        <v>85.457491161148653</v>
      </c>
      <c r="P96" s="69" t="e">
        <v>#N/A</v>
      </c>
      <c r="Q96" s="69" t="e">
        <v>#N/A</v>
      </c>
      <c r="R96" s="208" t="e">
        <v>#N/A</v>
      </c>
      <c r="S96" s="374"/>
    </row>
    <row r="97" spans="1:19" x14ac:dyDescent="0.2">
      <c r="A97" s="104">
        <v>40897</v>
      </c>
      <c r="B97" s="74">
        <v>20</v>
      </c>
      <c r="C97" s="103" t="e">
        <v>#N/A</v>
      </c>
      <c r="D97" s="103">
        <v>84.640567540000703</v>
      </c>
      <c r="E97" s="103" t="e">
        <v>#N/A</v>
      </c>
      <c r="F97" s="103" t="e">
        <v>#N/A</v>
      </c>
      <c r="G97" s="103" t="e">
        <v>#N/A</v>
      </c>
      <c r="H97" s="103" t="e">
        <v>#N/A</v>
      </c>
      <c r="I97" s="103" t="e">
        <v>#N/A</v>
      </c>
      <c r="J97" s="103" t="e">
        <v>#N/A</v>
      </c>
      <c r="K97" s="103" t="e">
        <v>#N/A</v>
      </c>
      <c r="L97" s="105" t="e">
        <v>#N/A</v>
      </c>
      <c r="N97" s="79" t="e">
        <v>#N/A</v>
      </c>
      <c r="O97" s="69">
        <v>84.640567540000703</v>
      </c>
      <c r="P97" s="69" t="e">
        <v>#N/A</v>
      </c>
      <c r="Q97" s="69" t="e">
        <v>#N/A</v>
      </c>
      <c r="R97" s="208" t="e">
        <v>#N/A</v>
      </c>
      <c r="S97" s="374"/>
    </row>
    <row r="98" spans="1:19" x14ac:dyDescent="0.2">
      <c r="A98" s="104">
        <v>40909</v>
      </c>
      <c r="B98" s="74">
        <v>15</v>
      </c>
      <c r="C98" s="103" t="e">
        <v>#N/A</v>
      </c>
      <c r="D98" s="103">
        <v>86.332885309072068</v>
      </c>
      <c r="E98" s="103" t="e">
        <v>#N/A</v>
      </c>
      <c r="F98" s="103" t="e">
        <v>#N/A</v>
      </c>
      <c r="G98" s="103" t="e">
        <v>#N/A</v>
      </c>
      <c r="H98" s="103" t="e">
        <v>#N/A</v>
      </c>
      <c r="I98" s="103" t="e">
        <v>#N/A</v>
      </c>
      <c r="J98" s="103" t="e">
        <v>#N/A</v>
      </c>
      <c r="K98" s="103" t="e">
        <v>#N/A</v>
      </c>
      <c r="L98" s="105" t="e">
        <v>#N/A</v>
      </c>
      <c r="N98" s="79" t="e">
        <v>#N/A</v>
      </c>
      <c r="O98" s="69">
        <v>86.332885309072068</v>
      </c>
      <c r="P98" s="69" t="e">
        <v>#N/A</v>
      </c>
      <c r="Q98" s="69" t="e">
        <v>#N/A</v>
      </c>
      <c r="R98" s="208" t="e">
        <v>#N/A</v>
      </c>
      <c r="S98" s="374"/>
    </row>
    <row r="99" spans="1:19" x14ac:dyDescent="0.2">
      <c r="A99" s="104">
        <v>40909</v>
      </c>
      <c r="B99" s="74">
        <v>15</v>
      </c>
      <c r="C99" s="103" t="e">
        <v>#N/A</v>
      </c>
      <c r="D99" s="103">
        <v>77.456188894838746</v>
      </c>
      <c r="E99" s="103" t="e">
        <v>#N/A</v>
      </c>
      <c r="F99" s="103" t="e">
        <v>#N/A</v>
      </c>
      <c r="G99" s="103" t="e">
        <v>#N/A</v>
      </c>
      <c r="H99" s="103" t="e">
        <v>#N/A</v>
      </c>
      <c r="I99" s="103" t="e">
        <v>#N/A</v>
      </c>
      <c r="J99" s="103" t="e">
        <v>#N/A</v>
      </c>
      <c r="K99" s="103" t="e">
        <v>#N/A</v>
      </c>
      <c r="L99" s="105" t="e">
        <v>#N/A</v>
      </c>
      <c r="N99" s="79" t="e">
        <v>#N/A</v>
      </c>
      <c r="O99" s="69">
        <v>77.456188894838746</v>
      </c>
      <c r="P99" s="69" t="e">
        <v>#N/A</v>
      </c>
      <c r="Q99" s="69" t="e">
        <v>#N/A</v>
      </c>
      <c r="R99" s="208" t="e">
        <v>#N/A</v>
      </c>
      <c r="S99" s="374"/>
    </row>
    <row r="100" spans="1:19" x14ac:dyDescent="0.2">
      <c r="A100" s="104">
        <v>40942</v>
      </c>
      <c r="B100" s="74">
        <v>200</v>
      </c>
      <c r="C100" s="103">
        <v>86.715123529504552</v>
      </c>
      <c r="D100" s="103" t="e">
        <v>#N/A</v>
      </c>
      <c r="E100" s="103" t="e">
        <v>#N/A</v>
      </c>
      <c r="F100" s="103" t="e">
        <v>#N/A</v>
      </c>
      <c r="G100" s="103" t="e">
        <v>#N/A</v>
      </c>
      <c r="H100" s="103" t="e">
        <v>#N/A</v>
      </c>
      <c r="I100" s="103" t="e">
        <v>#N/A</v>
      </c>
      <c r="J100" s="103" t="e">
        <v>#N/A</v>
      </c>
      <c r="K100" s="103" t="e">
        <v>#N/A</v>
      </c>
      <c r="L100" s="105" t="e">
        <v>#N/A</v>
      </c>
      <c r="N100" s="79" t="e">
        <v>#N/A</v>
      </c>
      <c r="O100" s="69">
        <v>86.715123529504552</v>
      </c>
      <c r="P100" s="69" t="e">
        <v>#N/A</v>
      </c>
      <c r="Q100" s="69" t="e">
        <v>#N/A</v>
      </c>
      <c r="R100" s="208" t="e">
        <v>#N/A</v>
      </c>
      <c r="S100" s="374"/>
    </row>
    <row r="101" spans="1:19" x14ac:dyDescent="0.2">
      <c r="A101" s="104">
        <v>40966</v>
      </c>
      <c r="B101" s="74">
        <v>20</v>
      </c>
      <c r="C101" s="103">
        <v>76.756972344597386</v>
      </c>
      <c r="D101" s="103" t="e">
        <v>#N/A</v>
      </c>
      <c r="E101" s="103" t="e">
        <v>#N/A</v>
      </c>
      <c r="F101" s="103" t="e">
        <v>#N/A</v>
      </c>
      <c r="G101" s="103" t="e">
        <v>#N/A</v>
      </c>
      <c r="H101" s="103" t="e">
        <v>#N/A</v>
      </c>
      <c r="I101" s="103" t="e">
        <v>#N/A</v>
      </c>
      <c r="J101" s="103" t="e">
        <v>#N/A</v>
      </c>
      <c r="K101" s="103" t="e">
        <v>#N/A</v>
      </c>
      <c r="L101" s="105" t="e">
        <v>#N/A</v>
      </c>
      <c r="N101" s="79" t="e">
        <v>#N/A</v>
      </c>
      <c r="O101" s="69">
        <v>76.756972344597386</v>
      </c>
      <c r="P101" s="69" t="e">
        <v>#N/A</v>
      </c>
      <c r="Q101" s="69" t="e">
        <v>#N/A</v>
      </c>
      <c r="R101" s="208" t="e">
        <v>#N/A</v>
      </c>
      <c r="S101" s="374"/>
    </row>
    <row r="102" spans="1:19" x14ac:dyDescent="0.2">
      <c r="A102" s="104">
        <v>41093</v>
      </c>
      <c r="B102" s="74">
        <v>20</v>
      </c>
      <c r="C102" s="103">
        <v>91.375792663152524</v>
      </c>
      <c r="D102" s="103" t="e">
        <v>#N/A</v>
      </c>
      <c r="E102" s="103" t="e">
        <v>#N/A</v>
      </c>
      <c r="F102" s="103" t="e">
        <v>#N/A</v>
      </c>
      <c r="G102" s="103" t="e">
        <v>#N/A</v>
      </c>
      <c r="H102" s="103" t="e">
        <v>#N/A</v>
      </c>
      <c r="I102" s="103" t="e">
        <v>#N/A</v>
      </c>
      <c r="J102" s="103" t="e">
        <v>#N/A</v>
      </c>
      <c r="K102" s="103" t="e">
        <v>#N/A</v>
      </c>
      <c r="L102" s="105" t="e">
        <v>#N/A</v>
      </c>
      <c r="N102" s="79" t="e">
        <v>#N/A</v>
      </c>
      <c r="O102" s="69">
        <v>91.375792663152524</v>
      </c>
      <c r="P102" s="69" t="e">
        <v>#N/A</v>
      </c>
      <c r="Q102" s="69" t="e">
        <v>#N/A</v>
      </c>
      <c r="R102" s="208" t="e">
        <v>#N/A</v>
      </c>
      <c r="S102" s="374"/>
    </row>
    <row r="103" spans="1:19" x14ac:dyDescent="0.2">
      <c r="A103" s="104">
        <v>41093</v>
      </c>
      <c r="B103" s="74">
        <v>20</v>
      </c>
      <c r="C103" s="103">
        <v>94.207180027618278</v>
      </c>
      <c r="D103" s="103" t="e">
        <v>#N/A</v>
      </c>
      <c r="E103" s="103" t="e">
        <v>#N/A</v>
      </c>
      <c r="F103" s="103" t="e">
        <v>#N/A</v>
      </c>
      <c r="G103" s="103" t="e">
        <v>#N/A</v>
      </c>
      <c r="H103" s="103" t="e">
        <v>#N/A</v>
      </c>
      <c r="I103" s="103" t="e">
        <v>#N/A</v>
      </c>
      <c r="J103" s="103" t="e">
        <v>#N/A</v>
      </c>
      <c r="K103" s="103" t="e">
        <v>#N/A</v>
      </c>
      <c r="L103" s="105" t="e">
        <v>#N/A</v>
      </c>
      <c r="N103" s="79" t="e">
        <v>#N/A</v>
      </c>
      <c r="O103" s="69">
        <v>94.207180027618278</v>
      </c>
      <c r="P103" s="69" t="e">
        <v>#N/A</v>
      </c>
      <c r="Q103" s="69" t="e">
        <v>#N/A</v>
      </c>
      <c r="R103" s="208" t="e">
        <v>#N/A</v>
      </c>
      <c r="S103" s="374"/>
    </row>
    <row r="104" spans="1:19" x14ac:dyDescent="0.2">
      <c r="A104" s="104">
        <v>41124</v>
      </c>
      <c r="B104" s="74">
        <v>20</v>
      </c>
      <c r="C104" s="103">
        <v>87.994188335344091</v>
      </c>
      <c r="D104" s="103" t="e">
        <v>#N/A</v>
      </c>
      <c r="E104" s="103" t="e">
        <v>#N/A</v>
      </c>
      <c r="F104" s="103" t="e">
        <v>#N/A</v>
      </c>
      <c r="G104" s="103" t="e">
        <v>#N/A</v>
      </c>
      <c r="H104" s="103" t="e">
        <v>#N/A</v>
      </c>
      <c r="I104" s="103" t="e">
        <v>#N/A</v>
      </c>
      <c r="J104" s="103" t="e">
        <v>#N/A</v>
      </c>
      <c r="K104" s="103" t="e">
        <v>#N/A</v>
      </c>
      <c r="L104" s="105" t="e">
        <v>#N/A</v>
      </c>
      <c r="N104" s="79" t="e">
        <v>#N/A</v>
      </c>
      <c r="O104" s="69">
        <v>87.994188335344091</v>
      </c>
      <c r="P104" s="69" t="e">
        <v>#N/A</v>
      </c>
      <c r="Q104" s="69" t="e">
        <v>#N/A</v>
      </c>
      <c r="R104" s="208" t="e">
        <v>#N/A</v>
      </c>
      <c r="S104" s="374"/>
    </row>
    <row r="105" spans="1:19" x14ac:dyDescent="0.2">
      <c r="A105" s="104">
        <v>41134</v>
      </c>
      <c r="B105" s="74">
        <v>20</v>
      </c>
      <c r="C105" s="103">
        <v>91.287669967063152</v>
      </c>
      <c r="D105" s="103" t="e">
        <v>#N/A</v>
      </c>
      <c r="E105" s="103" t="e">
        <v>#N/A</v>
      </c>
      <c r="F105" s="103" t="e">
        <v>#N/A</v>
      </c>
      <c r="G105" s="103" t="e">
        <v>#N/A</v>
      </c>
      <c r="H105" s="103" t="e">
        <v>#N/A</v>
      </c>
      <c r="I105" s="103" t="e">
        <v>#N/A</v>
      </c>
      <c r="J105" s="103" t="e">
        <v>#N/A</v>
      </c>
      <c r="K105" s="103" t="e">
        <v>#N/A</v>
      </c>
      <c r="L105" s="105" t="e">
        <v>#N/A</v>
      </c>
      <c r="N105" s="79" t="e">
        <v>#N/A</v>
      </c>
      <c r="O105" s="69">
        <v>91.287669967063152</v>
      </c>
      <c r="P105" s="69" t="e">
        <v>#N/A</v>
      </c>
      <c r="Q105" s="69" t="e">
        <v>#N/A</v>
      </c>
      <c r="R105" s="208" t="e">
        <v>#N/A</v>
      </c>
      <c r="S105" s="374"/>
    </row>
    <row r="106" spans="1:19" x14ac:dyDescent="0.2">
      <c r="A106" s="104">
        <v>41137</v>
      </c>
      <c r="B106" s="74">
        <v>102</v>
      </c>
      <c r="C106" s="103">
        <v>89.014281114293723</v>
      </c>
      <c r="D106" s="103" t="e">
        <v>#N/A</v>
      </c>
      <c r="E106" s="103" t="e">
        <v>#N/A</v>
      </c>
      <c r="F106" s="103" t="e">
        <v>#N/A</v>
      </c>
      <c r="G106" s="103" t="e">
        <v>#N/A</v>
      </c>
      <c r="H106" s="103" t="e">
        <v>#N/A</v>
      </c>
      <c r="I106" s="103" t="e">
        <v>#N/A</v>
      </c>
      <c r="J106" s="103" t="e">
        <v>#N/A</v>
      </c>
      <c r="K106" s="103" t="e">
        <v>#N/A</v>
      </c>
      <c r="L106" s="105" t="e">
        <v>#N/A</v>
      </c>
      <c r="N106" s="79" t="e">
        <v>#N/A</v>
      </c>
      <c r="O106" s="69">
        <v>89.014281114293723</v>
      </c>
      <c r="P106" s="69" t="e">
        <v>#N/A</v>
      </c>
      <c r="Q106" s="69" t="e">
        <v>#N/A</v>
      </c>
      <c r="R106" s="208" t="e">
        <v>#N/A</v>
      </c>
      <c r="S106" s="374"/>
    </row>
    <row r="107" spans="1:19" x14ac:dyDescent="0.2">
      <c r="A107" s="104">
        <v>41150</v>
      </c>
      <c r="B107" s="74">
        <v>20</v>
      </c>
      <c r="C107" s="103">
        <v>86.051279361527307</v>
      </c>
      <c r="D107" s="103" t="e">
        <v>#N/A</v>
      </c>
      <c r="E107" s="103" t="e">
        <v>#N/A</v>
      </c>
      <c r="F107" s="103" t="e">
        <v>#N/A</v>
      </c>
      <c r="G107" s="103" t="e">
        <v>#N/A</v>
      </c>
      <c r="H107" s="103" t="e">
        <v>#N/A</v>
      </c>
      <c r="I107" s="103" t="e">
        <v>#N/A</v>
      </c>
      <c r="J107" s="103" t="e">
        <v>#N/A</v>
      </c>
      <c r="K107" s="103" t="e">
        <v>#N/A</v>
      </c>
      <c r="L107" s="105" t="e">
        <v>#N/A</v>
      </c>
      <c r="N107" s="79" t="e">
        <v>#N/A</v>
      </c>
      <c r="O107" s="69">
        <v>86.051279361527307</v>
      </c>
      <c r="P107" s="69" t="e">
        <v>#N/A</v>
      </c>
      <c r="Q107" s="69" t="e">
        <v>#N/A</v>
      </c>
      <c r="R107" s="208" t="e">
        <v>#N/A</v>
      </c>
      <c r="S107" s="374"/>
    </row>
    <row r="108" spans="1:19" x14ac:dyDescent="0.2">
      <c r="A108" s="104">
        <v>41152</v>
      </c>
      <c r="B108" s="74">
        <v>250</v>
      </c>
      <c r="C108" s="103" t="e">
        <v>#N/A</v>
      </c>
      <c r="D108" s="103">
        <v>91.646623101480131</v>
      </c>
      <c r="E108" s="103" t="e">
        <v>#N/A</v>
      </c>
      <c r="F108" s="103" t="e">
        <v>#N/A</v>
      </c>
      <c r="G108" s="103" t="e">
        <v>#N/A</v>
      </c>
      <c r="H108" s="103" t="e">
        <v>#N/A</v>
      </c>
      <c r="I108" s="103" t="e">
        <v>#N/A</v>
      </c>
      <c r="J108" s="103" t="e">
        <v>#N/A</v>
      </c>
      <c r="K108" s="103" t="e">
        <v>#N/A</v>
      </c>
      <c r="L108" s="105" t="e">
        <v>#N/A</v>
      </c>
      <c r="N108" s="79" t="e">
        <v>#N/A</v>
      </c>
      <c r="O108" s="69">
        <v>91.646623101480131</v>
      </c>
      <c r="P108" s="69" t="e">
        <v>#N/A</v>
      </c>
      <c r="Q108" s="69" t="e">
        <v>#N/A</v>
      </c>
      <c r="R108" s="208" t="e">
        <v>#N/A</v>
      </c>
      <c r="S108" s="374"/>
    </row>
    <row r="109" spans="1:19" x14ac:dyDescent="0.2">
      <c r="A109" s="104">
        <v>41169</v>
      </c>
      <c r="B109" s="74">
        <v>20.8</v>
      </c>
      <c r="C109" s="103">
        <v>100.91375636786022</v>
      </c>
      <c r="D109" s="103" t="e">
        <v>#N/A</v>
      </c>
      <c r="E109" s="103" t="e">
        <v>#N/A</v>
      </c>
      <c r="F109" s="103" t="e">
        <v>#N/A</v>
      </c>
      <c r="G109" s="103" t="e">
        <v>#N/A</v>
      </c>
      <c r="H109" s="103" t="e">
        <v>#N/A</v>
      </c>
      <c r="I109" s="103" t="e">
        <v>#N/A</v>
      </c>
      <c r="J109" s="103" t="e">
        <v>#N/A</v>
      </c>
      <c r="K109" s="103" t="e">
        <v>#N/A</v>
      </c>
      <c r="L109" s="105" t="e">
        <v>#N/A</v>
      </c>
      <c r="N109" s="79" t="e">
        <v>#N/A</v>
      </c>
      <c r="O109" s="69">
        <v>100.91375636786022</v>
      </c>
      <c r="P109" s="69" t="e">
        <v>#N/A</v>
      </c>
      <c r="Q109" s="69" t="e">
        <v>#N/A</v>
      </c>
      <c r="R109" s="208" t="e">
        <v>#N/A</v>
      </c>
      <c r="S109" s="374"/>
    </row>
    <row r="110" spans="1:19" x14ac:dyDescent="0.2">
      <c r="A110" s="104">
        <v>41169</v>
      </c>
      <c r="B110" s="74">
        <v>20</v>
      </c>
      <c r="C110" s="103">
        <v>83.850645362473855</v>
      </c>
      <c r="D110" s="103" t="e">
        <v>#N/A</v>
      </c>
      <c r="E110" s="103" t="e">
        <v>#N/A</v>
      </c>
      <c r="F110" s="103" t="e">
        <v>#N/A</v>
      </c>
      <c r="G110" s="103" t="e">
        <v>#N/A</v>
      </c>
      <c r="H110" s="103" t="e">
        <v>#N/A</v>
      </c>
      <c r="I110" s="103" t="e">
        <v>#N/A</v>
      </c>
      <c r="J110" s="103" t="e">
        <v>#N/A</v>
      </c>
      <c r="K110" s="103" t="e">
        <v>#N/A</v>
      </c>
      <c r="L110" s="105" t="e">
        <v>#N/A</v>
      </c>
      <c r="N110" s="79" t="e">
        <v>#N/A</v>
      </c>
      <c r="O110" s="69">
        <v>83.850645362473855</v>
      </c>
      <c r="P110" s="69" t="e">
        <v>#N/A</v>
      </c>
      <c r="Q110" s="69" t="e">
        <v>#N/A</v>
      </c>
      <c r="R110" s="208" t="e">
        <v>#N/A</v>
      </c>
      <c r="S110" s="374"/>
    </row>
    <row r="111" spans="1:19" x14ac:dyDescent="0.2">
      <c r="A111" s="104">
        <v>41199</v>
      </c>
      <c r="B111" s="74">
        <v>10</v>
      </c>
      <c r="C111" s="103">
        <v>86.455760439164152</v>
      </c>
      <c r="D111" s="103" t="e">
        <v>#N/A</v>
      </c>
      <c r="E111" s="103" t="e">
        <v>#N/A</v>
      </c>
      <c r="F111" s="103" t="e">
        <v>#N/A</v>
      </c>
      <c r="G111" s="103" t="e">
        <v>#N/A</v>
      </c>
      <c r="H111" s="103" t="e">
        <v>#N/A</v>
      </c>
      <c r="I111" s="103" t="e">
        <v>#N/A</v>
      </c>
      <c r="J111" s="103" t="e">
        <v>#N/A</v>
      </c>
      <c r="K111" s="103" t="e">
        <v>#N/A</v>
      </c>
      <c r="L111" s="105" t="e">
        <v>#N/A</v>
      </c>
      <c r="N111" s="79" t="e">
        <v>#N/A</v>
      </c>
      <c r="O111" s="69">
        <v>86.455760439164152</v>
      </c>
      <c r="P111" s="69" t="e">
        <v>#N/A</v>
      </c>
      <c r="Q111" s="69" t="e">
        <v>#N/A</v>
      </c>
      <c r="R111" s="208" t="e">
        <v>#N/A</v>
      </c>
      <c r="S111" s="374"/>
    </row>
    <row r="112" spans="1:19" x14ac:dyDescent="0.2">
      <c r="A112" s="104">
        <v>41207</v>
      </c>
      <c r="B112" s="74">
        <v>50</v>
      </c>
      <c r="C112" s="103" t="e">
        <v>#N/A</v>
      </c>
      <c r="D112" s="103">
        <v>55.834031725989298</v>
      </c>
      <c r="E112" s="103" t="e">
        <v>#N/A</v>
      </c>
      <c r="F112" s="103" t="e">
        <v>#N/A</v>
      </c>
      <c r="G112" s="103" t="e">
        <v>#N/A</v>
      </c>
      <c r="H112" s="103" t="e">
        <v>#N/A</v>
      </c>
      <c r="I112" s="103" t="e">
        <v>#N/A</v>
      </c>
      <c r="J112" s="103" t="e">
        <v>#N/A</v>
      </c>
      <c r="K112" s="103" t="e">
        <v>#N/A</v>
      </c>
      <c r="L112" s="105" t="e">
        <v>#N/A</v>
      </c>
      <c r="N112" s="79" t="e">
        <v>#N/A</v>
      </c>
      <c r="O112" s="69">
        <v>55.834031725989298</v>
      </c>
      <c r="P112" s="69" t="e">
        <v>#N/A</v>
      </c>
      <c r="Q112" s="69" t="e">
        <v>#N/A</v>
      </c>
      <c r="R112" s="208" t="e">
        <v>#N/A</v>
      </c>
      <c r="S112" s="374"/>
    </row>
    <row r="113" spans="1:19" x14ac:dyDescent="0.2">
      <c r="A113" s="104">
        <v>41214</v>
      </c>
      <c r="B113" s="74">
        <v>20</v>
      </c>
      <c r="C113" s="103">
        <v>71.032712352680903</v>
      </c>
      <c r="D113" s="103" t="e">
        <v>#N/A</v>
      </c>
      <c r="E113" s="103" t="e">
        <v>#N/A</v>
      </c>
      <c r="F113" s="103" t="e">
        <v>#N/A</v>
      </c>
      <c r="G113" s="103" t="e">
        <v>#N/A</v>
      </c>
      <c r="H113" s="103" t="e">
        <v>#N/A</v>
      </c>
      <c r="I113" s="103" t="e">
        <v>#N/A</v>
      </c>
      <c r="J113" s="103" t="e">
        <v>#N/A</v>
      </c>
      <c r="K113" s="103" t="e">
        <v>#N/A</v>
      </c>
      <c r="L113" s="105" t="e">
        <v>#N/A</v>
      </c>
      <c r="N113" s="79" t="e">
        <v>#N/A</v>
      </c>
      <c r="O113" s="69">
        <v>71.032712352680903</v>
      </c>
      <c r="P113" s="69" t="e">
        <v>#N/A</v>
      </c>
      <c r="Q113" s="69" t="e">
        <v>#N/A</v>
      </c>
      <c r="R113" s="208" t="e">
        <v>#N/A</v>
      </c>
      <c r="S113" s="374"/>
    </row>
    <row r="114" spans="1:19" x14ac:dyDescent="0.2">
      <c r="A114" s="104">
        <v>41228</v>
      </c>
      <c r="B114" s="74">
        <v>20</v>
      </c>
      <c r="C114" s="103">
        <v>82.269906456320939</v>
      </c>
      <c r="D114" s="103" t="e">
        <v>#N/A</v>
      </c>
      <c r="E114" s="103" t="e">
        <v>#N/A</v>
      </c>
      <c r="F114" s="103" t="e">
        <v>#N/A</v>
      </c>
      <c r="G114" s="103" t="e">
        <v>#N/A</v>
      </c>
      <c r="H114" s="103" t="e">
        <v>#N/A</v>
      </c>
      <c r="I114" s="103" t="e">
        <v>#N/A</v>
      </c>
      <c r="J114" s="103" t="e">
        <v>#N/A</v>
      </c>
      <c r="K114" s="103" t="e">
        <v>#N/A</v>
      </c>
      <c r="L114" s="105" t="e">
        <v>#N/A</v>
      </c>
      <c r="N114" s="79" t="e">
        <v>#N/A</v>
      </c>
      <c r="O114" s="69">
        <v>82.269906456320939</v>
      </c>
      <c r="P114" s="69" t="e">
        <v>#N/A</v>
      </c>
      <c r="Q114" s="69" t="e">
        <v>#N/A</v>
      </c>
      <c r="R114" s="208" t="e">
        <v>#N/A</v>
      </c>
      <c r="S114" s="374"/>
    </row>
    <row r="115" spans="1:19" x14ac:dyDescent="0.2">
      <c r="A115" s="104">
        <v>41255</v>
      </c>
      <c r="B115" s="74">
        <v>250</v>
      </c>
      <c r="C115" s="103" t="e">
        <v>#N/A</v>
      </c>
      <c r="D115" s="103">
        <v>80.77785758242976</v>
      </c>
      <c r="E115" s="103" t="e">
        <v>#N/A</v>
      </c>
      <c r="F115" s="103" t="e">
        <v>#N/A</v>
      </c>
      <c r="G115" s="103" t="e">
        <v>#N/A</v>
      </c>
      <c r="H115" s="103" t="e">
        <v>#N/A</v>
      </c>
      <c r="I115" s="103" t="e">
        <v>#N/A</v>
      </c>
      <c r="J115" s="103" t="e">
        <v>#N/A</v>
      </c>
      <c r="K115" s="103" t="e">
        <v>#N/A</v>
      </c>
      <c r="L115" s="105" t="e">
        <v>#N/A</v>
      </c>
      <c r="N115" s="79" t="e">
        <v>#N/A</v>
      </c>
      <c r="O115" s="69">
        <v>80.77785758242976</v>
      </c>
      <c r="P115" s="69" t="e">
        <v>#N/A</v>
      </c>
      <c r="Q115" s="69" t="e">
        <v>#N/A</v>
      </c>
      <c r="R115" s="208" t="e">
        <v>#N/A</v>
      </c>
      <c r="S115" s="374"/>
    </row>
    <row r="116" spans="1:19" x14ac:dyDescent="0.2">
      <c r="A116" s="104">
        <v>41256</v>
      </c>
      <c r="B116" s="74">
        <v>20</v>
      </c>
      <c r="C116" s="103" t="e">
        <v>#N/A</v>
      </c>
      <c r="D116" s="103">
        <v>83.794134143939033</v>
      </c>
      <c r="E116" s="103" t="e">
        <v>#N/A</v>
      </c>
      <c r="F116" s="103" t="e">
        <v>#N/A</v>
      </c>
      <c r="G116" s="103" t="e">
        <v>#N/A</v>
      </c>
      <c r="H116" s="103" t="e">
        <v>#N/A</v>
      </c>
      <c r="I116" s="103" t="e">
        <v>#N/A</v>
      </c>
      <c r="J116" s="103" t="e">
        <v>#N/A</v>
      </c>
      <c r="K116" s="103" t="e">
        <v>#N/A</v>
      </c>
      <c r="L116" s="105" t="e">
        <v>#N/A</v>
      </c>
      <c r="N116" s="79" t="e">
        <v>#N/A</v>
      </c>
      <c r="O116" s="69">
        <v>83.794134143939033</v>
      </c>
      <c r="P116" s="69" t="e">
        <v>#N/A</v>
      </c>
      <c r="Q116" s="69" t="e">
        <v>#N/A</v>
      </c>
      <c r="R116" s="208" t="e">
        <v>#N/A</v>
      </c>
      <c r="S116" s="374"/>
    </row>
    <row r="117" spans="1:19" x14ac:dyDescent="0.2">
      <c r="A117" s="104">
        <v>41309</v>
      </c>
      <c r="B117" s="74">
        <v>28.8</v>
      </c>
      <c r="C117" s="103" t="e">
        <v>#N/A</v>
      </c>
      <c r="D117" s="103" t="e">
        <v>#N/A</v>
      </c>
      <c r="E117" s="103">
        <v>99.910575839389338</v>
      </c>
      <c r="F117" s="103" t="e">
        <v>#N/A</v>
      </c>
      <c r="G117" s="103" t="e">
        <v>#N/A</v>
      </c>
      <c r="H117" s="103" t="e">
        <v>#N/A</v>
      </c>
      <c r="I117" s="103" t="e">
        <v>#N/A</v>
      </c>
      <c r="J117" s="103" t="e">
        <v>#N/A</v>
      </c>
      <c r="K117" s="103" t="e">
        <v>#N/A</v>
      </c>
      <c r="L117" s="105" t="e">
        <v>#N/A</v>
      </c>
      <c r="N117" s="79" t="e">
        <v>#N/A</v>
      </c>
      <c r="O117" s="69" t="e">
        <v>#N/A</v>
      </c>
      <c r="P117" s="69">
        <v>99.910575839389338</v>
      </c>
      <c r="Q117" s="69" t="e">
        <v>#N/A</v>
      </c>
      <c r="R117" s="208" t="e">
        <v>#N/A</v>
      </c>
      <c r="S117" s="374"/>
    </row>
    <row r="118" spans="1:19" x14ac:dyDescent="0.2">
      <c r="A118" s="104">
        <v>41333</v>
      </c>
      <c r="B118" s="74">
        <v>45</v>
      </c>
      <c r="C118" s="103">
        <v>80.469870516428358</v>
      </c>
      <c r="D118" s="103" t="e">
        <v>#N/A</v>
      </c>
      <c r="E118" s="103" t="e">
        <v>#N/A</v>
      </c>
      <c r="F118" s="103" t="e">
        <v>#N/A</v>
      </c>
      <c r="G118" s="103" t="e">
        <v>#N/A</v>
      </c>
      <c r="H118" s="103" t="e">
        <v>#N/A</v>
      </c>
      <c r="I118" s="103" t="e">
        <v>#N/A</v>
      </c>
      <c r="J118" s="103" t="e">
        <v>#N/A</v>
      </c>
      <c r="K118" s="103" t="e">
        <v>#N/A</v>
      </c>
      <c r="L118" s="105" t="e">
        <v>#N/A</v>
      </c>
      <c r="N118" s="79" t="e">
        <v>#N/A</v>
      </c>
      <c r="O118" s="69">
        <v>80.469870516428358</v>
      </c>
      <c r="P118" s="69" t="e">
        <v>#N/A</v>
      </c>
      <c r="Q118" s="69" t="e">
        <v>#N/A</v>
      </c>
      <c r="R118" s="208" t="e">
        <v>#N/A</v>
      </c>
      <c r="S118" s="374"/>
    </row>
    <row r="119" spans="1:19" x14ac:dyDescent="0.2">
      <c r="A119" s="104">
        <v>41355</v>
      </c>
      <c r="B119" s="74">
        <v>20</v>
      </c>
      <c r="C119" s="103">
        <v>86.879887243016526</v>
      </c>
      <c r="D119" s="103" t="e">
        <v>#N/A</v>
      </c>
      <c r="E119" s="103" t="e">
        <v>#N/A</v>
      </c>
      <c r="F119" s="103" t="e">
        <v>#N/A</v>
      </c>
      <c r="G119" s="103" t="e">
        <v>#N/A</v>
      </c>
      <c r="H119" s="103" t="e">
        <v>#N/A</v>
      </c>
      <c r="I119" s="103" t="e">
        <v>#N/A</v>
      </c>
      <c r="J119" s="103" t="e">
        <v>#N/A</v>
      </c>
      <c r="K119" s="103" t="e">
        <v>#N/A</v>
      </c>
      <c r="L119" s="105" t="e">
        <v>#N/A</v>
      </c>
      <c r="N119" s="79" t="e">
        <v>#N/A</v>
      </c>
      <c r="O119" s="69">
        <v>86.879887243016526</v>
      </c>
      <c r="P119" s="69" t="e">
        <v>#N/A</v>
      </c>
      <c r="Q119" s="69" t="e">
        <v>#N/A</v>
      </c>
      <c r="R119" s="208" t="e">
        <v>#N/A</v>
      </c>
      <c r="S119" s="374"/>
    </row>
    <row r="120" spans="1:19" x14ac:dyDescent="0.2">
      <c r="A120" s="104">
        <v>41355</v>
      </c>
      <c r="B120" s="74">
        <v>20</v>
      </c>
      <c r="C120" s="103">
        <v>85.54537932553805</v>
      </c>
      <c r="D120" s="103" t="e">
        <v>#N/A</v>
      </c>
      <c r="E120" s="103" t="e">
        <v>#N/A</v>
      </c>
      <c r="F120" s="103" t="e">
        <v>#N/A</v>
      </c>
      <c r="G120" s="103" t="e">
        <v>#N/A</v>
      </c>
      <c r="H120" s="103" t="e">
        <v>#N/A</v>
      </c>
      <c r="I120" s="103" t="e">
        <v>#N/A</v>
      </c>
      <c r="J120" s="103" t="e">
        <v>#N/A</v>
      </c>
      <c r="K120" s="103" t="e">
        <v>#N/A</v>
      </c>
      <c r="L120" s="105" t="e">
        <v>#N/A</v>
      </c>
      <c r="N120" s="79" t="e">
        <v>#N/A</v>
      </c>
      <c r="O120" s="69">
        <v>85.54537932553805</v>
      </c>
      <c r="P120" s="69" t="e">
        <v>#N/A</v>
      </c>
      <c r="Q120" s="69" t="e">
        <v>#N/A</v>
      </c>
      <c r="R120" s="208" t="e">
        <v>#N/A</v>
      </c>
      <c r="S120" s="374"/>
    </row>
    <row r="121" spans="1:19" x14ac:dyDescent="0.2">
      <c r="A121" s="104">
        <v>41358</v>
      </c>
      <c r="B121" s="74">
        <v>20</v>
      </c>
      <c r="C121" s="103">
        <v>75.769444740106138</v>
      </c>
      <c r="D121" s="103" t="e">
        <v>#N/A</v>
      </c>
      <c r="E121" s="103" t="e">
        <v>#N/A</v>
      </c>
      <c r="F121" s="103" t="e">
        <v>#N/A</v>
      </c>
      <c r="G121" s="103" t="e">
        <v>#N/A</v>
      </c>
      <c r="H121" s="103" t="e">
        <v>#N/A</v>
      </c>
      <c r="I121" s="103" t="e">
        <v>#N/A</v>
      </c>
      <c r="J121" s="103" t="e">
        <v>#N/A</v>
      </c>
      <c r="K121" s="103" t="e">
        <v>#N/A</v>
      </c>
      <c r="L121" s="105" t="e">
        <v>#N/A</v>
      </c>
      <c r="N121" s="79" t="e">
        <v>#N/A</v>
      </c>
      <c r="O121" s="69">
        <v>75.769444740106138</v>
      </c>
      <c r="P121" s="69" t="e">
        <v>#N/A</v>
      </c>
      <c r="Q121" s="69" t="e">
        <v>#N/A</v>
      </c>
      <c r="R121" s="208" t="e">
        <v>#N/A</v>
      </c>
      <c r="S121" s="374"/>
    </row>
    <row r="122" spans="1:19" x14ac:dyDescent="0.2">
      <c r="A122" s="104">
        <v>41374</v>
      </c>
      <c r="B122" s="74">
        <v>20</v>
      </c>
      <c r="C122" s="103">
        <v>85.057922213075969</v>
      </c>
      <c r="D122" s="103" t="e">
        <v>#N/A</v>
      </c>
      <c r="E122" s="103" t="e">
        <v>#N/A</v>
      </c>
      <c r="F122" s="103" t="e">
        <v>#N/A</v>
      </c>
      <c r="G122" s="103" t="e">
        <v>#N/A</v>
      </c>
      <c r="H122" s="103" t="e">
        <v>#N/A</v>
      </c>
      <c r="I122" s="103" t="e">
        <v>#N/A</v>
      </c>
      <c r="J122" s="103" t="e">
        <v>#N/A</v>
      </c>
      <c r="K122" s="103" t="e">
        <v>#N/A</v>
      </c>
      <c r="L122" s="105" t="e">
        <v>#N/A</v>
      </c>
      <c r="N122" s="79" t="e">
        <v>#N/A</v>
      </c>
      <c r="O122" s="69">
        <v>85.057922213075969</v>
      </c>
      <c r="P122" s="69" t="e">
        <v>#N/A</v>
      </c>
      <c r="Q122" s="69" t="e">
        <v>#N/A</v>
      </c>
      <c r="R122" s="208" t="e">
        <v>#N/A</v>
      </c>
      <c r="S122" s="374"/>
    </row>
    <row r="123" spans="1:19" x14ac:dyDescent="0.2">
      <c r="A123" s="104">
        <v>41380</v>
      </c>
      <c r="B123" s="74">
        <v>20</v>
      </c>
      <c r="C123" s="103">
        <v>62.489022441100744</v>
      </c>
      <c r="D123" s="103" t="e">
        <v>#N/A</v>
      </c>
      <c r="E123" s="103" t="e">
        <v>#N/A</v>
      </c>
      <c r="F123" s="103" t="e">
        <v>#N/A</v>
      </c>
      <c r="G123" s="103" t="e">
        <v>#N/A</v>
      </c>
      <c r="H123" s="103" t="e">
        <v>#N/A</v>
      </c>
      <c r="I123" s="103" t="e">
        <v>#N/A</v>
      </c>
      <c r="J123" s="103" t="e">
        <v>#N/A</v>
      </c>
      <c r="K123" s="103" t="e">
        <v>#N/A</v>
      </c>
      <c r="L123" s="105" t="e">
        <v>#N/A</v>
      </c>
      <c r="N123" s="79" t="e">
        <v>#N/A</v>
      </c>
      <c r="O123" s="69">
        <v>62.489022441100744</v>
      </c>
      <c r="P123" s="69" t="e">
        <v>#N/A</v>
      </c>
      <c r="Q123" s="69" t="e">
        <v>#N/A</v>
      </c>
      <c r="R123" s="208" t="e">
        <v>#N/A</v>
      </c>
      <c r="S123" s="374"/>
    </row>
    <row r="124" spans="1:19" x14ac:dyDescent="0.2">
      <c r="A124" s="104">
        <v>41426</v>
      </c>
      <c r="B124" s="74">
        <v>20</v>
      </c>
      <c r="C124" s="103">
        <v>58.951732971391216</v>
      </c>
      <c r="D124" s="103" t="e">
        <v>#N/A</v>
      </c>
      <c r="E124" s="103" t="e">
        <v>#N/A</v>
      </c>
      <c r="F124" s="103" t="e">
        <v>#N/A</v>
      </c>
      <c r="G124" s="103" t="e">
        <v>#N/A</v>
      </c>
      <c r="H124" s="103" t="e">
        <v>#N/A</v>
      </c>
      <c r="I124" s="103" t="e">
        <v>#N/A</v>
      </c>
      <c r="J124" s="103" t="e">
        <v>#N/A</v>
      </c>
      <c r="K124" s="103" t="e">
        <v>#N/A</v>
      </c>
      <c r="L124" s="105" t="e">
        <v>#N/A</v>
      </c>
      <c r="N124" s="79" t="e">
        <v>#N/A</v>
      </c>
      <c r="O124" s="69">
        <v>58.951732971391216</v>
      </c>
      <c r="P124" s="69" t="e">
        <v>#N/A</v>
      </c>
      <c r="Q124" s="69" t="e">
        <v>#N/A</v>
      </c>
      <c r="R124" s="208" t="e">
        <v>#N/A</v>
      </c>
      <c r="S124" s="374"/>
    </row>
    <row r="125" spans="1:19" x14ac:dyDescent="0.2">
      <c r="A125" s="104">
        <v>41428</v>
      </c>
      <c r="B125" s="74">
        <v>48</v>
      </c>
      <c r="C125" s="103" t="e">
        <v>#N/A</v>
      </c>
      <c r="D125" s="103">
        <v>66.357227023510106</v>
      </c>
      <c r="E125" s="103" t="e">
        <v>#N/A</v>
      </c>
      <c r="F125" s="103" t="e">
        <v>#N/A</v>
      </c>
      <c r="G125" s="103" t="e">
        <v>#N/A</v>
      </c>
      <c r="H125" s="103" t="e">
        <v>#N/A</v>
      </c>
      <c r="I125" s="103" t="e">
        <v>#N/A</v>
      </c>
      <c r="J125" s="103" t="e">
        <v>#N/A</v>
      </c>
      <c r="K125" s="103" t="e">
        <v>#N/A</v>
      </c>
      <c r="L125" s="105" t="e">
        <v>#N/A</v>
      </c>
      <c r="N125" s="79" t="e">
        <v>#N/A</v>
      </c>
      <c r="O125" s="69">
        <v>66.357227023510106</v>
      </c>
      <c r="P125" s="69" t="e">
        <v>#N/A</v>
      </c>
      <c r="Q125" s="69" t="e">
        <v>#N/A</v>
      </c>
      <c r="R125" s="208" t="e">
        <v>#N/A</v>
      </c>
      <c r="S125" s="374"/>
    </row>
    <row r="126" spans="1:19" x14ac:dyDescent="0.2">
      <c r="A126" s="104">
        <v>41428</v>
      </c>
      <c r="B126" s="74">
        <v>40</v>
      </c>
      <c r="C126" s="103" t="e">
        <v>#N/A</v>
      </c>
      <c r="D126" s="103">
        <v>67.24666182926795</v>
      </c>
      <c r="E126" s="103" t="e">
        <v>#N/A</v>
      </c>
      <c r="F126" s="103" t="e">
        <v>#N/A</v>
      </c>
      <c r="G126" s="103" t="e">
        <v>#N/A</v>
      </c>
      <c r="H126" s="103" t="e">
        <v>#N/A</v>
      </c>
      <c r="I126" s="103" t="e">
        <v>#N/A</v>
      </c>
      <c r="J126" s="103" t="e">
        <v>#N/A</v>
      </c>
      <c r="K126" s="103" t="e">
        <v>#N/A</v>
      </c>
      <c r="L126" s="105" t="e">
        <v>#N/A</v>
      </c>
      <c r="N126" s="79" t="e">
        <v>#N/A</v>
      </c>
      <c r="O126" s="69">
        <v>67.24666182926795</v>
      </c>
      <c r="P126" s="69" t="e">
        <v>#N/A</v>
      </c>
      <c r="Q126" s="69" t="e">
        <v>#N/A</v>
      </c>
      <c r="R126" s="208" t="e">
        <v>#N/A</v>
      </c>
      <c r="S126" s="374"/>
    </row>
    <row r="127" spans="1:19" x14ac:dyDescent="0.2">
      <c r="A127" s="104">
        <v>41444</v>
      </c>
      <c r="B127" s="74">
        <v>12</v>
      </c>
      <c r="C127" s="103" t="e">
        <v>#N/A</v>
      </c>
      <c r="D127" s="103" t="e">
        <v>#N/A</v>
      </c>
      <c r="E127" s="103" t="e">
        <v>#N/A</v>
      </c>
      <c r="F127" s="103" t="e">
        <v>#N/A</v>
      </c>
      <c r="G127" s="103" t="e">
        <v>#N/A</v>
      </c>
      <c r="H127" s="103" t="e">
        <v>#N/A</v>
      </c>
      <c r="I127" s="103" t="e">
        <v>#N/A</v>
      </c>
      <c r="J127" s="103" t="e">
        <v>#N/A</v>
      </c>
      <c r="K127" s="103" t="e">
        <v>#N/A</v>
      </c>
      <c r="L127" s="105">
        <v>152.21295504145908</v>
      </c>
      <c r="N127" s="79">
        <v>152.21295504145908</v>
      </c>
      <c r="O127" s="69" t="e">
        <v>#N/A</v>
      </c>
      <c r="P127" s="69" t="e">
        <v>#N/A</v>
      </c>
      <c r="Q127" s="69" t="e">
        <v>#N/A</v>
      </c>
      <c r="R127" s="208" t="e">
        <v>#N/A</v>
      </c>
      <c r="S127" s="374"/>
    </row>
    <row r="128" spans="1:19" x14ac:dyDescent="0.2">
      <c r="A128" s="104">
        <v>41458</v>
      </c>
      <c r="B128" s="74">
        <v>50</v>
      </c>
      <c r="C128" s="103" t="e">
        <v>#N/A</v>
      </c>
      <c r="D128" s="103">
        <v>57.237838446182408</v>
      </c>
      <c r="E128" s="103" t="e">
        <v>#N/A</v>
      </c>
      <c r="F128" s="103" t="e">
        <v>#N/A</v>
      </c>
      <c r="G128" s="103" t="e">
        <v>#N/A</v>
      </c>
      <c r="H128" s="103" t="e">
        <v>#N/A</v>
      </c>
      <c r="I128" s="103" t="e">
        <v>#N/A</v>
      </c>
      <c r="J128" s="103" t="e">
        <v>#N/A</v>
      </c>
      <c r="K128" s="103" t="e">
        <v>#N/A</v>
      </c>
      <c r="L128" s="105" t="e">
        <v>#N/A</v>
      </c>
      <c r="N128" s="79" t="e">
        <v>#N/A</v>
      </c>
      <c r="O128" s="69">
        <v>57.237838446182408</v>
      </c>
      <c r="P128" s="69" t="e">
        <v>#N/A</v>
      </c>
      <c r="Q128" s="69" t="e">
        <v>#N/A</v>
      </c>
      <c r="R128" s="208" t="e">
        <v>#N/A</v>
      </c>
      <c r="S128" s="374"/>
    </row>
    <row r="129" spans="1:28" x14ac:dyDescent="0.2">
      <c r="A129" s="104">
        <v>41465</v>
      </c>
      <c r="B129" s="74">
        <v>40</v>
      </c>
      <c r="C129" s="103">
        <v>58.755227194819881</v>
      </c>
      <c r="D129" s="103" t="e">
        <v>#N/A</v>
      </c>
      <c r="E129" s="103" t="e">
        <v>#N/A</v>
      </c>
      <c r="F129" s="103" t="e">
        <v>#N/A</v>
      </c>
      <c r="G129" s="103" t="e">
        <v>#N/A</v>
      </c>
      <c r="H129" s="103" t="e">
        <v>#N/A</v>
      </c>
      <c r="I129" s="103" t="e">
        <v>#N/A</v>
      </c>
      <c r="J129" s="103" t="e">
        <v>#N/A</v>
      </c>
      <c r="K129" s="103" t="e">
        <v>#N/A</v>
      </c>
      <c r="L129" s="105" t="e">
        <v>#N/A</v>
      </c>
      <c r="N129" s="79" t="e">
        <v>#N/A</v>
      </c>
      <c r="O129" s="69">
        <v>58.755227194819881</v>
      </c>
      <c r="P129" s="69" t="e">
        <v>#N/A</v>
      </c>
      <c r="Q129" s="69" t="e">
        <v>#N/A</v>
      </c>
      <c r="R129" s="208" t="e">
        <v>#N/A</v>
      </c>
      <c r="S129" s="374"/>
    </row>
    <row r="130" spans="1:28" x14ac:dyDescent="0.2">
      <c r="A130" s="104">
        <v>41465</v>
      </c>
      <c r="B130" s="74">
        <v>20</v>
      </c>
      <c r="C130" s="103">
        <v>63.02709190289174</v>
      </c>
      <c r="D130" s="103" t="e">
        <v>#N/A</v>
      </c>
      <c r="E130" s="103" t="e">
        <v>#N/A</v>
      </c>
      <c r="F130" s="103" t="e">
        <v>#N/A</v>
      </c>
      <c r="G130" s="103" t="e">
        <v>#N/A</v>
      </c>
      <c r="H130" s="103" t="e">
        <v>#N/A</v>
      </c>
      <c r="I130" s="103" t="e">
        <v>#N/A</v>
      </c>
      <c r="J130" s="103" t="e">
        <v>#N/A</v>
      </c>
      <c r="K130" s="103" t="e">
        <v>#N/A</v>
      </c>
      <c r="L130" s="105" t="e">
        <v>#N/A</v>
      </c>
      <c r="N130" s="79" t="e">
        <v>#N/A</v>
      </c>
      <c r="O130" s="69">
        <v>63.02709190289174</v>
      </c>
      <c r="P130" s="69" t="e">
        <v>#N/A</v>
      </c>
      <c r="Q130" s="69" t="e">
        <v>#N/A</v>
      </c>
      <c r="R130" s="208" t="e">
        <v>#N/A</v>
      </c>
      <c r="S130" s="374"/>
    </row>
    <row r="131" spans="1:28" x14ac:dyDescent="0.2">
      <c r="A131" s="104">
        <v>41472</v>
      </c>
      <c r="B131" s="74">
        <v>20</v>
      </c>
      <c r="C131" s="103">
        <v>79.572679143973403</v>
      </c>
      <c r="D131" s="103" t="e">
        <v>#N/A</v>
      </c>
      <c r="E131" s="103" t="e">
        <v>#N/A</v>
      </c>
      <c r="F131" s="103" t="e">
        <v>#N/A</v>
      </c>
      <c r="G131" s="103" t="e">
        <v>#N/A</v>
      </c>
      <c r="H131" s="103" t="e">
        <v>#N/A</v>
      </c>
      <c r="I131" s="103" t="e">
        <v>#N/A</v>
      </c>
      <c r="J131" s="103" t="e">
        <v>#N/A</v>
      </c>
      <c r="K131" s="103" t="e">
        <v>#N/A</v>
      </c>
      <c r="L131" s="105" t="e">
        <v>#N/A</v>
      </c>
      <c r="N131" s="79" t="e">
        <v>#N/A</v>
      </c>
      <c r="O131" s="69">
        <v>79.572679143973403</v>
      </c>
      <c r="P131" s="69" t="e">
        <v>#N/A</v>
      </c>
      <c r="Q131" s="69" t="e">
        <v>#N/A</v>
      </c>
      <c r="R131" s="208" t="e">
        <v>#N/A</v>
      </c>
      <c r="S131" s="374"/>
    </row>
    <row r="132" spans="1:28" x14ac:dyDescent="0.2">
      <c r="A132" s="104">
        <v>41472</v>
      </c>
      <c r="B132" s="74">
        <v>12</v>
      </c>
      <c r="C132" s="103">
        <v>79.572679143973403</v>
      </c>
      <c r="D132" s="103" t="e">
        <v>#N/A</v>
      </c>
      <c r="E132" s="103" t="e">
        <v>#N/A</v>
      </c>
      <c r="F132" s="103" t="e">
        <v>#N/A</v>
      </c>
      <c r="G132" s="103" t="e">
        <v>#N/A</v>
      </c>
      <c r="H132" s="103" t="e">
        <v>#N/A</v>
      </c>
      <c r="I132" s="103" t="e">
        <v>#N/A</v>
      </c>
      <c r="J132" s="103" t="e">
        <v>#N/A</v>
      </c>
      <c r="K132" s="103" t="e">
        <v>#N/A</v>
      </c>
      <c r="L132" s="105" t="e">
        <v>#N/A</v>
      </c>
      <c r="N132" s="79" t="e">
        <v>#N/A</v>
      </c>
      <c r="O132" s="69">
        <v>79.572679143973403</v>
      </c>
      <c r="P132" s="69" t="e">
        <v>#N/A</v>
      </c>
      <c r="Q132" s="69" t="e">
        <v>#N/A</v>
      </c>
      <c r="R132" s="208" t="e">
        <v>#N/A</v>
      </c>
      <c r="S132" s="374"/>
    </row>
    <row r="133" spans="1:28" x14ac:dyDescent="0.2">
      <c r="A133" s="104">
        <v>41523</v>
      </c>
      <c r="B133" s="74">
        <v>15</v>
      </c>
      <c r="C133" s="103">
        <v>66.289364787988916</v>
      </c>
      <c r="D133" s="103" t="e">
        <v>#N/A</v>
      </c>
      <c r="E133" s="103" t="e">
        <v>#N/A</v>
      </c>
      <c r="F133" s="103" t="e">
        <v>#N/A</v>
      </c>
      <c r="G133" s="103" t="e">
        <v>#N/A</v>
      </c>
      <c r="H133" s="103" t="e">
        <v>#N/A</v>
      </c>
      <c r="I133" s="103" t="e">
        <v>#N/A</v>
      </c>
      <c r="J133" s="103" t="e">
        <v>#N/A</v>
      </c>
      <c r="K133" s="103" t="e">
        <v>#N/A</v>
      </c>
      <c r="L133" s="105" t="e">
        <v>#N/A</v>
      </c>
      <c r="N133" s="79" t="e">
        <v>#N/A</v>
      </c>
      <c r="O133" s="69">
        <v>66.289364787988916</v>
      </c>
      <c r="P133" s="69" t="e">
        <v>#N/A</v>
      </c>
      <c r="Q133" s="69" t="e">
        <v>#N/A</v>
      </c>
      <c r="R133" s="208" t="e">
        <v>#N/A</v>
      </c>
      <c r="S133" s="374"/>
    </row>
    <row r="134" spans="1:28" x14ac:dyDescent="0.2">
      <c r="A134" s="104">
        <v>41536</v>
      </c>
      <c r="B134" s="74">
        <v>20</v>
      </c>
      <c r="C134" s="103" t="e">
        <v>#N/A</v>
      </c>
      <c r="D134" s="103" t="e">
        <v>#N/A</v>
      </c>
      <c r="E134" s="103" t="e">
        <v>#N/A</v>
      </c>
      <c r="F134" s="103" t="e">
        <v>#N/A</v>
      </c>
      <c r="G134" s="103" t="e">
        <v>#N/A</v>
      </c>
      <c r="H134" s="103" t="e">
        <v>#N/A</v>
      </c>
      <c r="I134" s="103" t="e">
        <v>#N/A</v>
      </c>
      <c r="J134" s="103">
        <v>100.71927867926507</v>
      </c>
      <c r="K134" s="103" t="e">
        <v>#N/A</v>
      </c>
      <c r="L134" s="105" t="e">
        <v>#N/A</v>
      </c>
      <c r="N134" s="79" t="e">
        <v>#N/A</v>
      </c>
      <c r="O134" s="69" t="e">
        <v>#N/A</v>
      </c>
      <c r="P134" s="69" t="e">
        <v>#N/A</v>
      </c>
      <c r="Q134" s="69">
        <v>100.71927867926507</v>
      </c>
      <c r="R134" s="208" t="e">
        <v>#N/A</v>
      </c>
      <c r="S134" s="374"/>
    </row>
    <row r="135" spans="1:28" x14ac:dyDescent="0.2">
      <c r="A135" s="104">
        <v>41544</v>
      </c>
      <c r="B135" s="74">
        <v>20</v>
      </c>
      <c r="C135" s="103">
        <v>63.68742869174033</v>
      </c>
      <c r="D135" s="103" t="e">
        <v>#N/A</v>
      </c>
      <c r="E135" s="103" t="e">
        <v>#N/A</v>
      </c>
      <c r="F135" s="103" t="e">
        <v>#N/A</v>
      </c>
      <c r="G135" s="103" t="e">
        <v>#N/A</v>
      </c>
      <c r="H135" s="103" t="e">
        <v>#N/A</v>
      </c>
      <c r="I135" s="103" t="e">
        <v>#N/A</v>
      </c>
      <c r="J135" s="103" t="e">
        <v>#N/A</v>
      </c>
      <c r="K135" s="103" t="e">
        <v>#N/A</v>
      </c>
      <c r="L135" s="105" t="e">
        <v>#N/A</v>
      </c>
      <c r="N135" s="79" t="e">
        <v>#N/A</v>
      </c>
      <c r="O135" s="69">
        <v>63.68742869174033</v>
      </c>
      <c r="P135" s="69" t="e">
        <v>#N/A</v>
      </c>
      <c r="Q135" s="69" t="e">
        <v>#N/A</v>
      </c>
      <c r="R135" s="208" t="e">
        <v>#N/A</v>
      </c>
      <c r="S135" s="374"/>
      <c r="AB135" s="99"/>
    </row>
    <row r="136" spans="1:28" x14ac:dyDescent="0.2">
      <c r="A136" s="104">
        <v>41556</v>
      </c>
      <c r="B136" s="74">
        <v>20</v>
      </c>
      <c r="C136" s="103">
        <v>65.826851632149584</v>
      </c>
      <c r="D136" s="103" t="e">
        <v>#N/A</v>
      </c>
      <c r="E136" s="103" t="e">
        <v>#N/A</v>
      </c>
      <c r="F136" s="103" t="e">
        <v>#N/A</v>
      </c>
      <c r="G136" s="103" t="e">
        <v>#N/A</v>
      </c>
      <c r="H136" s="103" t="e">
        <v>#N/A</v>
      </c>
      <c r="I136" s="103" t="e">
        <v>#N/A</v>
      </c>
      <c r="J136" s="103" t="e">
        <v>#N/A</v>
      </c>
      <c r="K136" s="103" t="e">
        <v>#N/A</v>
      </c>
      <c r="L136" s="105" t="e">
        <v>#N/A</v>
      </c>
      <c r="N136" s="79" t="e">
        <v>#N/A</v>
      </c>
      <c r="O136" s="69">
        <v>65.826851632149584</v>
      </c>
      <c r="P136" s="69" t="e">
        <v>#N/A</v>
      </c>
      <c r="Q136" s="69" t="e">
        <v>#N/A</v>
      </c>
      <c r="R136" s="208" t="e">
        <v>#N/A</v>
      </c>
      <c r="S136" s="374"/>
      <c r="AB136" s="99"/>
    </row>
    <row r="137" spans="1:28" x14ac:dyDescent="0.2">
      <c r="A137" s="104">
        <v>41569</v>
      </c>
      <c r="B137" s="74">
        <v>20</v>
      </c>
      <c r="C137" s="103">
        <v>63.919864562878068</v>
      </c>
      <c r="D137" s="103" t="e">
        <v>#N/A</v>
      </c>
      <c r="E137" s="103" t="e">
        <v>#N/A</v>
      </c>
      <c r="F137" s="103" t="e">
        <v>#N/A</v>
      </c>
      <c r="G137" s="103" t="e">
        <v>#N/A</v>
      </c>
      <c r="H137" s="103" t="e">
        <v>#N/A</v>
      </c>
      <c r="I137" s="103" t="e">
        <v>#N/A</v>
      </c>
      <c r="J137" s="103" t="e">
        <v>#N/A</v>
      </c>
      <c r="K137" s="103" t="e">
        <v>#N/A</v>
      </c>
      <c r="L137" s="105" t="e">
        <v>#N/A</v>
      </c>
      <c r="N137" s="79" t="e">
        <v>#N/A</v>
      </c>
      <c r="O137" s="69">
        <v>63.919864562878068</v>
      </c>
      <c r="P137" s="69" t="e">
        <v>#N/A</v>
      </c>
      <c r="Q137" s="69" t="e">
        <v>#N/A</v>
      </c>
      <c r="R137" s="208" t="e">
        <v>#N/A</v>
      </c>
      <c r="S137" s="374"/>
    </row>
    <row r="138" spans="1:28" x14ac:dyDescent="0.2">
      <c r="A138" s="104">
        <v>41609</v>
      </c>
      <c r="B138" s="74">
        <v>7.3140000000000001</v>
      </c>
      <c r="C138" s="103">
        <v>81.536047201167648</v>
      </c>
      <c r="D138" s="103" t="e">
        <v>#N/A</v>
      </c>
      <c r="E138" s="103" t="e">
        <v>#N/A</v>
      </c>
      <c r="F138" s="103" t="e">
        <v>#N/A</v>
      </c>
      <c r="G138" s="103" t="e">
        <v>#N/A</v>
      </c>
      <c r="H138" s="103" t="e">
        <v>#N/A</v>
      </c>
      <c r="I138" s="103" t="e">
        <v>#N/A</v>
      </c>
      <c r="J138" s="103" t="e">
        <v>#N/A</v>
      </c>
      <c r="K138" s="103" t="e">
        <v>#N/A</v>
      </c>
      <c r="L138" s="105" t="e">
        <v>#N/A</v>
      </c>
      <c r="N138" s="79" t="e">
        <v>#N/A</v>
      </c>
      <c r="O138" s="69">
        <v>81.536047201167648</v>
      </c>
      <c r="P138" s="69" t="e">
        <v>#N/A</v>
      </c>
      <c r="Q138" s="69" t="e">
        <v>#N/A</v>
      </c>
      <c r="R138" s="208" t="e">
        <v>#N/A</v>
      </c>
      <c r="S138" s="374"/>
    </row>
    <row r="139" spans="1:28" x14ac:dyDescent="0.2">
      <c r="A139" s="104">
        <v>41614</v>
      </c>
      <c r="B139" s="74">
        <v>20</v>
      </c>
      <c r="C139" s="103" t="e">
        <v>#N/A</v>
      </c>
      <c r="D139" s="103" t="e">
        <v>#N/A</v>
      </c>
      <c r="E139" s="103" t="e">
        <v>#N/A</v>
      </c>
      <c r="F139" s="103" t="e">
        <v>#N/A</v>
      </c>
      <c r="G139" s="103" t="e">
        <v>#N/A</v>
      </c>
      <c r="H139" s="103" t="e">
        <v>#N/A</v>
      </c>
      <c r="I139" s="103" t="e">
        <v>#N/A</v>
      </c>
      <c r="J139" s="103" t="e">
        <v>#N/A</v>
      </c>
      <c r="K139" s="103">
        <v>67.086289608558801</v>
      </c>
      <c r="L139" s="105" t="e">
        <v>#N/A</v>
      </c>
      <c r="N139" s="79" t="e">
        <v>#N/A</v>
      </c>
      <c r="O139" s="69" t="e">
        <v>#N/A</v>
      </c>
      <c r="P139" s="69" t="e">
        <v>#N/A</v>
      </c>
      <c r="Q139" s="69" t="e">
        <v>#N/A</v>
      </c>
      <c r="R139" s="208">
        <v>67.086289608558801</v>
      </c>
      <c r="S139" s="374"/>
    </row>
    <row r="140" spans="1:28" x14ac:dyDescent="0.2">
      <c r="A140" s="104">
        <v>41627</v>
      </c>
      <c r="B140" s="74">
        <v>150</v>
      </c>
      <c r="C140" s="103">
        <v>56.080659271407015</v>
      </c>
      <c r="D140" s="103" t="e">
        <v>#N/A</v>
      </c>
      <c r="E140" s="103" t="e">
        <v>#N/A</v>
      </c>
      <c r="F140" s="103" t="e">
        <v>#N/A</v>
      </c>
      <c r="G140" s="103" t="e">
        <v>#N/A</v>
      </c>
      <c r="H140" s="103" t="e">
        <v>#N/A</v>
      </c>
      <c r="I140" s="103" t="e">
        <v>#N/A</v>
      </c>
      <c r="J140" s="103" t="e">
        <v>#N/A</v>
      </c>
      <c r="K140" s="103" t="e">
        <v>#N/A</v>
      </c>
      <c r="L140" s="105" t="e">
        <v>#N/A</v>
      </c>
      <c r="N140" s="79" t="e">
        <v>#N/A</v>
      </c>
      <c r="O140" s="69">
        <v>56.080659271407015</v>
      </c>
      <c r="P140" s="69" t="e">
        <v>#N/A</v>
      </c>
      <c r="Q140" s="69" t="e">
        <v>#N/A</v>
      </c>
      <c r="R140" s="208" t="e">
        <v>#N/A</v>
      </c>
      <c r="S140" s="374"/>
    </row>
    <row r="141" spans="1:28" x14ac:dyDescent="0.2">
      <c r="A141" s="104">
        <v>41669</v>
      </c>
      <c r="B141" s="74">
        <v>7</v>
      </c>
      <c r="C141" s="103">
        <v>68.415203282089777</v>
      </c>
      <c r="D141" s="103" t="e">
        <v>#N/A</v>
      </c>
      <c r="E141" s="103" t="e">
        <v>#N/A</v>
      </c>
      <c r="F141" s="103" t="e">
        <v>#N/A</v>
      </c>
      <c r="G141" s="103" t="e">
        <v>#N/A</v>
      </c>
      <c r="H141" s="103" t="e">
        <v>#N/A</v>
      </c>
      <c r="I141" s="103" t="e">
        <v>#N/A</v>
      </c>
      <c r="J141" s="103" t="e">
        <v>#N/A</v>
      </c>
      <c r="K141" s="103" t="e">
        <v>#N/A</v>
      </c>
      <c r="L141" s="105" t="e">
        <v>#N/A</v>
      </c>
      <c r="N141" s="79" t="e">
        <v>#N/A</v>
      </c>
      <c r="O141" s="69">
        <v>68.415203282089777</v>
      </c>
      <c r="P141" s="69" t="e">
        <v>#N/A</v>
      </c>
      <c r="Q141" s="69" t="e">
        <v>#N/A</v>
      </c>
      <c r="R141" s="208" t="e">
        <v>#N/A</v>
      </c>
      <c r="S141" s="374"/>
    </row>
    <row r="142" spans="1:28" x14ac:dyDescent="0.2">
      <c r="A142" s="104">
        <v>41690</v>
      </c>
      <c r="B142" s="74">
        <v>10.416</v>
      </c>
      <c r="C142" s="103" t="e">
        <v>#N/A</v>
      </c>
      <c r="D142" s="103">
        <v>48.858917851208872</v>
      </c>
      <c r="E142" s="103" t="e">
        <v>#N/A</v>
      </c>
      <c r="F142" s="103" t="e">
        <v>#N/A</v>
      </c>
      <c r="G142" s="103" t="e">
        <v>#N/A</v>
      </c>
      <c r="H142" s="103" t="e">
        <v>#N/A</v>
      </c>
      <c r="I142" s="103" t="e">
        <v>#N/A</v>
      </c>
      <c r="J142" s="103" t="e">
        <v>#N/A</v>
      </c>
      <c r="K142" s="103" t="e">
        <v>#N/A</v>
      </c>
      <c r="L142" s="105" t="e">
        <v>#N/A</v>
      </c>
      <c r="N142" s="79" t="e">
        <v>#N/A</v>
      </c>
      <c r="O142" s="69">
        <v>48.858917851208872</v>
      </c>
      <c r="P142" s="69" t="e">
        <v>#N/A</v>
      </c>
      <c r="Q142" s="69" t="e">
        <v>#N/A</v>
      </c>
      <c r="R142" s="208" t="e">
        <v>#N/A</v>
      </c>
      <c r="S142" s="374"/>
    </row>
    <row r="143" spans="1:28" x14ac:dyDescent="0.2">
      <c r="A143" s="104">
        <v>41715</v>
      </c>
      <c r="B143" s="74">
        <v>20</v>
      </c>
      <c r="C143" s="103">
        <v>63.180457509835378</v>
      </c>
      <c r="D143" s="103" t="e">
        <v>#N/A</v>
      </c>
      <c r="E143" s="103" t="e">
        <v>#N/A</v>
      </c>
      <c r="F143" s="103" t="e">
        <v>#N/A</v>
      </c>
      <c r="G143" s="103" t="e">
        <v>#N/A</v>
      </c>
      <c r="H143" s="103" t="e">
        <v>#N/A</v>
      </c>
      <c r="I143" s="103" t="e">
        <v>#N/A</v>
      </c>
      <c r="J143" s="103" t="e">
        <v>#N/A</v>
      </c>
      <c r="K143" s="103" t="e">
        <v>#N/A</v>
      </c>
      <c r="L143" s="105" t="e">
        <v>#N/A</v>
      </c>
      <c r="N143" s="79" t="e">
        <v>#N/A</v>
      </c>
      <c r="O143" s="69">
        <v>63.180457509835378</v>
      </c>
      <c r="P143" s="69" t="e">
        <v>#N/A</v>
      </c>
      <c r="Q143" s="69" t="e">
        <v>#N/A</v>
      </c>
      <c r="R143" s="208" t="e">
        <v>#N/A</v>
      </c>
      <c r="S143" s="374"/>
    </row>
    <row r="144" spans="1:28" x14ac:dyDescent="0.2">
      <c r="A144" s="104">
        <v>41724</v>
      </c>
      <c r="B144" s="74">
        <v>26.66</v>
      </c>
      <c r="C144" s="103">
        <v>59.117106335814285</v>
      </c>
      <c r="D144" s="103" t="e">
        <v>#N/A</v>
      </c>
      <c r="E144" s="103" t="e">
        <v>#N/A</v>
      </c>
      <c r="F144" s="103" t="e">
        <v>#N/A</v>
      </c>
      <c r="G144" s="103" t="e">
        <v>#N/A</v>
      </c>
      <c r="H144" s="103" t="e">
        <v>#N/A</v>
      </c>
      <c r="I144" s="103" t="e">
        <v>#N/A</v>
      </c>
      <c r="J144" s="103" t="e">
        <v>#N/A</v>
      </c>
      <c r="K144" s="103" t="e">
        <v>#N/A</v>
      </c>
      <c r="L144" s="105" t="e">
        <v>#N/A</v>
      </c>
      <c r="N144" s="79" t="e">
        <v>#N/A</v>
      </c>
      <c r="O144" s="69">
        <v>59.117106335814285</v>
      </c>
      <c r="P144" s="69" t="e">
        <v>#N/A</v>
      </c>
      <c r="Q144" s="69" t="e">
        <v>#N/A</v>
      </c>
      <c r="R144" s="208" t="e">
        <v>#N/A</v>
      </c>
      <c r="S144" s="374"/>
    </row>
    <row r="145" spans="1:19" x14ac:dyDescent="0.2">
      <c r="A145" s="104">
        <v>41730</v>
      </c>
      <c r="B145" s="74">
        <v>10.3</v>
      </c>
      <c r="C145" s="103" t="e">
        <v>#N/A</v>
      </c>
      <c r="D145" s="103" t="e">
        <v>#N/A</v>
      </c>
      <c r="E145" s="103" t="e">
        <v>#N/A</v>
      </c>
      <c r="F145" s="103" t="e">
        <v>#N/A</v>
      </c>
      <c r="G145" s="103" t="e">
        <v>#N/A</v>
      </c>
      <c r="H145" s="103">
        <v>64.795620429104886</v>
      </c>
      <c r="I145" s="103" t="e">
        <v>#N/A</v>
      </c>
      <c r="J145" s="103" t="e">
        <v>#N/A</v>
      </c>
      <c r="K145" s="103" t="e">
        <v>#N/A</v>
      </c>
      <c r="L145" s="105" t="e">
        <v>#N/A</v>
      </c>
      <c r="N145" s="79" t="e">
        <v>#N/A</v>
      </c>
      <c r="O145" s="69" t="e">
        <v>#N/A</v>
      </c>
      <c r="P145" s="69" t="e">
        <v>#N/A</v>
      </c>
      <c r="Q145" s="69">
        <v>64.795620429104886</v>
      </c>
      <c r="R145" s="208" t="e">
        <v>#N/A</v>
      </c>
      <c r="S145" s="374"/>
    </row>
    <row r="146" spans="1:19" x14ac:dyDescent="0.2">
      <c r="A146" s="104">
        <v>41760</v>
      </c>
      <c r="B146" s="74">
        <v>157.5</v>
      </c>
      <c r="C146" s="103" t="e">
        <v>#N/A</v>
      </c>
      <c r="D146" s="103" t="e">
        <v>#N/A</v>
      </c>
      <c r="E146" s="103" t="e">
        <v>#N/A</v>
      </c>
      <c r="F146" s="103" t="e">
        <v>#N/A</v>
      </c>
      <c r="G146" s="103">
        <v>43.767792548438244</v>
      </c>
      <c r="H146" s="103" t="e">
        <v>#N/A</v>
      </c>
      <c r="I146" s="103" t="e">
        <v>#N/A</v>
      </c>
      <c r="J146" s="103" t="e">
        <v>#N/A</v>
      </c>
      <c r="K146" s="103" t="e">
        <v>#N/A</v>
      </c>
      <c r="L146" s="105" t="e">
        <v>#N/A</v>
      </c>
      <c r="N146" s="79" t="e">
        <v>#N/A</v>
      </c>
      <c r="O146" s="69" t="e">
        <v>#N/A</v>
      </c>
      <c r="P146" s="69">
        <v>43.767792548438244</v>
      </c>
      <c r="Q146" s="69" t="e">
        <v>#N/A</v>
      </c>
      <c r="R146" s="208" t="e">
        <v>#N/A</v>
      </c>
      <c r="S146" s="374"/>
    </row>
    <row r="147" spans="1:19" x14ac:dyDescent="0.2">
      <c r="A147" s="104">
        <v>41786</v>
      </c>
      <c r="B147" s="74">
        <v>30</v>
      </c>
      <c r="C147" s="103" t="e">
        <v>#N/A</v>
      </c>
      <c r="D147" s="103">
        <v>62.709645900907255</v>
      </c>
      <c r="E147" s="103" t="e">
        <v>#N/A</v>
      </c>
      <c r="F147" s="103" t="e">
        <v>#N/A</v>
      </c>
      <c r="G147" s="103" t="e">
        <v>#N/A</v>
      </c>
      <c r="H147" s="103" t="e">
        <v>#N/A</v>
      </c>
      <c r="I147" s="103" t="e">
        <v>#N/A</v>
      </c>
      <c r="J147" s="103" t="e">
        <v>#N/A</v>
      </c>
      <c r="K147" s="103" t="e">
        <v>#N/A</v>
      </c>
      <c r="L147" s="105" t="e">
        <v>#N/A</v>
      </c>
      <c r="N147" s="79" t="e">
        <v>#N/A</v>
      </c>
      <c r="O147" s="69">
        <v>62.709645900907255</v>
      </c>
      <c r="P147" s="69" t="e">
        <v>#N/A</v>
      </c>
      <c r="Q147" s="69" t="e">
        <v>#N/A</v>
      </c>
      <c r="R147" s="208" t="e">
        <v>#N/A</v>
      </c>
      <c r="S147" s="374"/>
    </row>
    <row r="148" spans="1:19" x14ac:dyDescent="0.2">
      <c r="A148" s="104">
        <v>41791</v>
      </c>
      <c r="B148" s="74">
        <v>20</v>
      </c>
      <c r="C148" s="103" t="e">
        <v>#N/A</v>
      </c>
      <c r="D148" s="103" t="e">
        <v>#N/A</v>
      </c>
      <c r="E148" s="103" t="e">
        <v>#N/A</v>
      </c>
      <c r="F148" s="103" t="e">
        <v>#N/A</v>
      </c>
      <c r="G148" s="103" t="e">
        <v>#N/A</v>
      </c>
      <c r="H148" s="103" t="e">
        <v>#N/A</v>
      </c>
      <c r="I148" s="103" t="e">
        <v>#N/A</v>
      </c>
      <c r="J148" s="103" t="e">
        <v>#N/A</v>
      </c>
      <c r="K148" s="103">
        <v>65.584586687195227</v>
      </c>
      <c r="L148" s="105" t="e">
        <v>#N/A</v>
      </c>
      <c r="N148" s="79" t="e">
        <v>#N/A</v>
      </c>
      <c r="O148" s="69" t="e">
        <v>#N/A</v>
      </c>
      <c r="P148" s="69" t="e">
        <v>#N/A</v>
      </c>
      <c r="Q148" s="69" t="e">
        <v>#N/A</v>
      </c>
      <c r="R148" s="208">
        <v>65.584586687195227</v>
      </c>
      <c r="S148" s="374"/>
    </row>
    <row r="149" spans="1:19" x14ac:dyDescent="0.2">
      <c r="A149" s="104">
        <v>41802</v>
      </c>
      <c r="B149" s="74">
        <v>30</v>
      </c>
      <c r="C149" s="103">
        <v>56.862090410214812</v>
      </c>
      <c r="D149" s="103" t="e">
        <v>#N/A</v>
      </c>
      <c r="E149" s="103" t="e">
        <v>#N/A</v>
      </c>
      <c r="F149" s="103" t="e">
        <v>#N/A</v>
      </c>
      <c r="G149" s="103" t="e">
        <v>#N/A</v>
      </c>
      <c r="H149" s="103" t="e">
        <v>#N/A</v>
      </c>
      <c r="I149" s="103" t="e">
        <v>#N/A</v>
      </c>
      <c r="J149" s="103" t="e">
        <v>#N/A</v>
      </c>
      <c r="K149" s="103" t="e">
        <v>#N/A</v>
      </c>
      <c r="L149" s="105" t="e">
        <v>#N/A</v>
      </c>
      <c r="N149" s="79" t="e">
        <v>#N/A</v>
      </c>
      <c r="O149" s="69">
        <v>56.862090410214812</v>
      </c>
      <c r="P149" s="69" t="e">
        <v>#N/A</v>
      </c>
      <c r="Q149" s="69" t="e">
        <v>#N/A</v>
      </c>
      <c r="R149" s="208" t="e">
        <v>#N/A</v>
      </c>
      <c r="S149" s="374"/>
    </row>
    <row r="150" spans="1:19" x14ac:dyDescent="0.2">
      <c r="A150" s="104">
        <v>41838</v>
      </c>
      <c r="B150" s="74">
        <v>93.6</v>
      </c>
      <c r="C150" s="103">
        <v>54.488431930163024</v>
      </c>
      <c r="D150" s="103" t="e">
        <v>#N/A</v>
      </c>
      <c r="E150" s="103" t="e">
        <v>#N/A</v>
      </c>
      <c r="F150" s="103" t="e">
        <v>#N/A</v>
      </c>
      <c r="G150" s="103" t="e">
        <v>#N/A</v>
      </c>
      <c r="H150" s="103" t="e">
        <v>#N/A</v>
      </c>
      <c r="I150" s="103" t="e">
        <v>#N/A</v>
      </c>
      <c r="J150" s="103" t="e">
        <v>#N/A</v>
      </c>
      <c r="K150" s="103" t="e">
        <v>#N/A</v>
      </c>
      <c r="L150" s="105" t="e">
        <v>#N/A</v>
      </c>
      <c r="N150" s="79" t="e">
        <v>#N/A</v>
      </c>
      <c r="O150" s="69">
        <v>54.488431930163024</v>
      </c>
      <c r="P150" s="69" t="e">
        <v>#N/A</v>
      </c>
      <c r="Q150" s="69" t="e">
        <v>#N/A</v>
      </c>
      <c r="R150" s="208" t="e">
        <v>#N/A</v>
      </c>
      <c r="S150" s="374"/>
    </row>
    <row r="151" spans="1:19" x14ac:dyDescent="0.2">
      <c r="A151" s="104">
        <v>41843</v>
      </c>
      <c r="B151" s="74">
        <v>75</v>
      </c>
      <c r="C151" s="103">
        <v>57.445227719825162</v>
      </c>
      <c r="D151" s="103" t="e">
        <v>#N/A</v>
      </c>
      <c r="E151" s="103" t="e">
        <v>#N/A</v>
      </c>
      <c r="F151" s="103" t="e">
        <v>#N/A</v>
      </c>
      <c r="G151" s="103" t="e">
        <v>#N/A</v>
      </c>
      <c r="H151" s="103" t="e">
        <v>#N/A</v>
      </c>
      <c r="I151" s="103" t="e">
        <v>#N/A</v>
      </c>
      <c r="J151" s="103" t="e">
        <v>#N/A</v>
      </c>
      <c r="K151" s="103" t="e">
        <v>#N/A</v>
      </c>
      <c r="L151" s="105" t="e">
        <v>#N/A</v>
      </c>
      <c r="N151" s="79" t="e">
        <v>#N/A</v>
      </c>
      <c r="O151" s="69">
        <v>57.445227719825162</v>
      </c>
      <c r="P151" s="69" t="e">
        <v>#N/A</v>
      </c>
      <c r="Q151" s="69" t="e">
        <v>#N/A</v>
      </c>
      <c r="R151" s="208" t="e">
        <v>#N/A</v>
      </c>
      <c r="S151" s="374"/>
    </row>
    <row r="152" spans="1:19" x14ac:dyDescent="0.2">
      <c r="A152" s="104">
        <v>41844</v>
      </c>
      <c r="B152" s="74">
        <v>56</v>
      </c>
      <c r="C152" s="103" t="e">
        <v>#N/A</v>
      </c>
      <c r="D152" s="103">
        <v>57.237838446182408</v>
      </c>
      <c r="E152" s="103" t="e">
        <v>#N/A</v>
      </c>
      <c r="F152" s="103" t="e">
        <v>#N/A</v>
      </c>
      <c r="G152" s="103" t="e">
        <v>#N/A</v>
      </c>
      <c r="H152" s="103" t="e">
        <v>#N/A</v>
      </c>
      <c r="I152" s="103" t="e">
        <v>#N/A</v>
      </c>
      <c r="J152" s="103" t="e">
        <v>#N/A</v>
      </c>
      <c r="K152" s="103" t="e">
        <v>#N/A</v>
      </c>
      <c r="L152" s="105" t="e">
        <v>#N/A</v>
      </c>
      <c r="N152" s="79" t="e">
        <v>#N/A</v>
      </c>
      <c r="O152" s="69">
        <v>57.237838446182408</v>
      </c>
      <c r="P152" s="69" t="e">
        <v>#N/A</v>
      </c>
      <c r="Q152" s="69" t="e">
        <v>#N/A</v>
      </c>
      <c r="R152" s="208" t="e">
        <v>#N/A</v>
      </c>
      <c r="S152" s="374"/>
    </row>
    <row r="153" spans="1:19" x14ac:dyDescent="0.2">
      <c r="A153" s="104">
        <v>41844</v>
      </c>
      <c r="B153" s="74">
        <v>56</v>
      </c>
      <c r="C153" s="103" t="e">
        <v>#N/A</v>
      </c>
      <c r="D153" s="103">
        <v>57.801671239864994</v>
      </c>
      <c r="E153" s="103" t="e">
        <v>#N/A</v>
      </c>
      <c r="F153" s="103" t="e">
        <v>#N/A</v>
      </c>
      <c r="G153" s="103" t="e">
        <v>#N/A</v>
      </c>
      <c r="H153" s="103" t="e">
        <v>#N/A</v>
      </c>
      <c r="I153" s="103" t="e">
        <v>#N/A</v>
      </c>
      <c r="J153" s="103" t="e">
        <v>#N/A</v>
      </c>
      <c r="K153" s="103" t="e">
        <v>#N/A</v>
      </c>
      <c r="L153" s="105" t="e">
        <v>#N/A</v>
      </c>
      <c r="N153" s="79" t="e">
        <v>#N/A</v>
      </c>
      <c r="O153" s="69">
        <v>57.801671239864994</v>
      </c>
      <c r="P153" s="69" t="e">
        <v>#N/A</v>
      </c>
      <c r="Q153" s="69" t="e">
        <v>#N/A</v>
      </c>
      <c r="R153" s="208" t="e">
        <v>#N/A</v>
      </c>
      <c r="S153" s="374"/>
    </row>
    <row r="154" spans="1:19" x14ac:dyDescent="0.2">
      <c r="A154" s="104">
        <v>41870</v>
      </c>
      <c r="B154" s="74">
        <v>105</v>
      </c>
      <c r="C154" s="103" t="e">
        <v>#N/A</v>
      </c>
      <c r="D154" s="103">
        <v>60.435827572850741</v>
      </c>
      <c r="E154" s="103" t="e">
        <v>#N/A</v>
      </c>
      <c r="F154" s="103" t="e">
        <v>#N/A</v>
      </c>
      <c r="G154" s="103" t="e">
        <v>#N/A</v>
      </c>
      <c r="H154" s="103" t="e">
        <v>#N/A</v>
      </c>
      <c r="I154" s="103" t="e">
        <v>#N/A</v>
      </c>
      <c r="J154" s="103" t="e">
        <v>#N/A</v>
      </c>
      <c r="K154" s="103" t="e">
        <v>#N/A</v>
      </c>
      <c r="L154" s="105" t="e">
        <v>#N/A</v>
      </c>
      <c r="N154" s="79" t="e">
        <v>#N/A</v>
      </c>
      <c r="O154" s="69">
        <v>60.435827572850741</v>
      </c>
      <c r="P154" s="69" t="e">
        <v>#N/A</v>
      </c>
      <c r="Q154" s="69" t="e">
        <v>#N/A</v>
      </c>
      <c r="R154" s="208" t="e">
        <v>#N/A</v>
      </c>
      <c r="S154" s="374"/>
    </row>
    <row r="155" spans="1:19" x14ac:dyDescent="0.2">
      <c r="A155" s="104">
        <v>41876</v>
      </c>
      <c r="B155" s="74">
        <v>60</v>
      </c>
      <c r="C155" s="103" t="e">
        <v>#N/A</v>
      </c>
      <c r="D155" s="103">
        <v>60.413994299557807</v>
      </c>
      <c r="E155" s="103" t="e">
        <v>#N/A</v>
      </c>
      <c r="F155" s="103" t="e">
        <v>#N/A</v>
      </c>
      <c r="G155" s="103" t="e">
        <v>#N/A</v>
      </c>
      <c r="H155" s="103" t="e">
        <v>#N/A</v>
      </c>
      <c r="I155" s="103" t="e">
        <v>#N/A</v>
      </c>
      <c r="J155" s="103" t="e">
        <v>#N/A</v>
      </c>
      <c r="K155" s="103" t="e">
        <v>#N/A</v>
      </c>
      <c r="L155" s="105" t="e">
        <v>#N/A</v>
      </c>
      <c r="N155" s="79" t="e">
        <v>#N/A</v>
      </c>
      <c r="O155" s="69">
        <v>60.413994299557807</v>
      </c>
      <c r="P155" s="69" t="e">
        <v>#N/A</v>
      </c>
      <c r="Q155" s="69" t="e">
        <v>#N/A</v>
      </c>
      <c r="R155" s="208" t="e">
        <v>#N/A</v>
      </c>
      <c r="S155" s="374"/>
    </row>
    <row r="156" spans="1:19" x14ac:dyDescent="0.2">
      <c r="A156" s="104">
        <v>41885</v>
      </c>
      <c r="B156" s="74">
        <v>60</v>
      </c>
      <c r="C156" s="103">
        <v>50.300759013700436</v>
      </c>
      <c r="D156" s="103" t="e">
        <v>#N/A</v>
      </c>
      <c r="E156" s="103" t="e">
        <v>#N/A</v>
      </c>
      <c r="F156" s="103" t="e">
        <v>#N/A</v>
      </c>
      <c r="G156" s="103" t="e">
        <v>#N/A</v>
      </c>
      <c r="H156" s="103" t="e">
        <v>#N/A</v>
      </c>
      <c r="I156" s="103" t="e">
        <v>#N/A</v>
      </c>
      <c r="J156" s="103" t="e">
        <v>#N/A</v>
      </c>
      <c r="K156" s="103" t="e">
        <v>#N/A</v>
      </c>
      <c r="L156" s="105" t="e">
        <v>#N/A</v>
      </c>
      <c r="N156" s="79" t="e">
        <v>#N/A</v>
      </c>
      <c r="O156" s="69">
        <v>50.300759013700436</v>
      </c>
      <c r="P156" s="69" t="e">
        <v>#N/A</v>
      </c>
      <c r="Q156" s="69" t="e">
        <v>#N/A</v>
      </c>
      <c r="R156" s="208" t="e">
        <v>#N/A</v>
      </c>
      <c r="S156" s="374"/>
    </row>
    <row r="157" spans="1:19" x14ac:dyDescent="0.2">
      <c r="A157" s="104">
        <v>41886</v>
      </c>
      <c r="B157" s="74">
        <v>120</v>
      </c>
      <c r="C157" s="103" t="e">
        <v>#N/A</v>
      </c>
      <c r="D157" s="103">
        <v>55.602064898828651</v>
      </c>
      <c r="E157" s="103" t="e">
        <v>#N/A</v>
      </c>
      <c r="F157" s="103" t="e">
        <v>#N/A</v>
      </c>
      <c r="G157" s="103" t="e">
        <v>#N/A</v>
      </c>
      <c r="H157" s="103" t="e">
        <v>#N/A</v>
      </c>
      <c r="I157" s="103" t="e">
        <v>#N/A</v>
      </c>
      <c r="J157" s="103" t="e">
        <v>#N/A</v>
      </c>
      <c r="K157" s="103" t="e">
        <v>#N/A</v>
      </c>
      <c r="L157" s="105" t="e">
        <v>#N/A</v>
      </c>
      <c r="N157" s="79" t="e">
        <v>#N/A</v>
      </c>
      <c r="O157" s="69">
        <v>55.602064898828651</v>
      </c>
      <c r="P157" s="69" t="e">
        <v>#N/A</v>
      </c>
      <c r="Q157" s="69" t="e">
        <v>#N/A</v>
      </c>
      <c r="R157" s="208" t="e">
        <v>#N/A</v>
      </c>
      <c r="S157" s="374"/>
    </row>
    <row r="158" spans="1:19" x14ac:dyDescent="0.2">
      <c r="A158" s="104">
        <v>41886</v>
      </c>
      <c r="B158" s="74">
        <v>52</v>
      </c>
      <c r="C158" s="103" t="e">
        <v>#N/A</v>
      </c>
      <c r="D158" s="103">
        <v>46.394199879092604</v>
      </c>
      <c r="E158" s="103" t="e">
        <v>#N/A</v>
      </c>
      <c r="F158" s="103" t="e">
        <v>#N/A</v>
      </c>
      <c r="G158" s="103" t="e">
        <v>#N/A</v>
      </c>
      <c r="H158" s="103" t="e">
        <v>#N/A</v>
      </c>
      <c r="I158" s="103" t="e">
        <v>#N/A</v>
      </c>
      <c r="J158" s="103" t="e">
        <v>#N/A</v>
      </c>
      <c r="K158" s="103" t="e">
        <v>#N/A</v>
      </c>
      <c r="L158" s="105" t="e">
        <v>#N/A</v>
      </c>
      <c r="N158" s="79" t="e">
        <v>#N/A</v>
      </c>
      <c r="O158" s="69">
        <v>46.394199879092604</v>
      </c>
      <c r="P158" s="69" t="e">
        <v>#N/A</v>
      </c>
      <c r="Q158" s="69" t="e">
        <v>#N/A</v>
      </c>
      <c r="R158" s="208" t="e">
        <v>#N/A</v>
      </c>
      <c r="S158" s="374"/>
    </row>
    <row r="159" spans="1:19" x14ac:dyDescent="0.2">
      <c r="A159" s="104">
        <v>41915</v>
      </c>
      <c r="B159" s="74">
        <v>30</v>
      </c>
      <c r="C159" s="103">
        <v>59.119498661006418</v>
      </c>
      <c r="D159" s="103" t="e">
        <v>#N/A</v>
      </c>
      <c r="E159" s="103" t="e">
        <v>#N/A</v>
      </c>
      <c r="F159" s="103" t="e">
        <v>#N/A</v>
      </c>
      <c r="G159" s="103" t="e">
        <v>#N/A</v>
      </c>
      <c r="H159" s="103" t="e">
        <v>#N/A</v>
      </c>
      <c r="I159" s="103" t="e">
        <v>#N/A</v>
      </c>
      <c r="J159" s="103" t="e">
        <v>#N/A</v>
      </c>
      <c r="K159" s="103" t="e">
        <v>#N/A</v>
      </c>
      <c r="L159" s="105" t="e">
        <v>#N/A</v>
      </c>
      <c r="N159" s="79" t="e">
        <v>#N/A</v>
      </c>
      <c r="O159" s="69">
        <v>59.119498661006418</v>
      </c>
      <c r="P159" s="69" t="e">
        <v>#N/A</v>
      </c>
      <c r="Q159" s="69" t="e">
        <v>#N/A</v>
      </c>
      <c r="R159" s="208" t="e">
        <v>#N/A</v>
      </c>
      <c r="S159" s="374"/>
    </row>
    <row r="160" spans="1:19" x14ac:dyDescent="0.2">
      <c r="A160" s="104">
        <v>41920</v>
      </c>
      <c r="B160" s="74">
        <v>103</v>
      </c>
      <c r="C160" s="103" t="e">
        <v>#N/A</v>
      </c>
      <c r="D160" s="103" t="e">
        <v>#N/A</v>
      </c>
      <c r="E160" s="103" t="e">
        <v>#N/A</v>
      </c>
      <c r="F160" s="103" t="e">
        <v>#N/A</v>
      </c>
      <c r="G160" s="103" t="e">
        <v>#N/A</v>
      </c>
      <c r="H160" s="103" t="e">
        <v>#N/A</v>
      </c>
      <c r="I160" s="103" t="e">
        <v>#N/A</v>
      </c>
      <c r="J160" s="103" t="e">
        <v>#N/A</v>
      </c>
      <c r="K160" s="103">
        <v>57.739825309035687</v>
      </c>
      <c r="L160" s="105" t="e">
        <v>#N/A</v>
      </c>
      <c r="N160" s="79" t="e">
        <v>#N/A</v>
      </c>
      <c r="O160" s="69" t="e">
        <v>#N/A</v>
      </c>
      <c r="P160" s="69" t="e">
        <v>#N/A</v>
      </c>
      <c r="Q160" s="69" t="e">
        <v>#N/A</v>
      </c>
      <c r="R160" s="208">
        <v>57.739825309035687</v>
      </c>
      <c r="S160" s="374"/>
    </row>
    <row r="161" spans="1:19" x14ac:dyDescent="0.2">
      <c r="A161" s="104">
        <v>41920</v>
      </c>
      <c r="B161" s="74">
        <v>101.3</v>
      </c>
      <c r="C161" s="103" t="e">
        <v>#N/A</v>
      </c>
      <c r="D161" s="103" t="e">
        <v>#N/A</v>
      </c>
      <c r="E161" s="103" t="e">
        <v>#N/A</v>
      </c>
      <c r="F161" s="103" t="e">
        <v>#N/A</v>
      </c>
      <c r="G161" s="103" t="e">
        <v>#N/A</v>
      </c>
      <c r="H161" s="103" t="e">
        <v>#N/A</v>
      </c>
      <c r="I161" s="103" t="e">
        <v>#N/A</v>
      </c>
      <c r="J161" s="103" t="e">
        <v>#N/A</v>
      </c>
      <c r="K161" s="103">
        <v>52.771120878494436</v>
      </c>
      <c r="L161" s="105" t="e">
        <v>#N/A</v>
      </c>
      <c r="N161" s="79" t="e">
        <v>#N/A</v>
      </c>
      <c r="O161" s="69" t="e">
        <v>#N/A</v>
      </c>
      <c r="P161" s="69" t="e">
        <v>#N/A</v>
      </c>
      <c r="Q161" s="69" t="e">
        <v>#N/A</v>
      </c>
      <c r="R161" s="208">
        <v>52.771120878494436</v>
      </c>
      <c r="S161" s="374"/>
    </row>
    <row r="162" spans="1:19" x14ac:dyDescent="0.2">
      <c r="A162" s="104">
        <v>41920</v>
      </c>
      <c r="B162" s="74">
        <v>80</v>
      </c>
      <c r="C162" s="103" t="e">
        <v>#N/A</v>
      </c>
      <c r="D162" s="103" t="e">
        <v>#N/A</v>
      </c>
      <c r="E162" s="103" t="e">
        <v>#N/A</v>
      </c>
      <c r="F162" s="103" t="e">
        <v>#N/A</v>
      </c>
      <c r="G162" s="103" t="e">
        <v>#N/A</v>
      </c>
      <c r="H162" s="103" t="e">
        <v>#N/A</v>
      </c>
      <c r="I162" s="103" t="e">
        <v>#N/A</v>
      </c>
      <c r="J162" s="103" t="e">
        <v>#N/A</v>
      </c>
      <c r="K162" s="103">
        <v>59.677318061680054</v>
      </c>
      <c r="L162" s="105" t="e">
        <v>#N/A</v>
      </c>
      <c r="N162" s="79" t="e">
        <v>#N/A</v>
      </c>
      <c r="O162" s="69" t="e">
        <v>#N/A</v>
      </c>
      <c r="P162" s="69" t="e">
        <v>#N/A</v>
      </c>
      <c r="Q162" s="69" t="e">
        <v>#N/A</v>
      </c>
      <c r="R162" s="208">
        <v>59.677318061680054</v>
      </c>
      <c r="S162" s="374"/>
    </row>
    <row r="163" spans="1:19" x14ac:dyDescent="0.2">
      <c r="A163" s="104">
        <v>41920</v>
      </c>
      <c r="B163" s="74">
        <v>76.5</v>
      </c>
      <c r="C163" s="103" t="e">
        <v>#N/A</v>
      </c>
      <c r="D163" s="103" t="e">
        <v>#N/A</v>
      </c>
      <c r="E163" s="103" t="e">
        <v>#N/A</v>
      </c>
      <c r="F163" s="103" t="e">
        <v>#N/A</v>
      </c>
      <c r="G163" s="103" t="e">
        <v>#N/A</v>
      </c>
      <c r="H163" s="103" t="e">
        <v>#N/A</v>
      </c>
      <c r="I163" s="103" t="e">
        <v>#N/A</v>
      </c>
      <c r="J163" s="103" t="e">
        <v>#N/A</v>
      </c>
      <c r="K163" s="103">
        <v>53.480099150466707</v>
      </c>
      <c r="L163" s="105" t="e">
        <v>#N/A</v>
      </c>
      <c r="N163" s="79" t="e">
        <v>#N/A</v>
      </c>
      <c r="O163" s="69" t="e">
        <v>#N/A</v>
      </c>
      <c r="P163" s="69" t="e">
        <v>#N/A</v>
      </c>
      <c r="Q163" s="69" t="e">
        <v>#N/A</v>
      </c>
      <c r="R163" s="208">
        <v>53.480099150466707</v>
      </c>
      <c r="S163" s="374"/>
    </row>
    <row r="164" spans="1:19" x14ac:dyDescent="0.2">
      <c r="A164" s="104">
        <v>41920</v>
      </c>
      <c r="B164" s="74">
        <v>51</v>
      </c>
      <c r="C164" s="103" t="e">
        <v>#N/A</v>
      </c>
      <c r="D164" s="103" t="e">
        <v>#N/A</v>
      </c>
      <c r="E164" s="103" t="e">
        <v>#N/A</v>
      </c>
      <c r="F164" s="103" t="e">
        <v>#N/A</v>
      </c>
      <c r="G164" s="103" t="e">
        <v>#N/A</v>
      </c>
      <c r="H164" s="103" t="e">
        <v>#N/A</v>
      </c>
      <c r="I164" s="103" t="e">
        <v>#N/A</v>
      </c>
      <c r="J164" s="103" t="e">
        <v>#N/A</v>
      </c>
      <c r="K164" s="103">
        <v>53.536803141567646</v>
      </c>
      <c r="L164" s="105" t="e">
        <v>#N/A</v>
      </c>
      <c r="N164" s="79" t="e">
        <v>#N/A</v>
      </c>
      <c r="O164" s="69" t="e">
        <v>#N/A</v>
      </c>
      <c r="P164" s="69" t="e">
        <v>#N/A</v>
      </c>
      <c r="Q164" s="69" t="e">
        <v>#N/A</v>
      </c>
      <c r="R164" s="208">
        <v>53.536803141567646</v>
      </c>
      <c r="S164" s="374"/>
    </row>
    <row r="165" spans="1:19" x14ac:dyDescent="0.2">
      <c r="A165" s="104">
        <v>41920</v>
      </c>
      <c r="B165" s="74">
        <v>30</v>
      </c>
      <c r="C165" s="103" t="e">
        <v>#N/A</v>
      </c>
      <c r="D165" s="103" t="e">
        <v>#N/A</v>
      </c>
      <c r="E165" s="103" t="e">
        <v>#N/A</v>
      </c>
      <c r="F165" s="103" t="e">
        <v>#N/A</v>
      </c>
      <c r="G165" s="103" t="e">
        <v>#N/A</v>
      </c>
      <c r="H165" s="103" t="e">
        <v>#N/A</v>
      </c>
      <c r="I165" s="103" t="e">
        <v>#N/A</v>
      </c>
      <c r="J165" s="103" t="e">
        <v>#N/A</v>
      </c>
      <c r="K165" s="103">
        <v>57.161714082591537</v>
      </c>
      <c r="L165" s="105" t="e">
        <v>#N/A</v>
      </c>
      <c r="N165" s="79" t="e">
        <v>#N/A</v>
      </c>
      <c r="O165" s="69" t="e">
        <v>#N/A</v>
      </c>
      <c r="P165" s="69" t="e">
        <v>#N/A</v>
      </c>
      <c r="Q165" s="69" t="e">
        <v>#N/A</v>
      </c>
      <c r="R165" s="208">
        <v>57.161714082591537</v>
      </c>
      <c r="S165" s="374"/>
    </row>
    <row r="166" spans="1:19" x14ac:dyDescent="0.2">
      <c r="A166" s="104">
        <v>41932</v>
      </c>
      <c r="B166" s="74">
        <v>40</v>
      </c>
      <c r="C166" s="103">
        <v>56.493812622583903</v>
      </c>
      <c r="D166" s="103" t="e">
        <v>#N/A</v>
      </c>
      <c r="E166" s="103" t="e">
        <v>#N/A</v>
      </c>
      <c r="F166" s="103" t="e">
        <v>#N/A</v>
      </c>
      <c r="G166" s="103" t="e">
        <v>#N/A</v>
      </c>
      <c r="H166" s="103" t="e">
        <v>#N/A</v>
      </c>
      <c r="I166" s="103" t="e">
        <v>#N/A</v>
      </c>
      <c r="J166" s="103" t="e">
        <v>#N/A</v>
      </c>
      <c r="K166" s="103" t="e">
        <v>#N/A</v>
      </c>
      <c r="L166" s="105" t="e">
        <v>#N/A</v>
      </c>
      <c r="N166" s="79" t="e">
        <v>#N/A</v>
      </c>
      <c r="O166" s="69">
        <v>56.493812622583903</v>
      </c>
      <c r="P166" s="69" t="e">
        <v>#N/A</v>
      </c>
      <c r="Q166" s="69" t="e">
        <v>#N/A</v>
      </c>
      <c r="R166" s="208" t="e">
        <v>#N/A</v>
      </c>
      <c r="S166" s="374"/>
    </row>
    <row r="167" spans="1:19" x14ac:dyDescent="0.2">
      <c r="A167" s="104">
        <v>41933</v>
      </c>
      <c r="B167" s="74">
        <v>11.4</v>
      </c>
      <c r="C167" s="103">
        <v>61.907402122835911</v>
      </c>
      <c r="D167" s="103" t="e">
        <v>#N/A</v>
      </c>
      <c r="E167" s="103" t="e">
        <v>#N/A</v>
      </c>
      <c r="F167" s="103" t="e">
        <v>#N/A</v>
      </c>
      <c r="G167" s="103" t="e">
        <v>#N/A</v>
      </c>
      <c r="H167" s="103" t="e">
        <v>#N/A</v>
      </c>
      <c r="I167" s="103" t="e">
        <v>#N/A</v>
      </c>
      <c r="J167" s="103" t="e">
        <v>#N/A</v>
      </c>
      <c r="K167" s="103" t="e">
        <v>#N/A</v>
      </c>
      <c r="L167" s="105" t="e">
        <v>#N/A</v>
      </c>
      <c r="N167" s="79" t="e">
        <v>#N/A</v>
      </c>
      <c r="O167" s="69">
        <v>61.907402122835911</v>
      </c>
      <c r="P167" s="69" t="e">
        <v>#N/A</v>
      </c>
      <c r="Q167" s="69" t="e">
        <v>#N/A</v>
      </c>
      <c r="R167" s="208" t="e">
        <v>#N/A</v>
      </c>
      <c r="S167" s="374"/>
    </row>
    <row r="168" spans="1:19" x14ac:dyDescent="0.2">
      <c r="A168" s="104">
        <v>41934</v>
      </c>
      <c r="B168" s="74">
        <v>20</v>
      </c>
      <c r="C168" s="103">
        <v>56.284968605507231</v>
      </c>
      <c r="D168" s="103" t="e">
        <v>#N/A</v>
      </c>
      <c r="E168" s="103" t="e">
        <v>#N/A</v>
      </c>
      <c r="F168" s="103" t="e">
        <v>#N/A</v>
      </c>
      <c r="G168" s="103" t="e">
        <v>#N/A</v>
      </c>
      <c r="H168" s="103" t="e">
        <v>#N/A</v>
      </c>
      <c r="I168" s="103" t="e">
        <v>#N/A</v>
      </c>
      <c r="J168" s="103" t="e">
        <v>#N/A</v>
      </c>
      <c r="K168" s="103" t="e">
        <v>#N/A</v>
      </c>
      <c r="L168" s="105" t="e">
        <v>#N/A</v>
      </c>
      <c r="N168" s="79" t="e">
        <v>#N/A</v>
      </c>
      <c r="O168" s="69">
        <v>56.284968605507231</v>
      </c>
      <c r="P168" s="69" t="e">
        <v>#N/A</v>
      </c>
      <c r="Q168" s="69" t="e">
        <v>#N/A</v>
      </c>
      <c r="R168" s="208" t="e">
        <v>#N/A</v>
      </c>
      <c r="S168" s="374"/>
    </row>
    <row r="169" spans="1:19" x14ac:dyDescent="0.2">
      <c r="A169" s="104">
        <v>41934</v>
      </c>
      <c r="B169" s="74">
        <v>20</v>
      </c>
      <c r="C169" s="103">
        <v>56.284968605507231</v>
      </c>
      <c r="D169" s="103" t="e">
        <v>#N/A</v>
      </c>
      <c r="E169" s="103" t="e">
        <v>#N/A</v>
      </c>
      <c r="F169" s="103" t="e">
        <v>#N/A</v>
      </c>
      <c r="G169" s="103" t="e">
        <v>#N/A</v>
      </c>
      <c r="H169" s="103" t="e">
        <v>#N/A</v>
      </c>
      <c r="I169" s="103" t="e">
        <v>#N/A</v>
      </c>
      <c r="J169" s="103" t="e">
        <v>#N/A</v>
      </c>
      <c r="K169" s="103" t="e">
        <v>#N/A</v>
      </c>
      <c r="L169" s="105" t="e">
        <v>#N/A</v>
      </c>
      <c r="N169" s="79" t="e">
        <v>#N/A</v>
      </c>
      <c r="O169" s="69">
        <v>56.284968605507231</v>
      </c>
      <c r="P169" s="69" t="e">
        <v>#N/A</v>
      </c>
      <c r="Q169" s="69" t="e">
        <v>#N/A</v>
      </c>
      <c r="R169" s="208" t="e">
        <v>#N/A</v>
      </c>
      <c r="S169" s="374"/>
    </row>
    <row r="170" spans="1:19" x14ac:dyDescent="0.2">
      <c r="A170" s="104">
        <v>41934</v>
      </c>
      <c r="B170" s="74">
        <v>20</v>
      </c>
      <c r="C170" s="103">
        <v>56.284968605507231</v>
      </c>
      <c r="D170" s="103" t="e">
        <v>#N/A</v>
      </c>
      <c r="E170" s="103" t="e">
        <v>#N/A</v>
      </c>
      <c r="F170" s="103" t="e">
        <v>#N/A</v>
      </c>
      <c r="G170" s="103" t="e">
        <v>#N/A</v>
      </c>
      <c r="H170" s="103" t="e">
        <v>#N/A</v>
      </c>
      <c r="I170" s="103" t="e">
        <v>#N/A</v>
      </c>
      <c r="J170" s="103" t="e">
        <v>#N/A</v>
      </c>
      <c r="K170" s="103" t="e">
        <v>#N/A</v>
      </c>
      <c r="L170" s="105" t="e">
        <v>#N/A</v>
      </c>
      <c r="N170" s="79" t="e">
        <v>#N/A</v>
      </c>
      <c r="O170" s="69">
        <v>56.284968605507231</v>
      </c>
      <c r="P170" s="69" t="e">
        <v>#N/A</v>
      </c>
      <c r="Q170" s="69" t="e">
        <v>#N/A</v>
      </c>
      <c r="R170" s="208" t="e">
        <v>#N/A</v>
      </c>
      <c r="S170" s="374"/>
    </row>
    <row r="171" spans="1:19" x14ac:dyDescent="0.2">
      <c r="A171" s="104">
        <v>41934</v>
      </c>
      <c r="B171" s="74">
        <v>20</v>
      </c>
      <c r="C171" s="103">
        <v>49.75052347232684</v>
      </c>
      <c r="D171" s="103" t="e">
        <v>#N/A</v>
      </c>
      <c r="E171" s="103" t="e">
        <v>#N/A</v>
      </c>
      <c r="F171" s="103" t="e">
        <v>#N/A</v>
      </c>
      <c r="G171" s="103" t="e">
        <v>#N/A</v>
      </c>
      <c r="H171" s="103" t="e">
        <v>#N/A</v>
      </c>
      <c r="I171" s="103" t="e">
        <v>#N/A</v>
      </c>
      <c r="J171" s="103" t="e">
        <v>#N/A</v>
      </c>
      <c r="K171" s="103" t="e">
        <v>#N/A</v>
      </c>
      <c r="L171" s="105" t="e">
        <v>#N/A</v>
      </c>
      <c r="N171" s="79" t="e">
        <v>#N/A</v>
      </c>
      <c r="O171" s="69">
        <v>49.75052347232684</v>
      </c>
      <c r="P171" s="69" t="e">
        <v>#N/A</v>
      </c>
      <c r="Q171" s="69" t="e">
        <v>#N/A</v>
      </c>
      <c r="R171" s="208" t="e">
        <v>#N/A</v>
      </c>
      <c r="S171" s="374"/>
    </row>
    <row r="172" spans="1:19" x14ac:dyDescent="0.2">
      <c r="A172" s="104">
        <v>41934</v>
      </c>
      <c r="B172" s="74">
        <v>19.5</v>
      </c>
      <c r="C172" s="103">
        <v>64.205975300163885</v>
      </c>
      <c r="D172" s="103" t="e">
        <v>#N/A</v>
      </c>
      <c r="E172" s="103" t="e">
        <v>#N/A</v>
      </c>
      <c r="F172" s="103" t="e">
        <v>#N/A</v>
      </c>
      <c r="G172" s="103" t="e">
        <v>#N/A</v>
      </c>
      <c r="H172" s="103" t="e">
        <v>#N/A</v>
      </c>
      <c r="I172" s="103" t="e">
        <v>#N/A</v>
      </c>
      <c r="J172" s="103" t="e">
        <v>#N/A</v>
      </c>
      <c r="K172" s="103" t="e">
        <v>#N/A</v>
      </c>
      <c r="L172" s="105" t="e">
        <v>#N/A</v>
      </c>
      <c r="N172" s="79" t="e">
        <v>#N/A</v>
      </c>
      <c r="O172" s="69">
        <v>64.205975300163885</v>
      </c>
      <c r="P172" s="69" t="e">
        <v>#N/A</v>
      </c>
      <c r="Q172" s="69" t="e">
        <v>#N/A</v>
      </c>
      <c r="R172" s="208" t="e">
        <v>#N/A</v>
      </c>
      <c r="S172" s="374"/>
    </row>
    <row r="173" spans="1:19" x14ac:dyDescent="0.2">
      <c r="A173" s="104">
        <v>41934</v>
      </c>
      <c r="B173" s="74">
        <v>19.5</v>
      </c>
      <c r="C173" s="103">
        <v>64.221962843814296</v>
      </c>
      <c r="D173" s="103" t="e">
        <v>#N/A</v>
      </c>
      <c r="E173" s="103" t="e">
        <v>#N/A</v>
      </c>
      <c r="F173" s="103" t="e">
        <v>#N/A</v>
      </c>
      <c r="G173" s="103" t="e">
        <v>#N/A</v>
      </c>
      <c r="H173" s="103" t="e">
        <v>#N/A</v>
      </c>
      <c r="I173" s="103" t="e">
        <v>#N/A</v>
      </c>
      <c r="J173" s="103" t="e">
        <v>#N/A</v>
      </c>
      <c r="K173" s="103" t="e">
        <v>#N/A</v>
      </c>
      <c r="L173" s="105" t="e">
        <v>#N/A</v>
      </c>
      <c r="N173" s="79" t="e">
        <v>#N/A</v>
      </c>
      <c r="O173" s="69">
        <v>64.221962843814296</v>
      </c>
      <c r="P173" s="69" t="e">
        <v>#N/A</v>
      </c>
      <c r="Q173" s="69" t="e">
        <v>#N/A</v>
      </c>
      <c r="R173" s="208" t="e">
        <v>#N/A</v>
      </c>
      <c r="S173" s="374"/>
    </row>
    <row r="174" spans="1:19" x14ac:dyDescent="0.2">
      <c r="A174" s="104">
        <v>41934</v>
      </c>
      <c r="B174" s="74">
        <v>15</v>
      </c>
      <c r="C174" s="103">
        <v>56.284968605507231</v>
      </c>
      <c r="D174" s="103" t="e">
        <v>#N/A</v>
      </c>
      <c r="E174" s="103" t="e">
        <v>#N/A</v>
      </c>
      <c r="F174" s="103" t="e">
        <v>#N/A</v>
      </c>
      <c r="G174" s="103" t="e">
        <v>#N/A</v>
      </c>
      <c r="H174" s="103" t="e">
        <v>#N/A</v>
      </c>
      <c r="I174" s="103" t="e">
        <v>#N/A</v>
      </c>
      <c r="J174" s="103" t="e">
        <v>#N/A</v>
      </c>
      <c r="K174" s="103" t="e">
        <v>#N/A</v>
      </c>
      <c r="L174" s="105" t="e">
        <v>#N/A</v>
      </c>
      <c r="N174" s="79" t="e">
        <v>#N/A</v>
      </c>
      <c r="O174" s="69">
        <v>56.284968605507231</v>
      </c>
      <c r="P174" s="69" t="e">
        <v>#N/A</v>
      </c>
      <c r="Q174" s="69" t="e">
        <v>#N/A</v>
      </c>
      <c r="R174" s="208" t="e">
        <v>#N/A</v>
      </c>
      <c r="S174" s="374"/>
    </row>
    <row r="175" spans="1:19" x14ac:dyDescent="0.2">
      <c r="A175" s="104">
        <v>41934</v>
      </c>
      <c r="B175" s="74">
        <v>14.7</v>
      </c>
      <c r="C175" s="103">
        <v>66.204418256468799</v>
      </c>
      <c r="D175" s="103" t="e">
        <v>#N/A</v>
      </c>
      <c r="E175" s="103" t="e">
        <v>#N/A</v>
      </c>
      <c r="F175" s="103" t="e">
        <v>#N/A</v>
      </c>
      <c r="G175" s="103" t="e">
        <v>#N/A</v>
      </c>
      <c r="H175" s="103" t="e">
        <v>#N/A</v>
      </c>
      <c r="I175" s="103" t="e">
        <v>#N/A</v>
      </c>
      <c r="J175" s="103" t="e">
        <v>#N/A</v>
      </c>
      <c r="K175" s="103" t="e">
        <v>#N/A</v>
      </c>
      <c r="L175" s="105" t="e">
        <v>#N/A</v>
      </c>
      <c r="N175" s="79" t="e">
        <v>#N/A</v>
      </c>
      <c r="O175" s="69">
        <v>66.204418256468799</v>
      </c>
      <c r="P175" s="69" t="e">
        <v>#N/A</v>
      </c>
      <c r="Q175" s="69" t="e">
        <v>#N/A</v>
      </c>
      <c r="R175" s="208" t="e">
        <v>#N/A</v>
      </c>
      <c r="S175" s="374"/>
    </row>
    <row r="176" spans="1:19" x14ac:dyDescent="0.2">
      <c r="A176" s="104">
        <v>41936</v>
      </c>
      <c r="B176" s="74">
        <v>100</v>
      </c>
      <c r="C176" s="103" t="e">
        <v>#N/A</v>
      </c>
      <c r="D176" s="103" t="e">
        <v>#N/A</v>
      </c>
      <c r="E176" s="103">
        <v>66.358400650790671</v>
      </c>
      <c r="F176" s="103" t="e">
        <v>#N/A</v>
      </c>
      <c r="G176" s="103" t="e">
        <v>#N/A</v>
      </c>
      <c r="H176" s="103" t="e">
        <v>#N/A</v>
      </c>
      <c r="I176" s="103" t="e">
        <v>#N/A</v>
      </c>
      <c r="J176" s="103" t="e">
        <v>#N/A</v>
      </c>
      <c r="K176" s="103" t="e">
        <v>#N/A</v>
      </c>
      <c r="L176" s="105" t="e">
        <v>#N/A</v>
      </c>
      <c r="N176" s="79" t="e">
        <v>#N/A</v>
      </c>
      <c r="O176" s="69" t="e">
        <v>#N/A</v>
      </c>
      <c r="P176" s="69">
        <v>66.358400650790671</v>
      </c>
      <c r="Q176" s="69" t="e">
        <v>#N/A</v>
      </c>
      <c r="R176" s="208" t="e">
        <v>#N/A</v>
      </c>
      <c r="S176" s="374"/>
    </row>
    <row r="177" spans="1:19" x14ac:dyDescent="0.2">
      <c r="A177" s="104">
        <v>41950</v>
      </c>
      <c r="B177" s="74">
        <v>50</v>
      </c>
      <c r="C177" s="103" t="e">
        <v>#N/A</v>
      </c>
      <c r="D177" s="103" t="e">
        <v>#N/A</v>
      </c>
      <c r="E177" s="103" t="e">
        <v>#N/A</v>
      </c>
      <c r="F177" s="103" t="e">
        <v>#N/A</v>
      </c>
      <c r="G177" s="103" t="e">
        <v>#N/A</v>
      </c>
      <c r="H177" s="103" t="e">
        <v>#N/A</v>
      </c>
      <c r="I177" s="103" t="e">
        <v>#N/A</v>
      </c>
      <c r="J177" s="103" t="e">
        <v>#N/A</v>
      </c>
      <c r="K177" s="103">
        <v>70.538122536140165</v>
      </c>
      <c r="L177" s="105" t="e">
        <v>#N/A</v>
      </c>
      <c r="N177" s="79" t="e">
        <v>#N/A</v>
      </c>
      <c r="O177" s="69" t="e">
        <v>#N/A</v>
      </c>
      <c r="P177" s="69" t="e">
        <v>#N/A</v>
      </c>
      <c r="Q177" s="69" t="e">
        <v>#N/A</v>
      </c>
      <c r="R177" s="208">
        <v>70.538122536140165</v>
      </c>
      <c r="S177" s="374"/>
    </row>
    <row r="178" spans="1:19" x14ac:dyDescent="0.2">
      <c r="A178" s="104">
        <v>41950</v>
      </c>
      <c r="B178" s="74">
        <v>40</v>
      </c>
      <c r="C178" s="103" t="e">
        <v>#N/A</v>
      </c>
      <c r="D178" s="103" t="e">
        <v>#N/A</v>
      </c>
      <c r="E178" s="103" t="e">
        <v>#N/A</v>
      </c>
      <c r="F178" s="103" t="e">
        <v>#N/A</v>
      </c>
      <c r="G178" s="103" t="e">
        <v>#N/A</v>
      </c>
      <c r="H178" s="103" t="e">
        <v>#N/A</v>
      </c>
      <c r="I178" s="103" t="e">
        <v>#N/A</v>
      </c>
      <c r="J178" s="103" t="e">
        <v>#N/A</v>
      </c>
      <c r="K178" s="103">
        <v>70.538122536140165</v>
      </c>
      <c r="L178" s="105" t="e">
        <v>#N/A</v>
      </c>
      <c r="N178" s="79" t="e">
        <v>#N/A</v>
      </c>
      <c r="O178" s="69" t="e">
        <v>#N/A</v>
      </c>
      <c r="P178" s="69" t="e">
        <v>#N/A</v>
      </c>
      <c r="Q178" s="69" t="e">
        <v>#N/A</v>
      </c>
      <c r="R178" s="208">
        <v>70.538122536140165</v>
      </c>
      <c r="S178" s="374"/>
    </row>
    <row r="179" spans="1:19" x14ac:dyDescent="0.2">
      <c r="A179" s="104">
        <v>41956</v>
      </c>
      <c r="B179" s="74">
        <v>30</v>
      </c>
      <c r="C179" s="103" t="e">
        <v>#N/A</v>
      </c>
      <c r="D179" s="103">
        <v>61.572303047617183</v>
      </c>
      <c r="E179" s="103" t="e">
        <v>#N/A</v>
      </c>
      <c r="F179" s="103" t="e">
        <v>#N/A</v>
      </c>
      <c r="G179" s="103" t="e">
        <v>#N/A</v>
      </c>
      <c r="H179" s="103" t="e">
        <v>#N/A</v>
      </c>
      <c r="I179" s="103" t="e">
        <v>#N/A</v>
      </c>
      <c r="J179" s="103" t="e">
        <v>#N/A</v>
      </c>
      <c r="K179" s="103" t="e">
        <v>#N/A</v>
      </c>
      <c r="L179" s="105" t="e">
        <v>#N/A</v>
      </c>
      <c r="N179" s="79" t="e">
        <v>#N/A</v>
      </c>
      <c r="O179" s="69">
        <v>61.572303047617183</v>
      </c>
      <c r="P179" s="69" t="e">
        <v>#N/A</v>
      </c>
      <c r="Q179" s="69" t="e">
        <v>#N/A</v>
      </c>
      <c r="R179" s="208" t="e">
        <v>#N/A</v>
      </c>
      <c r="S179" s="374"/>
    </row>
    <row r="180" spans="1:19" x14ac:dyDescent="0.2">
      <c r="A180" s="104">
        <v>41961</v>
      </c>
      <c r="B180" s="74">
        <v>45</v>
      </c>
      <c r="C180" s="103" t="e">
        <v>#N/A</v>
      </c>
      <c r="D180" s="103">
        <v>48.830035442316934</v>
      </c>
      <c r="E180" s="103" t="e">
        <v>#N/A</v>
      </c>
      <c r="F180" s="103" t="e">
        <v>#N/A</v>
      </c>
      <c r="G180" s="103" t="e">
        <v>#N/A</v>
      </c>
      <c r="H180" s="103" t="e">
        <v>#N/A</v>
      </c>
      <c r="I180" s="103" t="e">
        <v>#N/A</v>
      </c>
      <c r="J180" s="103" t="e">
        <v>#N/A</v>
      </c>
      <c r="K180" s="103" t="e">
        <v>#N/A</v>
      </c>
      <c r="L180" s="105" t="e">
        <v>#N/A</v>
      </c>
      <c r="N180" s="79" t="e">
        <v>#N/A</v>
      </c>
      <c r="O180" s="69">
        <v>48.830035442316934</v>
      </c>
      <c r="P180" s="69" t="e">
        <v>#N/A</v>
      </c>
      <c r="Q180" s="69" t="e">
        <v>#N/A</v>
      </c>
      <c r="R180" s="208" t="e">
        <v>#N/A</v>
      </c>
      <c r="S180" s="374"/>
    </row>
    <row r="181" spans="1:19" x14ac:dyDescent="0.2">
      <c r="A181" s="104">
        <v>41982</v>
      </c>
      <c r="B181" s="74">
        <v>130</v>
      </c>
      <c r="C181" s="103">
        <v>59.057242591198218</v>
      </c>
      <c r="D181" s="103" t="e">
        <v>#N/A</v>
      </c>
      <c r="E181" s="103" t="e">
        <v>#N/A</v>
      </c>
      <c r="F181" s="103" t="e">
        <v>#N/A</v>
      </c>
      <c r="G181" s="103" t="e">
        <v>#N/A</v>
      </c>
      <c r="H181" s="103" t="e">
        <v>#N/A</v>
      </c>
      <c r="I181" s="103" t="e">
        <v>#N/A</v>
      </c>
      <c r="J181" s="103" t="e">
        <v>#N/A</v>
      </c>
      <c r="K181" s="103" t="e">
        <v>#N/A</v>
      </c>
      <c r="L181" s="105" t="e">
        <v>#N/A</v>
      </c>
      <c r="N181" s="79" t="e">
        <v>#N/A</v>
      </c>
      <c r="O181" s="69">
        <v>59.057242591198218</v>
      </c>
      <c r="P181" s="69" t="e">
        <v>#N/A</v>
      </c>
      <c r="Q181" s="69" t="e">
        <v>#N/A</v>
      </c>
      <c r="R181" s="208" t="e">
        <v>#N/A</v>
      </c>
      <c r="S181" s="374"/>
    </row>
    <row r="182" spans="1:19" x14ac:dyDescent="0.2">
      <c r="A182" s="104">
        <v>42036</v>
      </c>
      <c r="B182" s="74">
        <v>80</v>
      </c>
      <c r="C182" s="103" t="e">
        <v>#N/A</v>
      </c>
      <c r="D182" s="103" t="e">
        <v>#N/A</v>
      </c>
      <c r="E182" s="103" t="e">
        <v>#N/A</v>
      </c>
      <c r="F182" s="103" t="e">
        <v>#N/A</v>
      </c>
      <c r="G182" s="103" t="e">
        <v>#N/A</v>
      </c>
      <c r="H182" s="103" t="e">
        <v>#N/A</v>
      </c>
      <c r="I182" s="103" t="e">
        <v>#N/A</v>
      </c>
      <c r="J182" s="103" t="e">
        <v>#N/A</v>
      </c>
      <c r="K182" s="103">
        <v>57.600630794613295</v>
      </c>
      <c r="L182" s="105" t="e">
        <v>#N/A</v>
      </c>
      <c r="N182" s="79" t="e">
        <v>#N/A</v>
      </c>
      <c r="O182" s="69" t="e">
        <v>#N/A</v>
      </c>
      <c r="P182" s="69" t="e">
        <v>#N/A</v>
      </c>
      <c r="Q182" s="69" t="e">
        <v>#N/A</v>
      </c>
      <c r="R182" s="208">
        <v>57.600630794613295</v>
      </c>
      <c r="S182" s="374"/>
    </row>
    <row r="183" spans="1:19" x14ac:dyDescent="0.2">
      <c r="A183" s="104">
        <v>42065</v>
      </c>
      <c r="B183" s="74">
        <v>25</v>
      </c>
      <c r="C183" s="103" t="e">
        <v>#N/A</v>
      </c>
      <c r="D183" s="103" t="e">
        <v>#N/A</v>
      </c>
      <c r="E183" s="103" t="e">
        <v>#N/A</v>
      </c>
      <c r="F183" s="103">
        <v>42.28745952619294</v>
      </c>
      <c r="G183" s="103" t="e">
        <v>#N/A</v>
      </c>
      <c r="H183" s="103" t="e">
        <v>#N/A</v>
      </c>
      <c r="I183" s="103" t="e">
        <v>#N/A</v>
      </c>
      <c r="J183" s="103" t="e">
        <v>#N/A</v>
      </c>
      <c r="K183" s="103" t="e">
        <v>#N/A</v>
      </c>
      <c r="L183" s="105" t="e">
        <v>#N/A</v>
      </c>
      <c r="N183" s="79" t="e">
        <v>#N/A</v>
      </c>
      <c r="O183" s="69" t="e">
        <v>#N/A</v>
      </c>
      <c r="P183" s="69">
        <v>42.28745952619294</v>
      </c>
      <c r="Q183" s="69" t="e">
        <v>#N/A</v>
      </c>
      <c r="R183" s="208" t="e">
        <v>#N/A</v>
      </c>
      <c r="S183" s="374"/>
    </row>
    <row r="184" spans="1:19" x14ac:dyDescent="0.2">
      <c r="A184" s="104">
        <v>42065</v>
      </c>
      <c r="B184" s="74">
        <v>6</v>
      </c>
      <c r="C184" s="103" t="e">
        <v>#N/A</v>
      </c>
      <c r="D184" s="103" t="e">
        <v>#N/A</v>
      </c>
      <c r="E184" s="103" t="e">
        <v>#N/A</v>
      </c>
      <c r="F184" s="103" t="e">
        <v>#N/A</v>
      </c>
      <c r="G184" s="103" t="e">
        <v>#N/A</v>
      </c>
      <c r="H184" s="103" t="e">
        <v>#N/A</v>
      </c>
      <c r="I184" s="103" t="e">
        <v>#N/A</v>
      </c>
      <c r="J184" s="103" t="e">
        <v>#N/A</v>
      </c>
      <c r="K184" s="103">
        <v>101.09010539785217</v>
      </c>
      <c r="L184" s="105" t="e">
        <v>#N/A</v>
      </c>
      <c r="N184" s="79" t="e">
        <v>#N/A</v>
      </c>
      <c r="O184" s="69" t="e">
        <v>#N/A</v>
      </c>
      <c r="P184" s="69" t="e">
        <v>#N/A</v>
      </c>
      <c r="Q184" s="69" t="e">
        <v>#N/A</v>
      </c>
      <c r="R184" s="208">
        <v>101.09010539785217</v>
      </c>
      <c r="S184" s="374"/>
    </row>
    <row r="185" spans="1:19" x14ac:dyDescent="0.2">
      <c r="A185" s="104">
        <v>42066</v>
      </c>
      <c r="B185" s="74">
        <v>62.25</v>
      </c>
      <c r="C185" s="103" t="e">
        <v>#N/A</v>
      </c>
      <c r="D185" s="103" t="e">
        <v>#N/A</v>
      </c>
      <c r="E185" s="103">
        <v>62.332700687839001</v>
      </c>
      <c r="F185" s="103" t="e">
        <v>#N/A</v>
      </c>
      <c r="G185" s="103" t="e">
        <v>#N/A</v>
      </c>
      <c r="H185" s="103" t="e">
        <v>#N/A</v>
      </c>
      <c r="I185" s="103" t="e">
        <v>#N/A</v>
      </c>
      <c r="J185" s="103" t="e">
        <v>#N/A</v>
      </c>
      <c r="K185" s="103" t="e">
        <v>#N/A</v>
      </c>
      <c r="L185" s="105" t="e">
        <v>#N/A</v>
      </c>
      <c r="N185" s="79" t="e">
        <v>#N/A</v>
      </c>
      <c r="O185" s="69" t="e">
        <v>#N/A</v>
      </c>
      <c r="P185" s="69">
        <v>62.332700687839001</v>
      </c>
      <c r="Q185" s="69" t="e">
        <v>#N/A</v>
      </c>
      <c r="R185" s="208" t="e">
        <v>#N/A</v>
      </c>
      <c r="S185" s="374"/>
    </row>
    <row r="186" spans="1:19" x14ac:dyDescent="0.2">
      <c r="A186" s="104">
        <v>42067</v>
      </c>
      <c r="B186" s="74">
        <v>70</v>
      </c>
      <c r="C186" s="103" t="e">
        <v>#N/A</v>
      </c>
      <c r="D186" s="103" t="e">
        <v>#N/A</v>
      </c>
      <c r="E186" s="103" t="e">
        <v>#N/A</v>
      </c>
      <c r="F186" s="103">
        <v>37.458763505044814</v>
      </c>
      <c r="G186" s="103" t="e">
        <v>#N/A</v>
      </c>
      <c r="H186" s="103" t="e">
        <v>#N/A</v>
      </c>
      <c r="I186" s="103" t="e">
        <v>#N/A</v>
      </c>
      <c r="J186" s="103" t="e">
        <v>#N/A</v>
      </c>
      <c r="K186" s="103" t="e">
        <v>#N/A</v>
      </c>
      <c r="L186" s="105" t="e">
        <v>#N/A</v>
      </c>
      <c r="N186" s="79" t="e">
        <v>#N/A</v>
      </c>
      <c r="O186" s="69" t="e">
        <v>#N/A</v>
      </c>
      <c r="P186" s="69">
        <v>37.458763505044814</v>
      </c>
      <c r="Q186" s="69" t="e">
        <v>#N/A</v>
      </c>
      <c r="R186" s="208" t="e">
        <v>#N/A</v>
      </c>
      <c r="S186" s="374"/>
    </row>
    <row r="187" spans="1:19" x14ac:dyDescent="0.2">
      <c r="A187" s="104">
        <v>42067</v>
      </c>
      <c r="B187" s="74">
        <v>70</v>
      </c>
      <c r="C187" s="103" t="e">
        <v>#N/A</v>
      </c>
      <c r="D187" s="103" t="e">
        <v>#N/A</v>
      </c>
      <c r="E187" s="103" t="e">
        <v>#N/A</v>
      </c>
      <c r="F187" s="103">
        <v>37.935103326056911</v>
      </c>
      <c r="G187" s="103" t="e">
        <v>#N/A</v>
      </c>
      <c r="H187" s="103" t="e">
        <v>#N/A</v>
      </c>
      <c r="I187" s="103" t="e">
        <v>#N/A</v>
      </c>
      <c r="J187" s="103" t="e">
        <v>#N/A</v>
      </c>
      <c r="K187" s="103" t="e">
        <v>#N/A</v>
      </c>
      <c r="L187" s="105" t="e">
        <v>#N/A</v>
      </c>
      <c r="N187" s="79" t="e">
        <v>#N/A</v>
      </c>
      <c r="O187" s="69" t="e">
        <v>#N/A</v>
      </c>
      <c r="P187" s="69">
        <v>37.935103326056911</v>
      </c>
      <c r="Q187" s="69" t="e">
        <v>#N/A</v>
      </c>
      <c r="R187" s="208" t="e">
        <v>#N/A</v>
      </c>
      <c r="S187" s="374"/>
    </row>
    <row r="188" spans="1:19" x14ac:dyDescent="0.2">
      <c r="A188" s="104">
        <v>42068</v>
      </c>
      <c r="B188" s="74">
        <v>10.5</v>
      </c>
      <c r="C188" s="103">
        <v>83.888269051173253</v>
      </c>
      <c r="D188" s="103" t="e">
        <v>#N/A</v>
      </c>
      <c r="E188" s="103" t="e">
        <v>#N/A</v>
      </c>
      <c r="F188" s="103" t="e">
        <v>#N/A</v>
      </c>
      <c r="G188" s="103" t="e">
        <v>#N/A</v>
      </c>
      <c r="H188" s="103" t="e">
        <v>#N/A</v>
      </c>
      <c r="I188" s="103" t="e">
        <v>#N/A</v>
      </c>
      <c r="J188" s="103" t="e">
        <v>#N/A</v>
      </c>
      <c r="K188" s="103" t="e">
        <v>#N/A</v>
      </c>
      <c r="L188" s="105" t="e">
        <v>#N/A</v>
      </c>
      <c r="N188" s="79" t="e">
        <v>#N/A</v>
      </c>
      <c r="O188" s="69">
        <v>83.888269051173253</v>
      </c>
      <c r="P188" s="69" t="e">
        <v>#N/A</v>
      </c>
      <c r="Q188" s="69" t="e">
        <v>#N/A</v>
      </c>
      <c r="R188" s="208" t="e">
        <v>#N/A</v>
      </c>
      <c r="S188" s="374"/>
    </row>
    <row r="189" spans="1:19" x14ac:dyDescent="0.2">
      <c r="A189" s="104">
        <v>42086</v>
      </c>
      <c r="B189" s="74">
        <v>20</v>
      </c>
      <c r="C189" s="103">
        <v>68.103525983807629</v>
      </c>
      <c r="D189" s="103" t="e">
        <v>#N/A</v>
      </c>
      <c r="E189" s="103" t="e">
        <v>#N/A</v>
      </c>
      <c r="F189" s="103" t="e">
        <v>#N/A</v>
      </c>
      <c r="G189" s="103" t="e">
        <v>#N/A</v>
      </c>
      <c r="H189" s="103" t="e">
        <v>#N/A</v>
      </c>
      <c r="I189" s="103" t="e">
        <v>#N/A</v>
      </c>
      <c r="J189" s="103" t="e">
        <v>#N/A</v>
      </c>
      <c r="K189" s="103" t="e">
        <v>#N/A</v>
      </c>
      <c r="L189" s="105" t="e">
        <v>#N/A</v>
      </c>
      <c r="N189" s="79" t="e">
        <v>#N/A</v>
      </c>
      <c r="O189" s="69">
        <v>68.103525983807629</v>
      </c>
      <c r="P189" s="69" t="e">
        <v>#N/A</v>
      </c>
      <c r="Q189" s="69" t="e">
        <v>#N/A</v>
      </c>
      <c r="R189" s="208" t="e">
        <v>#N/A</v>
      </c>
      <c r="S189" s="374"/>
    </row>
    <row r="190" spans="1:19" x14ac:dyDescent="0.2">
      <c r="A190" s="104">
        <v>42088</v>
      </c>
      <c r="B190" s="74">
        <v>30</v>
      </c>
      <c r="C190" s="103" t="e">
        <v>#N/A</v>
      </c>
      <c r="D190" s="103">
        <v>47.094906283521681</v>
      </c>
      <c r="E190" s="103" t="e">
        <v>#N/A</v>
      </c>
      <c r="F190" s="103" t="e">
        <v>#N/A</v>
      </c>
      <c r="G190" s="103" t="e">
        <v>#N/A</v>
      </c>
      <c r="H190" s="103" t="e">
        <v>#N/A</v>
      </c>
      <c r="I190" s="103" t="e">
        <v>#N/A</v>
      </c>
      <c r="J190" s="103" t="e">
        <v>#N/A</v>
      </c>
      <c r="K190" s="103" t="e">
        <v>#N/A</v>
      </c>
      <c r="L190" s="105" t="e">
        <v>#N/A</v>
      </c>
      <c r="N190" s="79" t="e">
        <v>#N/A</v>
      </c>
      <c r="O190" s="69">
        <v>47.094906283521681</v>
      </c>
      <c r="P190" s="69" t="e">
        <v>#N/A</v>
      </c>
      <c r="Q190" s="69" t="e">
        <v>#N/A</v>
      </c>
      <c r="R190" s="208" t="e">
        <v>#N/A</v>
      </c>
      <c r="S190" s="374"/>
    </row>
    <row r="191" spans="1:19" x14ac:dyDescent="0.2">
      <c r="A191" s="104">
        <v>42097</v>
      </c>
      <c r="B191" s="74">
        <v>81</v>
      </c>
      <c r="C191" s="103" t="e">
        <v>#N/A</v>
      </c>
      <c r="D191" s="103" t="e">
        <v>#N/A</v>
      </c>
      <c r="E191" s="103">
        <v>47.40774316126852</v>
      </c>
      <c r="F191" s="103" t="e">
        <v>#N/A</v>
      </c>
      <c r="G191" s="103" t="e">
        <v>#N/A</v>
      </c>
      <c r="H191" s="103" t="e">
        <v>#N/A</v>
      </c>
      <c r="I191" s="103" t="e">
        <v>#N/A</v>
      </c>
      <c r="J191" s="103" t="e">
        <v>#N/A</v>
      </c>
      <c r="K191" s="103" t="e">
        <v>#N/A</v>
      </c>
      <c r="L191" s="105" t="e">
        <v>#N/A</v>
      </c>
      <c r="N191" s="79" t="e">
        <v>#N/A</v>
      </c>
      <c r="O191" s="69" t="e">
        <v>#N/A</v>
      </c>
      <c r="P191" s="69">
        <v>47.40774316126852</v>
      </c>
      <c r="Q191" s="69" t="e">
        <v>#N/A</v>
      </c>
      <c r="R191" s="208" t="e">
        <v>#N/A</v>
      </c>
      <c r="S191" s="374"/>
    </row>
    <row r="192" spans="1:19" x14ac:dyDescent="0.2">
      <c r="A192" s="104">
        <v>42097</v>
      </c>
      <c r="B192" s="74">
        <v>54</v>
      </c>
      <c r="C192" s="103">
        <v>45.326870679638063</v>
      </c>
      <c r="D192" s="103" t="e">
        <v>#N/A</v>
      </c>
      <c r="E192" s="103" t="e">
        <v>#N/A</v>
      </c>
      <c r="F192" s="103" t="e">
        <v>#N/A</v>
      </c>
      <c r="G192" s="103" t="e">
        <v>#N/A</v>
      </c>
      <c r="H192" s="103" t="e">
        <v>#N/A</v>
      </c>
      <c r="I192" s="103" t="e">
        <v>#N/A</v>
      </c>
      <c r="J192" s="103" t="e">
        <v>#N/A</v>
      </c>
      <c r="K192" s="103" t="e">
        <v>#N/A</v>
      </c>
      <c r="L192" s="105" t="e">
        <v>#N/A</v>
      </c>
      <c r="N192" s="79" t="e">
        <v>#N/A</v>
      </c>
      <c r="O192" s="69">
        <v>45.326870679638063</v>
      </c>
      <c r="P192" s="69" t="e">
        <v>#N/A</v>
      </c>
      <c r="Q192" s="69" t="e">
        <v>#N/A</v>
      </c>
      <c r="R192" s="208" t="e">
        <v>#N/A</v>
      </c>
      <c r="S192" s="374"/>
    </row>
    <row r="193" spans="1:19" x14ac:dyDescent="0.2">
      <c r="A193" s="104">
        <v>42108</v>
      </c>
      <c r="B193" s="74">
        <v>6.8</v>
      </c>
      <c r="C193" s="103">
        <v>63.489127014754814</v>
      </c>
      <c r="D193" s="103" t="e">
        <v>#N/A</v>
      </c>
      <c r="E193" s="103" t="e">
        <v>#N/A</v>
      </c>
      <c r="F193" s="103" t="e">
        <v>#N/A</v>
      </c>
      <c r="G193" s="103" t="e">
        <v>#N/A</v>
      </c>
      <c r="H193" s="103" t="e">
        <v>#N/A</v>
      </c>
      <c r="I193" s="103" t="e">
        <v>#N/A</v>
      </c>
      <c r="J193" s="103" t="e">
        <v>#N/A</v>
      </c>
      <c r="K193" s="103" t="e">
        <v>#N/A</v>
      </c>
      <c r="L193" s="105" t="e">
        <v>#N/A</v>
      </c>
      <c r="N193" s="79" t="e">
        <v>#N/A</v>
      </c>
      <c r="O193" s="69">
        <v>63.489127014754814</v>
      </c>
      <c r="P193" s="69" t="e">
        <v>#N/A</v>
      </c>
      <c r="Q193" s="69" t="e">
        <v>#N/A</v>
      </c>
      <c r="R193" s="208" t="e">
        <v>#N/A</v>
      </c>
      <c r="S193" s="374"/>
    </row>
    <row r="194" spans="1:19" x14ac:dyDescent="0.2">
      <c r="A194" s="104">
        <v>42111</v>
      </c>
      <c r="B194" s="74">
        <v>20</v>
      </c>
      <c r="C194" s="103">
        <v>52.965297415203587</v>
      </c>
      <c r="D194" s="103" t="e">
        <v>#N/A</v>
      </c>
      <c r="E194" s="103" t="e">
        <v>#N/A</v>
      </c>
      <c r="F194" s="103" t="e">
        <v>#N/A</v>
      </c>
      <c r="G194" s="103" t="e">
        <v>#N/A</v>
      </c>
      <c r="H194" s="103" t="e">
        <v>#N/A</v>
      </c>
      <c r="I194" s="103" t="e">
        <v>#N/A</v>
      </c>
      <c r="J194" s="103" t="e">
        <v>#N/A</v>
      </c>
      <c r="K194" s="103" t="e">
        <v>#N/A</v>
      </c>
      <c r="L194" s="105" t="e">
        <v>#N/A</v>
      </c>
      <c r="N194" s="79" t="e">
        <v>#N/A</v>
      </c>
      <c r="O194" s="69">
        <v>52.965297415203587</v>
      </c>
      <c r="P194" s="69" t="e">
        <v>#N/A</v>
      </c>
      <c r="Q194" s="69" t="e">
        <v>#N/A</v>
      </c>
      <c r="R194" s="208" t="e">
        <v>#N/A</v>
      </c>
      <c r="S194" s="374"/>
    </row>
    <row r="195" spans="1:19" x14ac:dyDescent="0.2">
      <c r="A195" s="104">
        <v>42124</v>
      </c>
      <c r="B195" s="74">
        <v>52</v>
      </c>
      <c r="C195" s="103" t="e">
        <v>#N/A</v>
      </c>
      <c r="D195" s="103" t="e">
        <v>#N/A</v>
      </c>
      <c r="E195" s="103" t="e">
        <v>#N/A</v>
      </c>
      <c r="F195" s="103" t="e">
        <v>#N/A</v>
      </c>
      <c r="G195" s="103" t="e">
        <v>#N/A</v>
      </c>
      <c r="H195" s="103" t="e">
        <v>#N/A</v>
      </c>
      <c r="I195" s="103" t="e">
        <v>#N/A</v>
      </c>
      <c r="J195" s="103" t="e">
        <v>#N/A</v>
      </c>
      <c r="K195" s="103">
        <v>59.722529013623841</v>
      </c>
      <c r="L195" s="105" t="e">
        <v>#N/A</v>
      </c>
      <c r="N195" s="79" t="e">
        <v>#N/A</v>
      </c>
      <c r="O195" s="69" t="e">
        <v>#N/A</v>
      </c>
      <c r="P195" s="69" t="e">
        <v>#N/A</v>
      </c>
      <c r="Q195" s="69" t="e">
        <v>#N/A</v>
      </c>
      <c r="R195" s="208">
        <v>59.722529013623841</v>
      </c>
      <c r="S195" s="374"/>
    </row>
    <row r="196" spans="1:19" x14ac:dyDescent="0.2">
      <c r="A196" s="104">
        <v>42124</v>
      </c>
      <c r="B196" s="74">
        <v>50.6</v>
      </c>
      <c r="C196" s="103" t="e">
        <v>#N/A</v>
      </c>
      <c r="D196" s="103" t="e">
        <v>#N/A</v>
      </c>
      <c r="E196" s="103" t="e">
        <v>#N/A</v>
      </c>
      <c r="F196" s="103" t="e">
        <v>#N/A</v>
      </c>
      <c r="G196" s="103" t="e">
        <v>#N/A</v>
      </c>
      <c r="H196" s="103" t="e">
        <v>#N/A</v>
      </c>
      <c r="I196" s="103" t="e">
        <v>#N/A</v>
      </c>
      <c r="J196" s="103" t="e">
        <v>#N/A</v>
      </c>
      <c r="K196" s="103">
        <v>44.735214561102765</v>
      </c>
      <c r="L196" s="105" t="e">
        <v>#N/A</v>
      </c>
      <c r="N196" s="79" t="e">
        <v>#N/A</v>
      </c>
      <c r="O196" s="69" t="e">
        <v>#N/A</v>
      </c>
      <c r="P196" s="69" t="e">
        <v>#N/A</v>
      </c>
      <c r="Q196" s="69" t="e">
        <v>#N/A</v>
      </c>
      <c r="R196" s="208">
        <v>44.735214561102765</v>
      </c>
      <c r="S196" s="374"/>
    </row>
    <row r="197" spans="1:19" x14ac:dyDescent="0.2">
      <c r="A197" s="104">
        <v>42151</v>
      </c>
      <c r="B197" s="74">
        <v>4.9000000000000004</v>
      </c>
      <c r="C197" s="103" t="e">
        <v>#N/A</v>
      </c>
      <c r="D197" s="103" t="e">
        <v>#N/A</v>
      </c>
      <c r="E197" s="103" t="e">
        <v>#N/A</v>
      </c>
      <c r="F197" s="103" t="e">
        <v>#N/A</v>
      </c>
      <c r="G197" s="103" t="e">
        <v>#N/A</v>
      </c>
      <c r="H197" s="103" t="e">
        <v>#N/A</v>
      </c>
      <c r="I197" s="103" t="e">
        <v>#N/A</v>
      </c>
      <c r="J197" s="103" t="e">
        <v>#N/A</v>
      </c>
      <c r="K197" s="103">
        <v>66.610994609562795</v>
      </c>
      <c r="L197" s="105" t="e">
        <v>#N/A</v>
      </c>
      <c r="N197" s="79" t="e">
        <v>#N/A</v>
      </c>
      <c r="O197" s="69" t="e">
        <v>#N/A</v>
      </c>
      <c r="P197" s="69" t="e">
        <v>#N/A</v>
      </c>
      <c r="Q197" s="69" t="e">
        <v>#N/A</v>
      </c>
      <c r="R197" s="208">
        <v>66.610994609562795</v>
      </c>
      <c r="S197" s="374"/>
    </row>
    <row r="198" spans="1:19" x14ac:dyDescent="0.2">
      <c r="A198" s="104">
        <v>42156</v>
      </c>
      <c r="B198" s="74">
        <v>3.6</v>
      </c>
      <c r="C198" s="103" t="e">
        <v>#N/A</v>
      </c>
      <c r="D198" s="103" t="e">
        <v>#N/A</v>
      </c>
      <c r="E198" s="103" t="e">
        <v>#N/A</v>
      </c>
      <c r="F198" s="103">
        <v>74.008822429787401</v>
      </c>
      <c r="G198" s="103" t="e">
        <v>#N/A</v>
      </c>
      <c r="H198" s="103" t="e">
        <v>#N/A</v>
      </c>
      <c r="I198" s="103" t="e">
        <v>#N/A</v>
      </c>
      <c r="J198" s="103" t="e">
        <v>#N/A</v>
      </c>
      <c r="K198" s="103" t="e">
        <v>#N/A</v>
      </c>
      <c r="L198" s="105" t="e">
        <v>#N/A</v>
      </c>
      <c r="N198" s="79" t="e">
        <v>#N/A</v>
      </c>
      <c r="O198" s="69" t="e">
        <v>#N/A</v>
      </c>
      <c r="P198" s="69">
        <v>74.008822429787401</v>
      </c>
      <c r="Q198" s="69" t="e">
        <v>#N/A</v>
      </c>
      <c r="R198" s="208" t="e">
        <v>#N/A</v>
      </c>
      <c r="S198" s="374"/>
    </row>
    <row r="199" spans="1:19" x14ac:dyDescent="0.2">
      <c r="A199" s="104">
        <v>42160</v>
      </c>
      <c r="B199" s="74">
        <v>100</v>
      </c>
      <c r="C199" s="103" t="e">
        <v>#N/A</v>
      </c>
      <c r="D199" s="103">
        <v>41.944134525586627</v>
      </c>
      <c r="E199" s="103" t="e">
        <v>#N/A</v>
      </c>
      <c r="F199" s="103" t="e">
        <v>#N/A</v>
      </c>
      <c r="G199" s="103" t="e">
        <v>#N/A</v>
      </c>
      <c r="H199" s="103" t="e">
        <v>#N/A</v>
      </c>
      <c r="I199" s="103" t="e">
        <v>#N/A</v>
      </c>
      <c r="J199" s="103" t="e">
        <v>#N/A</v>
      </c>
      <c r="K199" s="103" t="e">
        <v>#N/A</v>
      </c>
      <c r="L199" s="105" t="e">
        <v>#N/A</v>
      </c>
      <c r="N199" s="79" t="e">
        <v>#N/A</v>
      </c>
      <c r="O199" s="69">
        <v>41.944134525586627</v>
      </c>
      <c r="P199" s="69" t="e">
        <v>#N/A</v>
      </c>
      <c r="Q199" s="69" t="e">
        <v>#N/A</v>
      </c>
      <c r="R199" s="208" t="e">
        <v>#N/A</v>
      </c>
      <c r="S199" s="374"/>
    </row>
    <row r="200" spans="1:19" x14ac:dyDescent="0.2">
      <c r="A200" s="104">
        <v>42164</v>
      </c>
      <c r="B200" s="74">
        <v>80</v>
      </c>
      <c r="C200" s="103" t="e">
        <v>#N/A</v>
      </c>
      <c r="D200" s="103" t="e">
        <v>#N/A</v>
      </c>
      <c r="E200" s="103" t="e">
        <v>#N/A</v>
      </c>
      <c r="F200" s="103" t="e">
        <v>#N/A</v>
      </c>
      <c r="G200" s="103" t="e">
        <v>#N/A</v>
      </c>
      <c r="H200" s="103">
        <v>67.583307312300008</v>
      </c>
      <c r="I200" s="103" t="e">
        <v>#N/A</v>
      </c>
      <c r="J200" s="103" t="e">
        <v>#N/A</v>
      </c>
      <c r="K200" s="103" t="e">
        <v>#N/A</v>
      </c>
      <c r="L200" s="105" t="e">
        <v>#N/A</v>
      </c>
      <c r="N200" s="79" t="e">
        <v>#N/A</v>
      </c>
      <c r="O200" s="69" t="e">
        <v>#N/A</v>
      </c>
      <c r="P200" s="69" t="e">
        <v>#N/A</v>
      </c>
      <c r="Q200" s="69">
        <v>67.583307312300008</v>
      </c>
      <c r="R200" s="208" t="e">
        <v>#N/A</v>
      </c>
      <c r="S200" s="374"/>
    </row>
    <row r="201" spans="1:19" x14ac:dyDescent="0.2">
      <c r="A201" s="104">
        <v>42174</v>
      </c>
      <c r="B201" s="74">
        <v>100</v>
      </c>
      <c r="C201" s="103" t="e">
        <v>#N/A</v>
      </c>
      <c r="D201" s="103">
        <v>44.134615754345361</v>
      </c>
      <c r="E201" s="103" t="e">
        <v>#N/A</v>
      </c>
      <c r="F201" s="103" t="e">
        <v>#N/A</v>
      </c>
      <c r="G201" s="103" t="e">
        <v>#N/A</v>
      </c>
      <c r="H201" s="103" t="e">
        <v>#N/A</v>
      </c>
      <c r="I201" s="103" t="e">
        <v>#N/A</v>
      </c>
      <c r="J201" s="103" t="e">
        <v>#N/A</v>
      </c>
      <c r="K201" s="103" t="e">
        <v>#N/A</v>
      </c>
      <c r="L201" s="105" t="e">
        <v>#N/A</v>
      </c>
      <c r="N201" s="79" t="e">
        <v>#N/A</v>
      </c>
      <c r="O201" s="69">
        <v>44.134615754345361</v>
      </c>
      <c r="P201" s="69" t="e">
        <v>#N/A</v>
      </c>
      <c r="Q201" s="69" t="e">
        <v>#N/A</v>
      </c>
      <c r="R201" s="208" t="e">
        <v>#N/A</v>
      </c>
      <c r="S201" s="374"/>
    </row>
    <row r="202" spans="1:19" x14ac:dyDescent="0.2">
      <c r="A202" s="104">
        <v>42178</v>
      </c>
      <c r="B202" s="74">
        <v>46</v>
      </c>
      <c r="C202" s="103" t="e">
        <v>#N/A</v>
      </c>
      <c r="D202" s="103">
        <v>49.033058139570798</v>
      </c>
      <c r="E202" s="103" t="e">
        <v>#N/A</v>
      </c>
      <c r="F202" s="103" t="e">
        <v>#N/A</v>
      </c>
      <c r="G202" s="103" t="e">
        <v>#N/A</v>
      </c>
      <c r="H202" s="103" t="e">
        <v>#N/A</v>
      </c>
      <c r="I202" s="103" t="e">
        <v>#N/A</v>
      </c>
      <c r="J202" s="103" t="e">
        <v>#N/A</v>
      </c>
      <c r="K202" s="103" t="e">
        <v>#N/A</v>
      </c>
      <c r="L202" s="105" t="e">
        <v>#N/A</v>
      </c>
      <c r="N202" s="79" t="e">
        <v>#N/A</v>
      </c>
      <c r="O202" s="69">
        <v>49.033058139570798</v>
      </c>
      <c r="P202" s="69" t="e">
        <v>#N/A</v>
      </c>
      <c r="Q202" s="69" t="e">
        <v>#N/A</v>
      </c>
      <c r="R202" s="208" t="e">
        <v>#N/A</v>
      </c>
      <c r="S202" s="374"/>
    </row>
    <row r="203" spans="1:19" x14ac:dyDescent="0.2">
      <c r="A203" s="104">
        <v>42180</v>
      </c>
      <c r="B203" s="74">
        <v>100.815</v>
      </c>
      <c r="C203" s="103">
        <v>54.667308533996064</v>
      </c>
      <c r="D203" s="103" t="e">
        <v>#N/A</v>
      </c>
      <c r="E203" s="103" t="e">
        <v>#N/A</v>
      </c>
      <c r="F203" s="103" t="e">
        <v>#N/A</v>
      </c>
      <c r="G203" s="103" t="e">
        <v>#N/A</v>
      </c>
      <c r="H203" s="103" t="e">
        <v>#N/A</v>
      </c>
      <c r="I203" s="103" t="e">
        <v>#N/A</v>
      </c>
      <c r="J203" s="103" t="e">
        <v>#N/A</v>
      </c>
      <c r="K203" s="103" t="e">
        <v>#N/A</v>
      </c>
      <c r="L203" s="105" t="e">
        <v>#N/A</v>
      </c>
      <c r="N203" s="79" t="e">
        <v>#N/A</v>
      </c>
      <c r="O203" s="69">
        <v>54.667308533996064</v>
      </c>
      <c r="P203" s="69" t="e">
        <v>#N/A</v>
      </c>
      <c r="Q203" s="69" t="e">
        <v>#N/A</v>
      </c>
      <c r="R203" s="208" t="e">
        <v>#N/A</v>
      </c>
      <c r="S203" s="374"/>
    </row>
    <row r="204" spans="1:19" x14ac:dyDescent="0.2">
      <c r="A204" s="104">
        <v>42185</v>
      </c>
      <c r="B204" s="74">
        <v>7.06</v>
      </c>
      <c r="C204" s="103" t="e">
        <v>#N/A</v>
      </c>
      <c r="D204" s="103" t="e">
        <v>#N/A</v>
      </c>
      <c r="E204" s="103" t="e">
        <v>#N/A</v>
      </c>
      <c r="F204" s="103" t="e">
        <v>#N/A</v>
      </c>
      <c r="G204" s="103" t="e">
        <v>#N/A</v>
      </c>
      <c r="H204" s="103" t="e">
        <v>#N/A</v>
      </c>
      <c r="I204" s="103" t="e">
        <v>#N/A</v>
      </c>
      <c r="J204" s="103" t="e">
        <v>#N/A</v>
      </c>
      <c r="K204" s="103">
        <v>61.052519690941047</v>
      </c>
      <c r="L204" s="105" t="e">
        <v>#N/A</v>
      </c>
      <c r="N204" s="79" t="e">
        <v>#N/A</v>
      </c>
      <c r="O204" s="69" t="e">
        <v>#N/A</v>
      </c>
      <c r="P204" s="69" t="e">
        <v>#N/A</v>
      </c>
      <c r="Q204" s="69" t="e">
        <v>#N/A</v>
      </c>
      <c r="R204" s="208">
        <v>61.052519690941047</v>
      </c>
      <c r="S204" s="374"/>
    </row>
    <row r="205" spans="1:19" x14ac:dyDescent="0.2">
      <c r="A205" s="104">
        <v>42186</v>
      </c>
      <c r="B205" s="74">
        <v>27.6</v>
      </c>
      <c r="C205" s="103" t="e">
        <v>#N/A</v>
      </c>
      <c r="D205" s="103" t="e">
        <v>#N/A</v>
      </c>
      <c r="E205" s="103" t="e">
        <v>#N/A</v>
      </c>
      <c r="F205" s="103" t="e">
        <v>#N/A</v>
      </c>
      <c r="G205" s="103" t="e">
        <v>#N/A</v>
      </c>
      <c r="H205" s="103" t="e">
        <v>#N/A</v>
      </c>
      <c r="I205" s="103" t="e">
        <v>#N/A</v>
      </c>
      <c r="J205" s="103" t="e">
        <v>#N/A</v>
      </c>
      <c r="K205" s="103" t="e">
        <v>#N/A</v>
      </c>
      <c r="L205" s="105">
        <v>130.3379195325974</v>
      </c>
      <c r="N205" s="79">
        <v>130.3379195325974</v>
      </c>
      <c r="O205" s="69" t="e">
        <v>#N/A</v>
      </c>
      <c r="P205" s="69" t="e">
        <v>#N/A</v>
      </c>
      <c r="Q205" s="69" t="e">
        <v>#N/A</v>
      </c>
      <c r="R205" s="208" t="e">
        <v>#N/A</v>
      </c>
      <c r="S205" s="374"/>
    </row>
    <row r="206" spans="1:19" x14ac:dyDescent="0.2">
      <c r="A206" s="104">
        <v>42186</v>
      </c>
      <c r="B206" s="74">
        <v>20</v>
      </c>
      <c r="C206" s="103" t="e">
        <v>#N/A</v>
      </c>
      <c r="D206" s="103" t="e">
        <v>#N/A</v>
      </c>
      <c r="E206" s="103">
        <v>65.787773692141485</v>
      </c>
      <c r="F206" s="103" t="e">
        <v>#N/A</v>
      </c>
      <c r="G206" s="103" t="e">
        <v>#N/A</v>
      </c>
      <c r="H206" s="103" t="e">
        <v>#N/A</v>
      </c>
      <c r="I206" s="103" t="e">
        <v>#N/A</v>
      </c>
      <c r="J206" s="103" t="e">
        <v>#N/A</v>
      </c>
      <c r="K206" s="103" t="e">
        <v>#N/A</v>
      </c>
      <c r="L206" s="105" t="e">
        <v>#N/A</v>
      </c>
      <c r="N206" s="79" t="e">
        <v>#N/A</v>
      </c>
      <c r="O206" s="69" t="e">
        <v>#N/A</v>
      </c>
      <c r="P206" s="69">
        <v>65.787773692141485</v>
      </c>
      <c r="Q206" s="69" t="e">
        <v>#N/A</v>
      </c>
      <c r="R206" s="208" t="e">
        <v>#N/A</v>
      </c>
      <c r="S206" s="374"/>
    </row>
    <row r="207" spans="1:19" x14ac:dyDescent="0.2">
      <c r="A207" s="104">
        <v>42186</v>
      </c>
      <c r="B207" s="74">
        <v>13</v>
      </c>
      <c r="C207" s="103" t="e">
        <v>#N/A</v>
      </c>
      <c r="D207" s="103" t="e">
        <v>#N/A</v>
      </c>
      <c r="E207" s="103" t="e">
        <v>#N/A</v>
      </c>
      <c r="F207" s="103" t="e">
        <v>#N/A</v>
      </c>
      <c r="G207" s="103" t="e">
        <v>#N/A</v>
      </c>
      <c r="H207" s="103" t="e">
        <v>#N/A</v>
      </c>
      <c r="I207" s="103" t="e">
        <v>#N/A</v>
      </c>
      <c r="J207" s="103" t="e">
        <v>#N/A</v>
      </c>
      <c r="K207" s="103">
        <v>63.828030799805845</v>
      </c>
      <c r="L207" s="105" t="e">
        <v>#N/A</v>
      </c>
      <c r="N207" s="79" t="e">
        <v>#N/A</v>
      </c>
      <c r="O207" s="69" t="e">
        <v>#N/A</v>
      </c>
      <c r="P207" s="69" t="e">
        <v>#N/A</v>
      </c>
      <c r="Q207" s="69" t="e">
        <v>#N/A</v>
      </c>
      <c r="R207" s="208">
        <v>63.828030799805845</v>
      </c>
      <c r="S207" s="374"/>
    </row>
    <row r="208" spans="1:19" x14ac:dyDescent="0.2">
      <c r="A208" s="104">
        <v>42200</v>
      </c>
      <c r="B208" s="74">
        <v>125</v>
      </c>
      <c r="C208" s="103">
        <v>51.949427114259713</v>
      </c>
      <c r="D208" s="103" t="e">
        <v>#N/A</v>
      </c>
      <c r="E208" s="103" t="e">
        <v>#N/A</v>
      </c>
      <c r="F208" s="103" t="e">
        <v>#N/A</v>
      </c>
      <c r="G208" s="103" t="e">
        <v>#N/A</v>
      </c>
      <c r="H208" s="103" t="e">
        <v>#N/A</v>
      </c>
      <c r="I208" s="103" t="e">
        <v>#N/A</v>
      </c>
      <c r="J208" s="103" t="e">
        <v>#N/A</v>
      </c>
      <c r="K208" s="103" t="e">
        <v>#N/A</v>
      </c>
      <c r="L208" s="105" t="e">
        <v>#N/A</v>
      </c>
      <c r="N208" s="79" t="e">
        <v>#N/A</v>
      </c>
      <c r="O208" s="69">
        <v>51.949427114259713</v>
      </c>
      <c r="P208" s="69" t="e">
        <v>#N/A</v>
      </c>
      <c r="Q208" s="69" t="e">
        <v>#N/A</v>
      </c>
      <c r="R208" s="208" t="e">
        <v>#N/A</v>
      </c>
      <c r="S208" s="374"/>
    </row>
    <row r="209" spans="1:19" x14ac:dyDescent="0.2">
      <c r="A209" s="104">
        <v>42201</v>
      </c>
      <c r="B209" s="74">
        <v>150</v>
      </c>
      <c r="C209" s="103">
        <v>48.894875077160599</v>
      </c>
      <c r="D209" s="103" t="e">
        <v>#N/A</v>
      </c>
      <c r="E209" s="103" t="e">
        <v>#N/A</v>
      </c>
      <c r="F209" s="103" t="e">
        <v>#N/A</v>
      </c>
      <c r="G209" s="103" t="e">
        <v>#N/A</v>
      </c>
      <c r="H209" s="103" t="e">
        <v>#N/A</v>
      </c>
      <c r="I209" s="103" t="e">
        <v>#N/A</v>
      </c>
      <c r="J209" s="103" t="e">
        <v>#N/A</v>
      </c>
      <c r="K209" s="103" t="e">
        <v>#N/A</v>
      </c>
      <c r="L209" s="105" t="e">
        <v>#N/A</v>
      </c>
      <c r="N209" s="79" t="e">
        <v>#N/A</v>
      </c>
      <c r="O209" s="69">
        <v>48.894875077160599</v>
      </c>
      <c r="P209" s="69" t="e">
        <v>#N/A</v>
      </c>
      <c r="Q209" s="69" t="e">
        <v>#N/A</v>
      </c>
      <c r="R209" s="208" t="e">
        <v>#N/A</v>
      </c>
      <c r="S209" s="374"/>
    </row>
    <row r="210" spans="1:19" x14ac:dyDescent="0.2">
      <c r="A210" s="104">
        <v>42206</v>
      </c>
      <c r="B210" s="74">
        <v>20</v>
      </c>
      <c r="C210" s="103" t="e">
        <v>#N/A</v>
      </c>
      <c r="D210" s="103" t="e">
        <v>#N/A</v>
      </c>
      <c r="E210" s="103" t="e">
        <v>#N/A</v>
      </c>
      <c r="F210" s="103" t="e">
        <v>#N/A</v>
      </c>
      <c r="G210" s="103" t="e">
        <v>#N/A</v>
      </c>
      <c r="H210" s="103" t="e">
        <v>#N/A</v>
      </c>
      <c r="I210" s="103" t="e">
        <v>#N/A</v>
      </c>
      <c r="J210" s="103" t="e">
        <v>#N/A</v>
      </c>
      <c r="K210" s="103">
        <v>46.301790704643444</v>
      </c>
      <c r="L210" s="105" t="e">
        <v>#N/A</v>
      </c>
      <c r="N210" s="79" t="e">
        <v>#N/A</v>
      </c>
      <c r="O210" s="69" t="e">
        <v>#N/A</v>
      </c>
      <c r="P210" s="69" t="e">
        <v>#N/A</v>
      </c>
      <c r="Q210" s="69" t="e">
        <v>#N/A</v>
      </c>
      <c r="R210" s="208">
        <v>46.301790704643444</v>
      </c>
      <c r="S210" s="374"/>
    </row>
    <row r="211" spans="1:19" x14ac:dyDescent="0.2">
      <c r="A211" s="104">
        <v>42221</v>
      </c>
      <c r="B211" s="74">
        <v>30</v>
      </c>
      <c r="C211" s="103" t="e">
        <v>#N/A</v>
      </c>
      <c r="D211" s="103">
        <v>45.015431742091714</v>
      </c>
      <c r="E211" s="103" t="e">
        <v>#N/A</v>
      </c>
      <c r="F211" s="103" t="e">
        <v>#N/A</v>
      </c>
      <c r="G211" s="103" t="e">
        <v>#N/A</v>
      </c>
      <c r="H211" s="103" t="e">
        <v>#N/A</v>
      </c>
      <c r="I211" s="103" t="e">
        <v>#N/A</v>
      </c>
      <c r="J211" s="103" t="e">
        <v>#N/A</v>
      </c>
      <c r="K211" s="103" t="e">
        <v>#N/A</v>
      </c>
      <c r="L211" s="105" t="e">
        <v>#N/A</v>
      </c>
      <c r="N211" s="79" t="e">
        <v>#N/A</v>
      </c>
      <c r="O211" s="69">
        <v>45.015431742091714</v>
      </c>
      <c r="P211" s="69" t="e">
        <v>#N/A</v>
      </c>
      <c r="Q211" s="69" t="e">
        <v>#N/A</v>
      </c>
      <c r="R211" s="208" t="e">
        <v>#N/A</v>
      </c>
      <c r="S211" s="374"/>
    </row>
    <row r="212" spans="1:19" x14ac:dyDescent="0.2">
      <c r="A212" s="104">
        <v>42225</v>
      </c>
      <c r="B212" s="74">
        <v>30</v>
      </c>
      <c r="C212" s="103" t="e">
        <v>#N/A</v>
      </c>
      <c r="D212" s="103">
        <v>41.037667287295541</v>
      </c>
      <c r="E212" s="103" t="e">
        <v>#N/A</v>
      </c>
      <c r="F212" s="103" t="e">
        <v>#N/A</v>
      </c>
      <c r="G212" s="103" t="e">
        <v>#N/A</v>
      </c>
      <c r="H212" s="103" t="e">
        <v>#N/A</v>
      </c>
      <c r="I212" s="103" t="e">
        <v>#N/A</v>
      </c>
      <c r="J212" s="103" t="e">
        <v>#N/A</v>
      </c>
      <c r="K212" s="103" t="e">
        <v>#N/A</v>
      </c>
      <c r="L212" s="105" t="e">
        <v>#N/A</v>
      </c>
      <c r="N212" s="79" t="e">
        <v>#N/A</v>
      </c>
      <c r="O212" s="69">
        <v>41.037667287295541</v>
      </c>
      <c r="P212" s="69" t="e">
        <v>#N/A</v>
      </c>
      <c r="Q212" s="69" t="e">
        <v>#N/A</v>
      </c>
      <c r="R212" s="208" t="e">
        <v>#N/A</v>
      </c>
      <c r="S212" s="374"/>
    </row>
    <row r="213" spans="1:19" x14ac:dyDescent="0.2">
      <c r="A213" s="104">
        <v>42228</v>
      </c>
      <c r="B213" s="74">
        <v>10</v>
      </c>
      <c r="C213" s="103">
        <v>50.141477338304576</v>
      </c>
      <c r="D213" s="103" t="e">
        <v>#N/A</v>
      </c>
      <c r="E213" s="103" t="e">
        <v>#N/A</v>
      </c>
      <c r="F213" s="103" t="e">
        <v>#N/A</v>
      </c>
      <c r="G213" s="103" t="e">
        <v>#N/A</v>
      </c>
      <c r="H213" s="103" t="e">
        <v>#N/A</v>
      </c>
      <c r="I213" s="103" t="e">
        <v>#N/A</v>
      </c>
      <c r="J213" s="103" t="e">
        <v>#N/A</v>
      </c>
      <c r="K213" s="103" t="e">
        <v>#N/A</v>
      </c>
      <c r="L213" s="105" t="e">
        <v>#N/A</v>
      </c>
      <c r="N213" s="79" t="e">
        <v>#N/A</v>
      </c>
      <c r="O213" s="69">
        <v>50.141477338304576</v>
      </c>
      <c r="P213" s="69" t="e">
        <v>#N/A</v>
      </c>
      <c r="Q213" s="69" t="e">
        <v>#N/A</v>
      </c>
      <c r="R213" s="208" t="e">
        <v>#N/A</v>
      </c>
      <c r="S213" s="374"/>
    </row>
    <row r="214" spans="1:19" x14ac:dyDescent="0.2">
      <c r="A214" s="104">
        <v>42232</v>
      </c>
      <c r="B214" s="74">
        <v>10</v>
      </c>
      <c r="C214" s="103">
        <v>50.141477338304576</v>
      </c>
      <c r="D214" s="103" t="e">
        <v>#N/A</v>
      </c>
      <c r="E214" s="103" t="e">
        <v>#N/A</v>
      </c>
      <c r="F214" s="103" t="e">
        <v>#N/A</v>
      </c>
      <c r="G214" s="103" t="e">
        <v>#N/A</v>
      </c>
      <c r="H214" s="103" t="e">
        <v>#N/A</v>
      </c>
      <c r="I214" s="103" t="e">
        <v>#N/A</v>
      </c>
      <c r="J214" s="103" t="e">
        <v>#N/A</v>
      </c>
      <c r="K214" s="103" t="e">
        <v>#N/A</v>
      </c>
      <c r="L214" s="105" t="e">
        <v>#N/A</v>
      </c>
      <c r="N214" s="79" t="e">
        <v>#N/A</v>
      </c>
      <c r="O214" s="69">
        <v>50.141477338304576</v>
      </c>
      <c r="P214" s="69" t="e">
        <v>#N/A</v>
      </c>
      <c r="Q214" s="69" t="e">
        <v>#N/A</v>
      </c>
      <c r="R214" s="208" t="e">
        <v>#N/A</v>
      </c>
      <c r="S214" s="374"/>
    </row>
    <row r="215" spans="1:19" x14ac:dyDescent="0.2">
      <c r="A215" s="104">
        <v>42244</v>
      </c>
      <c r="B215" s="74">
        <v>150</v>
      </c>
      <c r="C215" s="103" t="e">
        <v>#N/A</v>
      </c>
      <c r="D215" s="103">
        <v>51.021198302627944</v>
      </c>
      <c r="E215" s="103" t="e">
        <v>#N/A</v>
      </c>
      <c r="F215" s="103" t="e">
        <v>#N/A</v>
      </c>
      <c r="G215" s="103" t="e">
        <v>#N/A</v>
      </c>
      <c r="H215" s="103" t="e">
        <v>#N/A</v>
      </c>
      <c r="I215" s="103" t="e">
        <v>#N/A</v>
      </c>
      <c r="J215" s="103" t="e">
        <v>#N/A</v>
      </c>
      <c r="K215" s="103" t="e">
        <v>#N/A</v>
      </c>
      <c r="L215" s="105" t="e">
        <v>#N/A</v>
      </c>
      <c r="N215" s="79" t="e">
        <v>#N/A</v>
      </c>
      <c r="O215" s="69">
        <v>51.021198302627944</v>
      </c>
      <c r="P215" s="69" t="e">
        <v>#N/A</v>
      </c>
      <c r="Q215" s="69" t="e">
        <v>#N/A</v>
      </c>
      <c r="R215" s="208" t="e">
        <v>#N/A</v>
      </c>
      <c r="S215" s="374"/>
    </row>
    <row r="216" spans="1:19" x14ac:dyDescent="0.2">
      <c r="A216" s="104">
        <v>42250</v>
      </c>
      <c r="B216" s="74">
        <v>10.88</v>
      </c>
      <c r="C216" s="103" t="e">
        <v>#N/A</v>
      </c>
      <c r="D216" s="103">
        <v>74.94414326883394</v>
      </c>
      <c r="E216" s="103" t="e">
        <v>#N/A</v>
      </c>
      <c r="F216" s="103" t="e">
        <v>#N/A</v>
      </c>
      <c r="G216" s="103" t="e">
        <v>#N/A</v>
      </c>
      <c r="H216" s="103" t="e">
        <v>#N/A</v>
      </c>
      <c r="I216" s="103" t="e">
        <v>#N/A</v>
      </c>
      <c r="J216" s="103" t="e">
        <v>#N/A</v>
      </c>
      <c r="K216" s="103" t="e">
        <v>#N/A</v>
      </c>
      <c r="L216" s="105" t="e">
        <v>#N/A</v>
      </c>
      <c r="N216" s="79" t="e">
        <v>#N/A</v>
      </c>
      <c r="O216" s="69">
        <v>74.94414326883394</v>
      </c>
      <c r="P216" s="69" t="e">
        <v>#N/A</v>
      </c>
      <c r="Q216" s="69" t="e">
        <v>#N/A</v>
      </c>
      <c r="R216" s="208" t="e">
        <v>#N/A</v>
      </c>
      <c r="S216" s="374"/>
    </row>
    <row r="217" spans="1:19" x14ac:dyDescent="0.2">
      <c r="A217" s="104">
        <v>42270</v>
      </c>
      <c r="B217" s="74">
        <v>52</v>
      </c>
      <c r="C217" s="103" t="e">
        <v>#N/A</v>
      </c>
      <c r="D217" s="103" t="e">
        <v>#N/A</v>
      </c>
      <c r="E217" s="103">
        <v>43.262990790301664</v>
      </c>
      <c r="F217" s="103" t="e">
        <v>#N/A</v>
      </c>
      <c r="G217" s="103" t="e">
        <v>#N/A</v>
      </c>
      <c r="H217" s="103" t="e">
        <v>#N/A</v>
      </c>
      <c r="I217" s="103" t="e">
        <v>#N/A</v>
      </c>
      <c r="J217" s="103" t="e">
        <v>#N/A</v>
      </c>
      <c r="K217" s="103" t="e">
        <v>#N/A</v>
      </c>
      <c r="L217" s="105" t="e">
        <v>#N/A</v>
      </c>
      <c r="N217" s="79" t="e">
        <v>#N/A</v>
      </c>
      <c r="O217" s="69" t="e">
        <v>#N/A</v>
      </c>
      <c r="P217" s="69">
        <v>43.262990790301664</v>
      </c>
      <c r="Q217" s="69" t="e">
        <v>#N/A</v>
      </c>
      <c r="R217" s="208" t="e">
        <v>#N/A</v>
      </c>
      <c r="S217" s="374"/>
    </row>
    <row r="218" spans="1:19" x14ac:dyDescent="0.2">
      <c r="A218" s="104">
        <v>42270</v>
      </c>
      <c r="B218" s="74">
        <v>52</v>
      </c>
      <c r="C218" s="103" t="e">
        <v>#N/A</v>
      </c>
      <c r="D218" s="103" t="e">
        <v>#N/A</v>
      </c>
      <c r="E218" s="103" t="e">
        <v>#N/A</v>
      </c>
      <c r="F218" s="103" t="e">
        <v>#N/A</v>
      </c>
      <c r="G218" s="103" t="e">
        <v>#N/A</v>
      </c>
      <c r="H218" s="103" t="e">
        <v>#N/A</v>
      </c>
      <c r="I218" s="103" t="e">
        <v>#N/A</v>
      </c>
      <c r="J218" s="103" t="e">
        <v>#N/A</v>
      </c>
      <c r="K218" s="103">
        <v>46.990511788790016</v>
      </c>
      <c r="L218" s="105" t="e">
        <v>#N/A</v>
      </c>
      <c r="N218" s="79" t="e">
        <v>#N/A</v>
      </c>
      <c r="O218" s="69" t="e">
        <v>#N/A</v>
      </c>
      <c r="P218" s="69" t="e">
        <v>#N/A</v>
      </c>
      <c r="Q218" s="69" t="e">
        <v>#N/A</v>
      </c>
      <c r="R218" s="208">
        <v>46.990511788790016</v>
      </c>
      <c r="S218" s="374"/>
    </row>
    <row r="219" spans="1:19" x14ac:dyDescent="0.2">
      <c r="A219" s="104">
        <v>42271</v>
      </c>
      <c r="B219" s="74">
        <v>25</v>
      </c>
      <c r="C219" s="103" t="e">
        <v>#N/A</v>
      </c>
      <c r="D219" s="103">
        <v>41.174060435802566</v>
      </c>
      <c r="E219" s="103" t="e">
        <v>#N/A</v>
      </c>
      <c r="F219" s="103" t="e">
        <v>#N/A</v>
      </c>
      <c r="G219" s="103" t="e">
        <v>#N/A</v>
      </c>
      <c r="H219" s="103" t="e">
        <v>#N/A</v>
      </c>
      <c r="I219" s="103" t="e">
        <v>#N/A</v>
      </c>
      <c r="J219" s="103" t="e">
        <v>#N/A</v>
      </c>
      <c r="K219" s="103" t="e">
        <v>#N/A</v>
      </c>
      <c r="L219" s="105" t="e">
        <v>#N/A</v>
      </c>
      <c r="N219" s="79" t="e">
        <v>#N/A</v>
      </c>
      <c r="O219" s="69">
        <v>41.174060435802566</v>
      </c>
      <c r="P219" s="69" t="e">
        <v>#N/A</v>
      </c>
      <c r="Q219" s="69" t="e">
        <v>#N/A</v>
      </c>
      <c r="R219" s="208" t="e">
        <v>#N/A</v>
      </c>
      <c r="S219" s="374"/>
    </row>
    <row r="220" spans="1:19" x14ac:dyDescent="0.2">
      <c r="A220" s="104">
        <v>42275</v>
      </c>
      <c r="B220" s="74">
        <v>71.400000000000006</v>
      </c>
      <c r="C220" s="103" t="e">
        <v>#N/A</v>
      </c>
      <c r="D220" s="103">
        <v>19.778630902171695</v>
      </c>
      <c r="E220" s="103" t="e">
        <v>#N/A</v>
      </c>
      <c r="F220" s="103" t="e">
        <v>#N/A</v>
      </c>
      <c r="G220" s="103" t="e">
        <v>#N/A</v>
      </c>
      <c r="H220" s="103" t="e">
        <v>#N/A</v>
      </c>
      <c r="I220" s="103" t="e">
        <v>#N/A</v>
      </c>
      <c r="J220" s="103" t="e">
        <v>#N/A</v>
      </c>
      <c r="K220" s="103" t="e">
        <v>#N/A</v>
      </c>
      <c r="L220" s="105" t="e">
        <v>#N/A</v>
      </c>
      <c r="N220" s="79" t="e">
        <v>#N/A</v>
      </c>
      <c r="O220" s="69">
        <v>19.778630902171695</v>
      </c>
      <c r="P220" s="69" t="e">
        <v>#N/A</v>
      </c>
      <c r="Q220" s="69" t="e">
        <v>#N/A</v>
      </c>
      <c r="R220" s="208" t="e">
        <v>#N/A</v>
      </c>
      <c r="S220" s="374"/>
    </row>
    <row r="221" spans="1:19" x14ac:dyDescent="0.2">
      <c r="A221" s="104">
        <v>42275</v>
      </c>
      <c r="B221" s="74">
        <v>46.2</v>
      </c>
      <c r="C221" s="103" t="e">
        <v>#N/A</v>
      </c>
      <c r="D221" s="103">
        <v>19.778630902171695</v>
      </c>
      <c r="E221" s="103" t="e">
        <v>#N/A</v>
      </c>
      <c r="F221" s="103" t="e">
        <v>#N/A</v>
      </c>
      <c r="G221" s="103" t="e">
        <v>#N/A</v>
      </c>
      <c r="H221" s="103" t="e">
        <v>#N/A</v>
      </c>
      <c r="I221" s="103" t="e">
        <v>#N/A</v>
      </c>
      <c r="J221" s="103" t="e">
        <v>#N/A</v>
      </c>
      <c r="K221" s="103" t="e">
        <v>#N/A</v>
      </c>
      <c r="L221" s="105" t="e">
        <v>#N/A</v>
      </c>
      <c r="N221" s="79" t="e">
        <v>#N/A</v>
      </c>
      <c r="O221" s="69">
        <v>19.778630902171695</v>
      </c>
      <c r="P221" s="69" t="e">
        <v>#N/A</v>
      </c>
      <c r="Q221" s="69" t="e">
        <v>#N/A</v>
      </c>
      <c r="R221" s="208" t="e">
        <v>#N/A</v>
      </c>
      <c r="S221" s="374"/>
    </row>
    <row r="222" spans="1:19" x14ac:dyDescent="0.2">
      <c r="A222" s="104">
        <v>42278</v>
      </c>
      <c r="B222" s="74">
        <v>170</v>
      </c>
      <c r="C222" s="103" t="e">
        <v>#N/A</v>
      </c>
      <c r="D222" s="103" t="e">
        <v>#N/A</v>
      </c>
      <c r="E222" s="103" t="e">
        <v>#N/A</v>
      </c>
      <c r="F222" s="103" t="e">
        <v>#N/A</v>
      </c>
      <c r="G222" s="103">
        <v>33.477572124902736</v>
      </c>
      <c r="H222" s="103" t="e">
        <v>#N/A</v>
      </c>
      <c r="I222" s="103" t="e">
        <v>#N/A</v>
      </c>
      <c r="J222" s="103" t="e">
        <v>#N/A</v>
      </c>
      <c r="K222" s="103" t="e">
        <v>#N/A</v>
      </c>
      <c r="L222" s="105" t="e">
        <v>#N/A</v>
      </c>
      <c r="N222" s="79" t="e">
        <v>#N/A</v>
      </c>
      <c r="O222" s="69" t="e">
        <v>#N/A</v>
      </c>
      <c r="P222" s="69">
        <v>33.477572124902736</v>
      </c>
      <c r="Q222" s="69" t="e">
        <v>#N/A</v>
      </c>
      <c r="R222" s="208" t="e">
        <v>#N/A</v>
      </c>
      <c r="S222" s="374"/>
    </row>
    <row r="223" spans="1:19" x14ac:dyDescent="0.2">
      <c r="A223" s="104">
        <v>42278</v>
      </c>
      <c r="B223" s="74">
        <v>146</v>
      </c>
      <c r="C223" s="103" t="e">
        <v>#N/A</v>
      </c>
      <c r="D223" s="103" t="e">
        <v>#N/A</v>
      </c>
      <c r="E223" s="103" t="e">
        <v>#N/A</v>
      </c>
      <c r="F223" s="103" t="e">
        <v>#N/A</v>
      </c>
      <c r="G223" s="103" t="e">
        <v>#N/A</v>
      </c>
      <c r="H223" s="103" t="e">
        <v>#N/A</v>
      </c>
      <c r="I223" s="103" t="e">
        <v>#N/A</v>
      </c>
      <c r="J223" s="103" t="e">
        <v>#N/A</v>
      </c>
      <c r="K223" s="103">
        <v>57.924836416673124</v>
      </c>
      <c r="L223" s="105" t="e">
        <v>#N/A</v>
      </c>
      <c r="N223" s="79" t="e">
        <v>#N/A</v>
      </c>
      <c r="O223" s="69" t="e">
        <v>#N/A</v>
      </c>
      <c r="P223" s="69" t="e">
        <v>#N/A</v>
      </c>
      <c r="Q223" s="69" t="e">
        <v>#N/A</v>
      </c>
      <c r="R223" s="208">
        <v>57.924836416673124</v>
      </c>
      <c r="S223" s="374"/>
    </row>
    <row r="224" spans="1:19" x14ac:dyDescent="0.2">
      <c r="A224" s="104">
        <v>42278</v>
      </c>
      <c r="B224" s="74">
        <v>118.5</v>
      </c>
      <c r="C224" s="103" t="e">
        <v>#N/A</v>
      </c>
      <c r="D224" s="103" t="e">
        <v>#N/A</v>
      </c>
      <c r="E224" s="103" t="e">
        <v>#N/A</v>
      </c>
      <c r="F224" s="103" t="e">
        <v>#N/A</v>
      </c>
      <c r="G224" s="103">
        <v>36.023112379555428</v>
      </c>
      <c r="H224" s="103" t="e">
        <v>#N/A</v>
      </c>
      <c r="I224" s="103" t="e">
        <v>#N/A</v>
      </c>
      <c r="J224" s="103" t="e">
        <v>#N/A</v>
      </c>
      <c r="K224" s="103" t="e">
        <v>#N/A</v>
      </c>
      <c r="L224" s="105" t="e">
        <v>#N/A</v>
      </c>
      <c r="N224" s="79" t="e">
        <v>#N/A</v>
      </c>
      <c r="O224" s="69" t="e">
        <v>#N/A</v>
      </c>
      <c r="P224" s="69">
        <v>36.023112379555428</v>
      </c>
      <c r="Q224" s="69" t="e">
        <v>#N/A</v>
      </c>
      <c r="R224" s="208" t="e">
        <v>#N/A</v>
      </c>
      <c r="S224" s="374"/>
    </row>
    <row r="225" spans="1:19" x14ac:dyDescent="0.2">
      <c r="A225" s="104">
        <v>42285</v>
      </c>
      <c r="B225" s="74">
        <v>55</v>
      </c>
      <c r="C225" s="103">
        <v>49.010809364136549</v>
      </c>
      <c r="D225" s="103" t="e">
        <v>#N/A</v>
      </c>
      <c r="E225" s="103" t="e">
        <v>#N/A</v>
      </c>
      <c r="F225" s="103" t="e">
        <v>#N/A</v>
      </c>
      <c r="G225" s="103" t="e">
        <v>#N/A</v>
      </c>
      <c r="H225" s="103" t="e">
        <v>#N/A</v>
      </c>
      <c r="I225" s="103" t="e">
        <v>#N/A</v>
      </c>
      <c r="J225" s="103" t="e">
        <v>#N/A</v>
      </c>
      <c r="K225" s="103" t="e">
        <v>#N/A</v>
      </c>
      <c r="L225" s="105" t="e">
        <v>#N/A</v>
      </c>
      <c r="N225" s="79" t="e">
        <v>#N/A</v>
      </c>
      <c r="O225" s="69">
        <v>49.010809364136549</v>
      </c>
      <c r="P225" s="69" t="e">
        <v>#N/A</v>
      </c>
      <c r="Q225" s="69" t="e">
        <v>#N/A</v>
      </c>
      <c r="R225" s="208" t="e">
        <v>#N/A</v>
      </c>
      <c r="S225" s="374"/>
    </row>
    <row r="226" spans="1:19" x14ac:dyDescent="0.2">
      <c r="A226" s="104">
        <v>42286</v>
      </c>
      <c r="B226" s="74">
        <v>154.27199999999999</v>
      </c>
      <c r="C226" s="103">
        <v>42.594166446248039</v>
      </c>
      <c r="D226" s="103" t="e">
        <v>#N/A</v>
      </c>
      <c r="E226" s="103" t="e">
        <v>#N/A</v>
      </c>
      <c r="F226" s="103" t="e">
        <v>#N/A</v>
      </c>
      <c r="G226" s="103" t="e">
        <v>#N/A</v>
      </c>
      <c r="H226" s="103" t="e">
        <v>#N/A</v>
      </c>
      <c r="I226" s="103" t="e">
        <v>#N/A</v>
      </c>
      <c r="J226" s="103" t="e">
        <v>#N/A</v>
      </c>
      <c r="K226" s="103" t="e">
        <v>#N/A</v>
      </c>
      <c r="L226" s="105" t="e">
        <v>#N/A</v>
      </c>
      <c r="N226" s="79" t="e">
        <v>#N/A</v>
      </c>
      <c r="O226" s="69">
        <v>42.594166446248039</v>
      </c>
      <c r="P226" s="69" t="e">
        <v>#N/A</v>
      </c>
      <c r="Q226" s="69" t="e">
        <v>#N/A</v>
      </c>
      <c r="R226" s="208" t="e">
        <v>#N/A</v>
      </c>
      <c r="S226" s="374"/>
    </row>
    <row r="227" spans="1:19" x14ac:dyDescent="0.2">
      <c r="A227" s="104">
        <v>42313</v>
      </c>
      <c r="B227" s="74">
        <v>85</v>
      </c>
      <c r="C227" s="103">
        <v>51.509220855443289</v>
      </c>
      <c r="D227" s="103" t="e">
        <v>#N/A</v>
      </c>
      <c r="E227" s="103" t="e">
        <v>#N/A</v>
      </c>
      <c r="F227" s="103" t="e">
        <v>#N/A</v>
      </c>
      <c r="G227" s="103" t="e">
        <v>#N/A</v>
      </c>
      <c r="H227" s="103" t="e">
        <v>#N/A</v>
      </c>
      <c r="I227" s="103" t="e">
        <v>#N/A</v>
      </c>
      <c r="J227" s="103" t="e">
        <v>#N/A</v>
      </c>
      <c r="K227" s="103" t="e">
        <v>#N/A</v>
      </c>
      <c r="L227" s="105" t="e">
        <v>#N/A</v>
      </c>
      <c r="N227" s="79" t="e">
        <v>#N/A</v>
      </c>
      <c r="O227" s="69">
        <v>51.509220855443289</v>
      </c>
      <c r="P227" s="69" t="e">
        <v>#N/A</v>
      </c>
      <c r="Q227" s="69" t="e">
        <v>#N/A</v>
      </c>
      <c r="R227" s="208" t="e">
        <v>#N/A</v>
      </c>
      <c r="S227" s="374"/>
    </row>
    <row r="228" spans="1:19" x14ac:dyDescent="0.2">
      <c r="A228" s="104">
        <v>42314</v>
      </c>
      <c r="B228" s="74">
        <v>54</v>
      </c>
      <c r="C228" s="103">
        <v>44.588438658721486</v>
      </c>
      <c r="D228" s="103" t="e">
        <v>#N/A</v>
      </c>
      <c r="E228" s="103" t="e">
        <v>#N/A</v>
      </c>
      <c r="F228" s="103" t="e">
        <v>#N/A</v>
      </c>
      <c r="G228" s="103" t="e">
        <v>#N/A</v>
      </c>
      <c r="H228" s="103" t="e">
        <v>#N/A</v>
      </c>
      <c r="I228" s="103" t="e">
        <v>#N/A</v>
      </c>
      <c r="J228" s="103" t="e">
        <v>#N/A</v>
      </c>
      <c r="K228" s="103" t="e">
        <v>#N/A</v>
      </c>
      <c r="L228" s="105" t="e">
        <v>#N/A</v>
      </c>
      <c r="N228" s="79" t="e">
        <v>#N/A</v>
      </c>
      <c r="O228" s="69">
        <v>44.588438658721486</v>
      </c>
      <c r="P228" s="69" t="e">
        <v>#N/A</v>
      </c>
      <c r="Q228" s="69" t="e">
        <v>#N/A</v>
      </c>
      <c r="R228" s="208" t="e">
        <v>#N/A</v>
      </c>
      <c r="S228" s="374"/>
    </row>
    <row r="229" spans="1:19" x14ac:dyDescent="0.2">
      <c r="A229" s="104">
        <v>42317</v>
      </c>
      <c r="B229" s="74">
        <v>72</v>
      </c>
      <c r="C229" s="103" t="e">
        <v>#N/A</v>
      </c>
      <c r="D229" s="103" t="e">
        <v>#N/A</v>
      </c>
      <c r="E229" s="103" t="e">
        <v>#N/A</v>
      </c>
      <c r="F229" s="103" t="e">
        <v>#N/A</v>
      </c>
      <c r="G229" s="103" t="e">
        <v>#N/A</v>
      </c>
      <c r="H229" s="103" t="e">
        <v>#N/A</v>
      </c>
      <c r="I229" s="103" t="e">
        <v>#N/A</v>
      </c>
      <c r="J229" s="103" t="e">
        <v>#N/A</v>
      </c>
      <c r="K229" s="103">
        <v>38.427662113827445</v>
      </c>
      <c r="L229" s="105" t="e">
        <v>#N/A</v>
      </c>
      <c r="N229" s="79" t="e">
        <v>#N/A</v>
      </c>
      <c r="O229" s="69" t="e">
        <v>#N/A</v>
      </c>
      <c r="P229" s="69" t="e">
        <v>#N/A</v>
      </c>
      <c r="Q229" s="69" t="e">
        <v>#N/A</v>
      </c>
      <c r="R229" s="208">
        <v>38.427662113827445</v>
      </c>
      <c r="S229" s="374"/>
    </row>
    <row r="230" spans="1:19" x14ac:dyDescent="0.2">
      <c r="A230" s="104">
        <v>42318</v>
      </c>
      <c r="B230" s="74">
        <v>30</v>
      </c>
      <c r="C230" s="103" t="e">
        <v>#N/A</v>
      </c>
      <c r="D230" s="103" t="e">
        <v>#N/A</v>
      </c>
      <c r="E230" s="103" t="e">
        <v>#N/A</v>
      </c>
      <c r="F230" s="103" t="e">
        <v>#N/A</v>
      </c>
      <c r="G230" s="103">
        <v>43.767792548438244</v>
      </c>
      <c r="H230" s="103" t="e">
        <v>#N/A</v>
      </c>
      <c r="I230" s="103" t="e">
        <v>#N/A</v>
      </c>
      <c r="J230" s="103" t="e">
        <v>#N/A</v>
      </c>
      <c r="K230" s="103" t="e">
        <v>#N/A</v>
      </c>
      <c r="L230" s="105" t="e">
        <v>#N/A</v>
      </c>
      <c r="N230" s="79" t="e">
        <v>#N/A</v>
      </c>
      <c r="O230" s="69" t="e">
        <v>#N/A</v>
      </c>
      <c r="P230" s="69">
        <v>43.767792548438244</v>
      </c>
      <c r="Q230" s="69" t="e">
        <v>#N/A</v>
      </c>
      <c r="R230" s="208" t="e">
        <v>#N/A</v>
      </c>
      <c r="S230" s="374"/>
    </row>
    <row r="231" spans="1:19" x14ac:dyDescent="0.2">
      <c r="A231" s="104">
        <v>42328</v>
      </c>
      <c r="B231" s="74">
        <v>86</v>
      </c>
      <c r="C231" s="103" t="e">
        <v>#N/A</v>
      </c>
      <c r="D231" s="103">
        <v>43.98172496666524</v>
      </c>
      <c r="E231" s="103" t="e">
        <v>#N/A</v>
      </c>
      <c r="F231" s="103" t="e">
        <v>#N/A</v>
      </c>
      <c r="G231" s="103" t="e">
        <v>#N/A</v>
      </c>
      <c r="H231" s="103" t="e">
        <v>#N/A</v>
      </c>
      <c r="I231" s="103" t="e">
        <v>#N/A</v>
      </c>
      <c r="J231" s="103" t="e">
        <v>#N/A</v>
      </c>
      <c r="K231" s="103" t="e">
        <v>#N/A</v>
      </c>
      <c r="L231" s="105" t="e">
        <v>#N/A</v>
      </c>
      <c r="N231" s="79" t="e">
        <v>#N/A</v>
      </c>
      <c r="O231" s="69">
        <v>43.98172496666524</v>
      </c>
      <c r="P231" s="69" t="e">
        <v>#N/A</v>
      </c>
      <c r="Q231" s="69" t="e">
        <v>#N/A</v>
      </c>
      <c r="R231" s="208" t="e">
        <v>#N/A</v>
      </c>
      <c r="S231" s="374"/>
    </row>
    <row r="232" spans="1:19" x14ac:dyDescent="0.2">
      <c r="A232" s="104">
        <v>42338</v>
      </c>
      <c r="B232" s="74">
        <v>50</v>
      </c>
      <c r="C232" s="103" t="e">
        <v>#N/A</v>
      </c>
      <c r="D232" s="103">
        <v>46.098955607192714</v>
      </c>
      <c r="E232" s="103" t="e">
        <v>#N/A</v>
      </c>
      <c r="F232" s="103" t="e">
        <v>#N/A</v>
      </c>
      <c r="G232" s="103" t="e">
        <v>#N/A</v>
      </c>
      <c r="H232" s="103" t="e">
        <v>#N/A</v>
      </c>
      <c r="I232" s="103" t="e">
        <v>#N/A</v>
      </c>
      <c r="J232" s="103" t="e">
        <v>#N/A</v>
      </c>
      <c r="K232" s="103" t="e">
        <v>#N/A</v>
      </c>
      <c r="L232" s="105" t="e">
        <v>#N/A</v>
      </c>
      <c r="N232" s="79" t="e">
        <v>#N/A</v>
      </c>
      <c r="O232" s="69">
        <v>46.098955607192714</v>
      </c>
      <c r="P232" s="69" t="e">
        <v>#N/A</v>
      </c>
      <c r="Q232" s="69" t="e">
        <v>#N/A</v>
      </c>
      <c r="R232" s="208" t="e">
        <v>#N/A</v>
      </c>
      <c r="S232" s="374"/>
    </row>
    <row r="233" spans="1:19" x14ac:dyDescent="0.2">
      <c r="A233" s="104">
        <v>42355</v>
      </c>
      <c r="B233" s="74">
        <v>90</v>
      </c>
      <c r="C233" s="103" t="e">
        <v>#N/A</v>
      </c>
      <c r="D233" s="103">
        <v>41.818229045460882</v>
      </c>
      <c r="E233" s="103" t="e">
        <v>#N/A</v>
      </c>
      <c r="F233" s="103" t="e">
        <v>#N/A</v>
      </c>
      <c r="G233" s="103" t="e">
        <v>#N/A</v>
      </c>
      <c r="H233" s="103" t="e">
        <v>#N/A</v>
      </c>
      <c r="I233" s="103" t="e">
        <v>#N/A</v>
      </c>
      <c r="J233" s="103" t="e">
        <v>#N/A</v>
      </c>
      <c r="K233" s="103" t="e">
        <v>#N/A</v>
      </c>
      <c r="L233" s="105" t="e">
        <v>#N/A</v>
      </c>
      <c r="N233" s="79" t="e">
        <v>#N/A</v>
      </c>
      <c r="O233" s="69">
        <v>41.818229045460882</v>
      </c>
      <c r="P233" s="69" t="e">
        <v>#N/A</v>
      </c>
      <c r="Q233" s="69" t="e">
        <v>#N/A</v>
      </c>
      <c r="R233" s="208" t="e">
        <v>#N/A</v>
      </c>
      <c r="S233" s="374"/>
    </row>
    <row r="234" spans="1:19" x14ac:dyDescent="0.2">
      <c r="A234" s="104">
        <v>42356</v>
      </c>
      <c r="B234" s="74">
        <v>20</v>
      </c>
      <c r="C234" s="103">
        <v>51.162849398788495</v>
      </c>
      <c r="D234" s="103" t="e">
        <v>#N/A</v>
      </c>
      <c r="E234" s="103" t="e">
        <v>#N/A</v>
      </c>
      <c r="F234" s="103" t="e">
        <v>#N/A</v>
      </c>
      <c r="G234" s="103" t="e">
        <v>#N/A</v>
      </c>
      <c r="H234" s="103" t="e">
        <v>#N/A</v>
      </c>
      <c r="I234" s="103" t="e">
        <v>#N/A</v>
      </c>
      <c r="J234" s="103" t="e">
        <v>#N/A</v>
      </c>
      <c r="K234" s="103" t="e">
        <v>#N/A</v>
      </c>
      <c r="L234" s="105" t="e">
        <v>#N/A</v>
      </c>
      <c r="N234" s="79" t="e">
        <v>#N/A</v>
      </c>
      <c r="O234" s="69">
        <v>51.162849398788495</v>
      </c>
      <c r="P234" s="69" t="e">
        <v>#N/A</v>
      </c>
      <c r="Q234" s="69" t="e">
        <v>#N/A</v>
      </c>
      <c r="R234" s="208" t="e">
        <v>#N/A</v>
      </c>
      <c r="S234" s="374"/>
    </row>
    <row r="235" spans="1:19" x14ac:dyDescent="0.2">
      <c r="A235" s="104">
        <v>42356</v>
      </c>
      <c r="B235" s="74">
        <v>20</v>
      </c>
      <c r="C235" s="103">
        <v>51.093216616311146</v>
      </c>
      <c r="D235" s="103" t="e">
        <v>#N/A</v>
      </c>
      <c r="E235" s="103" t="e">
        <v>#N/A</v>
      </c>
      <c r="F235" s="103" t="e">
        <v>#N/A</v>
      </c>
      <c r="G235" s="103" t="e">
        <v>#N/A</v>
      </c>
      <c r="H235" s="103" t="e">
        <v>#N/A</v>
      </c>
      <c r="I235" s="103" t="e">
        <v>#N/A</v>
      </c>
      <c r="J235" s="103" t="e">
        <v>#N/A</v>
      </c>
      <c r="K235" s="103" t="e">
        <v>#N/A</v>
      </c>
      <c r="L235" s="105" t="e">
        <v>#N/A</v>
      </c>
      <c r="N235" s="79" t="e">
        <v>#N/A</v>
      </c>
      <c r="O235" s="69">
        <v>51.093216616311146</v>
      </c>
      <c r="P235" s="69" t="e">
        <v>#N/A</v>
      </c>
      <c r="Q235" s="69" t="e">
        <v>#N/A</v>
      </c>
      <c r="R235" s="208" t="e">
        <v>#N/A</v>
      </c>
      <c r="S235" s="374"/>
    </row>
    <row r="236" spans="1:19" x14ac:dyDescent="0.2">
      <c r="A236" s="104">
        <v>42356</v>
      </c>
      <c r="B236" s="74">
        <v>20</v>
      </c>
      <c r="C236" s="103">
        <v>51.141886988856733</v>
      </c>
      <c r="D236" s="103" t="e">
        <v>#N/A</v>
      </c>
      <c r="E236" s="103" t="e">
        <v>#N/A</v>
      </c>
      <c r="F236" s="103" t="e">
        <v>#N/A</v>
      </c>
      <c r="G236" s="103" t="e">
        <v>#N/A</v>
      </c>
      <c r="H236" s="103" t="e">
        <v>#N/A</v>
      </c>
      <c r="I236" s="103" t="e">
        <v>#N/A</v>
      </c>
      <c r="J236" s="103" t="e">
        <v>#N/A</v>
      </c>
      <c r="K236" s="103" t="e">
        <v>#N/A</v>
      </c>
      <c r="L236" s="105" t="e">
        <v>#N/A</v>
      </c>
      <c r="N236" s="79" t="e">
        <v>#N/A</v>
      </c>
      <c r="O236" s="69">
        <v>51.141886988856733</v>
      </c>
      <c r="P236" s="69" t="e">
        <v>#N/A</v>
      </c>
      <c r="Q236" s="69" t="e">
        <v>#N/A</v>
      </c>
      <c r="R236" s="208" t="e">
        <v>#N/A</v>
      </c>
      <c r="S236" s="374"/>
    </row>
    <row r="237" spans="1:19" x14ac:dyDescent="0.2">
      <c r="A237" s="104">
        <v>42356</v>
      </c>
      <c r="B237" s="74">
        <v>20</v>
      </c>
      <c r="C237" s="103">
        <v>50.756371673595154</v>
      </c>
      <c r="D237" s="103" t="e">
        <v>#N/A</v>
      </c>
      <c r="E237" s="103" t="e">
        <v>#N/A</v>
      </c>
      <c r="F237" s="103" t="e">
        <v>#N/A</v>
      </c>
      <c r="G237" s="103" t="e">
        <v>#N/A</v>
      </c>
      <c r="H237" s="103" t="e">
        <v>#N/A</v>
      </c>
      <c r="I237" s="103" t="e">
        <v>#N/A</v>
      </c>
      <c r="J237" s="103" t="e">
        <v>#N/A</v>
      </c>
      <c r="K237" s="103" t="e">
        <v>#N/A</v>
      </c>
      <c r="L237" s="105" t="e">
        <v>#N/A</v>
      </c>
      <c r="N237" s="79" t="e">
        <v>#N/A</v>
      </c>
      <c r="O237" s="69">
        <v>50.756371673595154</v>
      </c>
      <c r="P237" s="69" t="e">
        <v>#N/A</v>
      </c>
      <c r="Q237" s="69" t="e">
        <v>#N/A</v>
      </c>
      <c r="R237" s="208" t="e">
        <v>#N/A</v>
      </c>
      <c r="S237" s="374"/>
    </row>
    <row r="238" spans="1:19" x14ac:dyDescent="0.2">
      <c r="A238" s="104">
        <v>42375</v>
      </c>
      <c r="B238" s="74">
        <v>26</v>
      </c>
      <c r="C238" s="103">
        <v>29.293350022390079</v>
      </c>
      <c r="D238" s="103" t="e">
        <v>#N/A</v>
      </c>
      <c r="E238" s="103" t="e">
        <v>#N/A</v>
      </c>
      <c r="F238" s="103" t="e">
        <v>#N/A</v>
      </c>
      <c r="G238" s="103" t="e">
        <v>#N/A</v>
      </c>
      <c r="H238" s="103" t="e">
        <v>#N/A</v>
      </c>
      <c r="I238" s="103" t="e">
        <v>#N/A</v>
      </c>
      <c r="J238" s="103" t="e">
        <v>#N/A</v>
      </c>
      <c r="K238" s="103" t="e">
        <v>#N/A</v>
      </c>
      <c r="L238" s="105" t="e">
        <v>#N/A</v>
      </c>
      <c r="N238" s="79" t="e">
        <v>#N/A</v>
      </c>
      <c r="O238" s="69">
        <v>29.293350022390079</v>
      </c>
      <c r="P238" s="69" t="e">
        <v>#N/A</v>
      </c>
      <c r="Q238" s="69" t="e">
        <v>#N/A</v>
      </c>
      <c r="R238" s="208" t="e">
        <v>#N/A</v>
      </c>
      <c r="S238" s="374"/>
    </row>
    <row r="239" spans="1:19" x14ac:dyDescent="0.2">
      <c r="A239" s="104">
        <v>42472</v>
      </c>
      <c r="B239" s="74">
        <v>20.399999999999999</v>
      </c>
      <c r="C239" s="103" t="e">
        <v>#N/A</v>
      </c>
      <c r="D239" s="103" t="e">
        <v>#N/A</v>
      </c>
      <c r="E239" s="103" t="e">
        <v>#N/A</v>
      </c>
      <c r="F239" s="103" t="e">
        <v>#N/A</v>
      </c>
      <c r="G239" s="103" t="e">
        <v>#N/A</v>
      </c>
      <c r="H239" s="103" t="e">
        <v>#N/A</v>
      </c>
      <c r="I239" s="103" t="e">
        <v>#N/A</v>
      </c>
      <c r="J239" s="103" t="e">
        <v>#N/A</v>
      </c>
      <c r="K239" s="103">
        <v>45.569536485595599</v>
      </c>
      <c r="L239" s="105" t="e">
        <v>#N/A</v>
      </c>
      <c r="N239" s="79" t="e">
        <v>#N/A</v>
      </c>
      <c r="O239" s="69" t="e">
        <v>#N/A</v>
      </c>
      <c r="P239" s="69" t="e">
        <v>#N/A</v>
      </c>
      <c r="Q239" s="69" t="e">
        <v>#N/A</v>
      </c>
      <c r="R239" s="208">
        <v>45.569536485595599</v>
      </c>
      <c r="S239" s="374"/>
    </row>
    <row r="240" spans="1:19" x14ac:dyDescent="0.2">
      <c r="A240" s="104">
        <v>42472</v>
      </c>
      <c r="B240" s="74">
        <v>8.16</v>
      </c>
      <c r="C240" s="103" t="e">
        <v>#N/A</v>
      </c>
      <c r="D240" s="103" t="e">
        <v>#N/A</v>
      </c>
      <c r="E240" s="103" t="e">
        <v>#N/A</v>
      </c>
      <c r="F240" s="103" t="e">
        <v>#N/A</v>
      </c>
      <c r="G240" s="103" t="e">
        <v>#N/A</v>
      </c>
      <c r="H240" s="103" t="e">
        <v>#N/A</v>
      </c>
      <c r="I240" s="103" t="e">
        <v>#N/A</v>
      </c>
      <c r="J240" s="103" t="e">
        <v>#N/A</v>
      </c>
      <c r="K240" s="103">
        <v>48.359508107162696</v>
      </c>
      <c r="L240" s="105" t="e">
        <v>#N/A</v>
      </c>
      <c r="N240" s="79" t="e">
        <v>#N/A</v>
      </c>
      <c r="O240" s="69" t="e">
        <v>#N/A</v>
      </c>
      <c r="P240" s="69" t="e">
        <v>#N/A</v>
      </c>
      <c r="Q240" s="69" t="e">
        <v>#N/A</v>
      </c>
      <c r="R240" s="208">
        <v>48.359508107162696</v>
      </c>
      <c r="S240" s="374"/>
    </row>
    <row r="241" spans="1:19" x14ac:dyDescent="0.2">
      <c r="A241" s="104">
        <v>42509</v>
      </c>
      <c r="B241" s="74">
        <v>100</v>
      </c>
      <c r="C241" s="103" t="e">
        <v>#N/A</v>
      </c>
      <c r="D241" s="103">
        <v>34.67772775209999</v>
      </c>
      <c r="E241" s="103" t="e">
        <v>#N/A</v>
      </c>
      <c r="F241" s="103" t="e">
        <v>#N/A</v>
      </c>
      <c r="G241" s="103" t="e">
        <v>#N/A</v>
      </c>
      <c r="H241" s="103" t="e">
        <v>#N/A</v>
      </c>
      <c r="I241" s="103" t="e">
        <v>#N/A</v>
      </c>
      <c r="J241" s="103" t="e">
        <v>#N/A</v>
      </c>
      <c r="K241" s="103" t="e">
        <v>#N/A</v>
      </c>
      <c r="L241" s="105" t="e">
        <v>#N/A</v>
      </c>
      <c r="N241" s="79" t="e">
        <v>#N/A</v>
      </c>
      <c r="O241" s="69">
        <v>34.67772775209999</v>
      </c>
      <c r="P241" s="69" t="e">
        <v>#N/A</v>
      </c>
      <c r="Q241" s="69" t="e">
        <v>#N/A</v>
      </c>
      <c r="R241" s="208" t="e">
        <v>#N/A</v>
      </c>
      <c r="S241" s="374"/>
    </row>
    <row r="242" spans="1:19" x14ac:dyDescent="0.2">
      <c r="A242" s="104">
        <v>42586</v>
      </c>
      <c r="B242" s="74">
        <v>20</v>
      </c>
      <c r="C242" s="103">
        <v>41.140252095784604</v>
      </c>
      <c r="D242" s="103" t="e">
        <v>#N/A</v>
      </c>
      <c r="E242" s="103" t="e">
        <v>#N/A</v>
      </c>
      <c r="F242" s="103" t="e">
        <v>#N/A</v>
      </c>
      <c r="G242" s="103" t="e">
        <v>#N/A</v>
      </c>
      <c r="H242" s="103" t="e">
        <v>#N/A</v>
      </c>
      <c r="I242" s="103" t="e">
        <v>#N/A</v>
      </c>
      <c r="J242" s="103" t="e">
        <v>#N/A</v>
      </c>
      <c r="K242" s="103" t="e">
        <v>#N/A</v>
      </c>
      <c r="L242" s="105" t="e">
        <v>#N/A</v>
      </c>
      <c r="N242" s="79" t="e">
        <v>#N/A</v>
      </c>
      <c r="O242" s="69">
        <v>41.140252095784604</v>
      </c>
      <c r="P242" s="69" t="e">
        <v>#N/A</v>
      </c>
      <c r="Q242" s="69" t="e">
        <v>#N/A</v>
      </c>
      <c r="R242" s="208" t="e">
        <v>#N/A</v>
      </c>
      <c r="S242" s="374"/>
    </row>
    <row r="243" spans="1:19" x14ac:dyDescent="0.2">
      <c r="A243" s="104">
        <v>42608</v>
      </c>
      <c r="B243" s="74">
        <v>60</v>
      </c>
      <c r="C243" s="103" t="e">
        <v>#N/A</v>
      </c>
      <c r="D243" s="103" t="e">
        <v>#N/A</v>
      </c>
      <c r="E243" s="103" t="e">
        <v>#N/A</v>
      </c>
      <c r="F243" s="103" t="e">
        <v>#N/A</v>
      </c>
      <c r="G243" s="103" t="e">
        <v>#N/A</v>
      </c>
      <c r="H243" s="103">
        <v>51.742532229059023</v>
      </c>
      <c r="I243" s="103" t="e">
        <v>#N/A</v>
      </c>
      <c r="J243" s="103" t="e">
        <v>#N/A</v>
      </c>
      <c r="K243" s="103" t="e">
        <v>#N/A</v>
      </c>
      <c r="L243" s="105" t="e">
        <v>#N/A</v>
      </c>
      <c r="N243" s="79" t="e">
        <v>#N/A</v>
      </c>
      <c r="O243" s="69" t="e">
        <v>#N/A</v>
      </c>
      <c r="P243" s="69" t="e">
        <v>#N/A</v>
      </c>
      <c r="Q243" s="69">
        <v>51.742532229059023</v>
      </c>
      <c r="R243" s="208" t="e">
        <v>#N/A</v>
      </c>
      <c r="S243" s="374"/>
    </row>
    <row r="244" spans="1:19" x14ac:dyDescent="0.2">
      <c r="A244" s="104">
        <v>42611</v>
      </c>
      <c r="B244" s="74">
        <v>20</v>
      </c>
      <c r="C244" s="103" t="e">
        <v>#N/A</v>
      </c>
      <c r="D244" s="103" t="e">
        <v>#N/A</v>
      </c>
      <c r="E244" s="103" t="e">
        <v>#N/A</v>
      </c>
      <c r="F244" s="103" t="e">
        <v>#N/A</v>
      </c>
      <c r="G244" s="103" t="e">
        <v>#N/A</v>
      </c>
      <c r="H244" s="103">
        <v>43.121074921820487</v>
      </c>
      <c r="I244" s="103" t="e">
        <v>#N/A</v>
      </c>
      <c r="J244" s="103" t="e">
        <v>#N/A</v>
      </c>
      <c r="K244" s="103" t="e">
        <v>#N/A</v>
      </c>
      <c r="L244" s="105" t="e">
        <v>#N/A</v>
      </c>
      <c r="N244" s="79" t="e">
        <v>#N/A</v>
      </c>
      <c r="O244" s="69" t="e">
        <v>#N/A</v>
      </c>
      <c r="P244" s="69" t="e">
        <v>#N/A</v>
      </c>
      <c r="Q244" s="69">
        <v>43.121074921820487</v>
      </c>
      <c r="R244" s="208" t="e">
        <v>#N/A</v>
      </c>
      <c r="S244" s="374"/>
    </row>
    <row r="245" spans="1:19" x14ac:dyDescent="0.2">
      <c r="A245" s="104">
        <v>42628</v>
      </c>
      <c r="B245" s="74">
        <v>100</v>
      </c>
      <c r="C245" s="103">
        <v>41.916756392770139</v>
      </c>
      <c r="D245" s="103" t="e">
        <v>#N/A</v>
      </c>
      <c r="E245" s="103" t="e">
        <v>#N/A</v>
      </c>
      <c r="F245" s="103" t="e">
        <v>#N/A</v>
      </c>
      <c r="G245" s="103" t="e">
        <v>#N/A</v>
      </c>
      <c r="H245" s="103" t="e">
        <v>#N/A</v>
      </c>
      <c r="I245" s="103" t="e">
        <v>#N/A</v>
      </c>
      <c r="J245" s="103" t="e">
        <v>#N/A</v>
      </c>
      <c r="K245" s="103" t="e">
        <v>#N/A</v>
      </c>
      <c r="L245" s="105" t="e">
        <v>#N/A</v>
      </c>
      <c r="N245" s="79" t="e">
        <v>#N/A</v>
      </c>
      <c r="O245" s="69">
        <v>41.916756392770139</v>
      </c>
      <c r="P245" s="69" t="e">
        <v>#N/A</v>
      </c>
      <c r="Q245" s="69" t="e">
        <v>#N/A</v>
      </c>
      <c r="R245" s="208" t="e">
        <v>#N/A</v>
      </c>
      <c r="S245" s="374"/>
    </row>
    <row r="246" spans="1:19" x14ac:dyDescent="0.2">
      <c r="A246" s="104">
        <v>42633</v>
      </c>
      <c r="B246" s="74">
        <v>100</v>
      </c>
      <c r="C246" s="103" t="e">
        <v>#N/A</v>
      </c>
      <c r="D246" s="103" t="e">
        <v>#N/A</v>
      </c>
      <c r="E246" s="103" t="e">
        <v>#N/A</v>
      </c>
      <c r="F246" s="103" t="e">
        <v>#N/A</v>
      </c>
      <c r="G246" s="103" t="e">
        <v>#N/A</v>
      </c>
      <c r="H246" s="103">
        <v>42.229509925432794</v>
      </c>
      <c r="I246" s="103" t="e">
        <v>#N/A</v>
      </c>
      <c r="J246" s="103" t="e">
        <v>#N/A</v>
      </c>
      <c r="K246" s="103" t="e">
        <v>#N/A</v>
      </c>
      <c r="L246" s="105" t="e">
        <v>#N/A</v>
      </c>
      <c r="N246" s="79" t="e">
        <v>#N/A</v>
      </c>
      <c r="O246" s="69" t="e">
        <v>#N/A</v>
      </c>
      <c r="P246" s="69" t="e">
        <v>#N/A</v>
      </c>
      <c r="Q246" s="69">
        <v>42.229509925432794</v>
      </c>
      <c r="R246" s="208" t="e">
        <v>#N/A</v>
      </c>
      <c r="S246" s="374"/>
    </row>
    <row r="247" spans="1:19" x14ac:dyDescent="0.2">
      <c r="A247" s="104">
        <v>42635</v>
      </c>
      <c r="B247" s="74">
        <v>24.9</v>
      </c>
      <c r="C247" s="103" t="e">
        <v>#N/A</v>
      </c>
      <c r="D247" s="103" t="e">
        <v>#N/A</v>
      </c>
      <c r="E247" s="103" t="e">
        <v>#N/A</v>
      </c>
      <c r="F247" s="103" t="e">
        <v>#N/A</v>
      </c>
      <c r="G247" s="103" t="e">
        <v>#N/A</v>
      </c>
      <c r="H247" s="103" t="e">
        <v>#N/A</v>
      </c>
      <c r="I247" s="103">
        <v>148.59216507300721</v>
      </c>
      <c r="J247" s="103" t="e">
        <v>#N/A</v>
      </c>
      <c r="K247" s="103" t="e">
        <v>#N/A</v>
      </c>
      <c r="L247" s="105" t="e">
        <v>#N/A</v>
      </c>
      <c r="N247" s="79" t="e">
        <v>#N/A</v>
      </c>
      <c r="O247" s="69" t="e">
        <v>#N/A</v>
      </c>
      <c r="P247" s="69" t="e">
        <v>#N/A</v>
      </c>
      <c r="Q247" s="69">
        <v>148.59216507300721</v>
      </c>
      <c r="R247" s="208" t="e">
        <v>#N/A</v>
      </c>
      <c r="S247" s="374"/>
    </row>
    <row r="248" spans="1:19" x14ac:dyDescent="0.2">
      <c r="A248" s="104">
        <v>42692</v>
      </c>
      <c r="B248" s="74">
        <v>150</v>
      </c>
      <c r="C248" s="103" t="e">
        <v>#N/A</v>
      </c>
      <c r="D248" s="103" t="e">
        <v>#N/A</v>
      </c>
      <c r="E248" s="103" t="e">
        <v>#N/A</v>
      </c>
      <c r="F248" s="103" t="e">
        <v>#N/A</v>
      </c>
      <c r="G248" s="103">
        <v>34.215656101061867</v>
      </c>
      <c r="H248" s="103" t="e">
        <v>#N/A</v>
      </c>
      <c r="I248" s="103" t="e">
        <v>#N/A</v>
      </c>
      <c r="J248" s="103" t="e">
        <v>#N/A</v>
      </c>
      <c r="K248" s="103" t="e">
        <v>#N/A</v>
      </c>
      <c r="L248" s="105" t="e">
        <v>#N/A</v>
      </c>
      <c r="N248" s="79" t="e">
        <v>#N/A</v>
      </c>
      <c r="O248" s="69" t="e">
        <v>#N/A</v>
      </c>
      <c r="P248" s="69">
        <v>34.215656101061867</v>
      </c>
      <c r="Q248" s="69" t="e">
        <v>#N/A</v>
      </c>
      <c r="R248" s="208" t="e">
        <v>#N/A</v>
      </c>
      <c r="S248" s="374"/>
    </row>
    <row r="249" spans="1:19" x14ac:dyDescent="0.2">
      <c r="A249" s="104">
        <v>42692</v>
      </c>
      <c r="B249" s="74">
        <v>80</v>
      </c>
      <c r="C249" s="103">
        <v>34.527728451375609</v>
      </c>
      <c r="D249" s="103" t="e">
        <v>#N/A</v>
      </c>
      <c r="E249" s="103" t="e">
        <v>#N/A</v>
      </c>
      <c r="F249" s="103" t="e">
        <v>#N/A</v>
      </c>
      <c r="G249" s="103" t="e">
        <v>#N/A</v>
      </c>
      <c r="H249" s="103" t="e">
        <v>#N/A</v>
      </c>
      <c r="I249" s="103" t="e">
        <v>#N/A</v>
      </c>
      <c r="J249" s="103" t="e">
        <v>#N/A</v>
      </c>
      <c r="K249" s="103" t="e">
        <v>#N/A</v>
      </c>
      <c r="L249" s="105" t="e">
        <v>#N/A</v>
      </c>
      <c r="N249" s="79" t="e">
        <v>#N/A</v>
      </c>
      <c r="O249" s="69">
        <v>34.527728451375609</v>
      </c>
      <c r="P249" s="69" t="e">
        <v>#N/A</v>
      </c>
      <c r="Q249" s="69" t="e">
        <v>#N/A</v>
      </c>
      <c r="R249" s="208" t="e">
        <v>#N/A</v>
      </c>
      <c r="S249" s="374"/>
    </row>
    <row r="250" spans="1:19" x14ac:dyDescent="0.2">
      <c r="A250" s="104">
        <v>42717</v>
      </c>
      <c r="B250" s="74">
        <v>7.8</v>
      </c>
      <c r="C250" s="103" t="e">
        <v>#N/A</v>
      </c>
      <c r="D250" s="103">
        <v>41.030388206814315</v>
      </c>
      <c r="E250" s="103" t="e">
        <v>#N/A</v>
      </c>
      <c r="F250" s="103" t="e">
        <v>#N/A</v>
      </c>
      <c r="G250" s="103" t="e">
        <v>#N/A</v>
      </c>
      <c r="H250" s="103" t="e">
        <v>#N/A</v>
      </c>
      <c r="I250" s="103" t="e">
        <v>#N/A</v>
      </c>
      <c r="J250" s="103" t="e">
        <v>#N/A</v>
      </c>
      <c r="K250" s="103" t="e">
        <v>#N/A</v>
      </c>
      <c r="L250" s="105" t="e">
        <v>#N/A</v>
      </c>
      <c r="N250" s="79" t="e">
        <v>#N/A</v>
      </c>
      <c r="O250" s="69">
        <v>41.030388206814315</v>
      </c>
      <c r="P250" s="69" t="e">
        <v>#N/A</v>
      </c>
      <c r="Q250" s="69" t="e">
        <v>#N/A</v>
      </c>
      <c r="R250" s="208" t="e">
        <v>#N/A</v>
      </c>
      <c r="S250" s="374"/>
    </row>
    <row r="251" spans="1:19" x14ac:dyDescent="0.2">
      <c r="A251" s="104">
        <v>42719</v>
      </c>
      <c r="B251" s="74">
        <v>200</v>
      </c>
      <c r="C251" s="103" t="e">
        <v>#N/A</v>
      </c>
      <c r="D251" s="103">
        <v>31.780265356808343</v>
      </c>
      <c r="E251" s="103" t="e">
        <v>#N/A</v>
      </c>
      <c r="F251" s="103" t="e">
        <v>#N/A</v>
      </c>
      <c r="G251" s="103" t="e">
        <v>#N/A</v>
      </c>
      <c r="H251" s="103" t="e">
        <v>#N/A</v>
      </c>
      <c r="I251" s="103" t="e">
        <v>#N/A</v>
      </c>
      <c r="J251" s="103" t="e">
        <v>#N/A</v>
      </c>
      <c r="K251" s="103" t="e">
        <v>#N/A</v>
      </c>
      <c r="L251" s="105" t="e">
        <v>#N/A</v>
      </c>
      <c r="N251" s="79" t="e">
        <v>#N/A</v>
      </c>
      <c r="O251" s="69">
        <v>31.780265356808343</v>
      </c>
      <c r="P251" s="69" t="e">
        <v>#N/A</v>
      </c>
      <c r="Q251" s="69" t="e">
        <v>#N/A</v>
      </c>
      <c r="R251" s="208" t="e">
        <v>#N/A</v>
      </c>
      <c r="S251" s="374"/>
    </row>
    <row r="252" spans="1:19" x14ac:dyDescent="0.2">
      <c r="A252" s="104">
        <v>42738</v>
      </c>
      <c r="B252" s="74">
        <v>7.2</v>
      </c>
      <c r="C252" s="103" t="e">
        <v>#N/A</v>
      </c>
      <c r="D252" s="103" t="e">
        <v>#N/A</v>
      </c>
      <c r="E252" s="103" t="e">
        <v>#N/A</v>
      </c>
      <c r="F252" s="103" t="e">
        <v>#N/A</v>
      </c>
      <c r="G252" s="103" t="e">
        <v>#N/A</v>
      </c>
      <c r="H252" s="103" t="e">
        <v>#N/A</v>
      </c>
      <c r="I252" s="103" t="e">
        <v>#N/A</v>
      </c>
      <c r="J252" s="103" t="e">
        <v>#N/A</v>
      </c>
      <c r="K252" s="103">
        <v>51.827858787554909</v>
      </c>
      <c r="L252" s="105" t="e">
        <v>#N/A</v>
      </c>
      <c r="N252" s="79" t="e">
        <v>#N/A</v>
      </c>
      <c r="O252" s="69" t="e">
        <v>#N/A</v>
      </c>
      <c r="P252" s="69" t="e">
        <v>#N/A</v>
      </c>
      <c r="Q252" s="69" t="e">
        <v>#N/A</v>
      </c>
      <c r="R252" s="208">
        <v>51.827858787554909</v>
      </c>
      <c r="S252" s="374"/>
    </row>
    <row r="253" spans="1:19" x14ac:dyDescent="0.2">
      <c r="A253" s="104">
        <v>42747</v>
      </c>
      <c r="B253" s="74">
        <v>45.9</v>
      </c>
      <c r="C253" s="103" t="e">
        <v>#N/A</v>
      </c>
      <c r="D253" s="103" t="e">
        <v>#N/A</v>
      </c>
      <c r="E253" s="103" t="e">
        <v>#N/A</v>
      </c>
      <c r="F253" s="103" t="e">
        <v>#N/A</v>
      </c>
      <c r="G253" s="103" t="e">
        <v>#N/A</v>
      </c>
      <c r="H253" s="103" t="e">
        <v>#N/A</v>
      </c>
      <c r="I253" s="103" t="e">
        <v>#N/A</v>
      </c>
      <c r="J253" s="103" t="e">
        <v>#N/A</v>
      </c>
      <c r="K253" s="103" t="e">
        <v>#N/A</v>
      </c>
      <c r="L253" s="105">
        <v>90.244295980974869</v>
      </c>
      <c r="N253" s="79">
        <v>90.244295980974869</v>
      </c>
      <c r="O253" s="69" t="e">
        <v>#N/A</v>
      </c>
      <c r="P253" s="69" t="e">
        <v>#N/A</v>
      </c>
      <c r="Q253" s="69" t="e">
        <v>#N/A</v>
      </c>
      <c r="R253" s="208" t="e">
        <v>#N/A</v>
      </c>
      <c r="S253" s="374"/>
    </row>
    <row r="254" spans="1:19" x14ac:dyDescent="0.2">
      <c r="A254" s="104">
        <v>42747</v>
      </c>
      <c r="B254" s="74">
        <v>14.7</v>
      </c>
      <c r="C254" s="103" t="e">
        <v>#N/A</v>
      </c>
      <c r="D254" s="103" t="e">
        <v>#N/A</v>
      </c>
      <c r="E254" s="103" t="e">
        <v>#N/A</v>
      </c>
      <c r="F254" s="103" t="e">
        <v>#N/A</v>
      </c>
      <c r="G254" s="103" t="e">
        <v>#N/A</v>
      </c>
      <c r="H254" s="103" t="e">
        <v>#N/A</v>
      </c>
      <c r="I254" s="103" t="e">
        <v>#N/A</v>
      </c>
      <c r="J254" s="103" t="e">
        <v>#N/A</v>
      </c>
      <c r="K254" s="103" t="e">
        <v>#N/A</v>
      </c>
      <c r="L254" s="105">
        <v>98.622023783768952</v>
      </c>
      <c r="N254" s="79">
        <v>98.622023783768952</v>
      </c>
      <c r="O254" s="69" t="e">
        <v>#N/A</v>
      </c>
      <c r="P254" s="69" t="e">
        <v>#N/A</v>
      </c>
      <c r="Q254" s="69" t="e">
        <v>#N/A</v>
      </c>
      <c r="R254" s="208" t="e">
        <v>#N/A</v>
      </c>
      <c r="S254" s="374"/>
    </row>
    <row r="255" spans="1:19" x14ac:dyDescent="0.2">
      <c r="A255" s="104">
        <v>42752</v>
      </c>
      <c r="B255" s="74">
        <v>60</v>
      </c>
      <c r="C255" s="103">
        <v>39.191137067944162</v>
      </c>
      <c r="D255" s="103" t="e">
        <v>#N/A</v>
      </c>
      <c r="E255" s="103" t="e">
        <v>#N/A</v>
      </c>
      <c r="F255" s="103" t="e">
        <v>#N/A</v>
      </c>
      <c r="G255" s="103" t="e">
        <v>#N/A</v>
      </c>
      <c r="H255" s="103" t="e">
        <v>#N/A</v>
      </c>
      <c r="I255" s="103" t="e">
        <v>#N/A</v>
      </c>
      <c r="J255" s="103" t="e">
        <v>#N/A</v>
      </c>
      <c r="K255" s="103" t="e">
        <v>#N/A</v>
      </c>
      <c r="L255" s="105" t="e">
        <v>#N/A</v>
      </c>
      <c r="N255" s="79" t="e">
        <v>#N/A</v>
      </c>
      <c r="O255" s="69">
        <v>39.191137067944162</v>
      </c>
      <c r="P255" s="69" t="e">
        <v>#N/A</v>
      </c>
      <c r="Q255" s="69" t="e">
        <v>#N/A</v>
      </c>
      <c r="R255" s="208" t="e">
        <v>#N/A</v>
      </c>
      <c r="S255" s="374"/>
    </row>
    <row r="256" spans="1:19" x14ac:dyDescent="0.2">
      <c r="A256" s="104">
        <v>42766</v>
      </c>
      <c r="B256" s="74">
        <v>20</v>
      </c>
      <c r="C256" s="103" t="e">
        <v>#N/A</v>
      </c>
      <c r="D256" s="103" t="e">
        <v>#N/A</v>
      </c>
      <c r="E256" s="103" t="e">
        <v>#N/A</v>
      </c>
      <c r="F256" s="103" t="e">
        <v>#N/A</v>
      </c>
      <c r="G256" s="103">
        <v>36.45492387680337</v>
      </c>
      <c r="H256" s="103" t="e">
        <v>#N/A</v>
      </c>
      <c r="I256" s="103" t="e">
        <v>#N/A</v>
      </c>
      <c r="J256" s="103" t="e">
        <v>#N/A</v>
      </c>
      <c r="K256" s="103" t="e">
        <v>#N/A</v>
      </c>
      <c r="L256" s="105" t="e">
        <v>#N/A</v>
      </c>
      <c r="N256" s="79" t="e">
        <v>#N/A</v>
      </c>
      <c r="O256" s="69" t="e">
        <v>#N/A</v>
      </c>
      <c r="P256" s="69">
        <v>36.45492387680337</v>
      </c>
      <c r="Q256" s="69" t="e">
        <v>#N/A</v>
      </c>
      <c r="R256" s="208" t="e">
        <v>#N/A</v>
      </c>
      <c r="S256" s="374"/>
    </row>
    <row r="257" spans="1:19" x14ac:dyDescent="0.2">
      <c r="A257" s="104">
        <v>42817</v>
      </c>
      <c r="B257" s="74">
        <v>17</v>
      </c>
      <c r="C257" s="103">
        <v>32.883550906071989</v>
      </c>
      <c r="D257" s="103" t="e">
        <v>#N/A</v>
      </c>
      <c r="E257" s="103" t="e">
        <v>#N/A</v>
      </c>
      <c r="F257" s="103" t="e">
        <v>#N/A</v>
      </c>
      <c r="G257" s="103" t="e">
        <v>#N/A</v>
      </c>
      <c r="H257" s="103" t="e">
        <v>#N/A</v>
      </c>
      <c r="I257" s="103" t="e">
        <v>#N/A</v>
      </c>
      <c r="J257" s="103" t="e">
        <v>#N/A</v>
      </c>
      <c r="K257" s="103" t="e">
        <v>#N/A</v>
      </c>
      <c r="L257" s="105" t="e">
        <v>#N/A</v>
      </c>
      <c r="N257" s="79" t="e">
        <v>#N/A</v>
      </c>
      <c r="O257" s="69">
        <v>32.883550906071989</v>
      </c>
      <c r="P257" s="69" t="e">
        <v>#N/A</v>
      </c>
      <c r="Q257" s="69" t="e">
        <v>#N/A</v>
      </c>
      <c r="R257" s="208" t="e">
        <v>#N/A</v>
      </c>
      <c r="S257" s="374"/>
    </row>
    <row r="258" spans="1:19" x14ac:dyDescent="0.2">
      <c r="A258" s="104">
        <v>42825</v>
      </c>
      <c r="B258" s="74">
        <v>49</v>
      </c>
      <c r="C258" s="103" t="e">
        <v>#N/A</v>
      </c>
      <c r="D258" s="103" t="e">
        <v>#N/A</v>
      </c>
      <c r="E258" s="103" t="e">
        <v>#N/A</v>
      </c>
      <c r="F258" s="103" t="e">
        <v>#N/A</v>
      </c>
      <c r="G258" s="103" t="e">
        <v>#N/A</v>
      </c>
      <c r="H258" s="103" t="e">
        <v>#N/A</v>
      </c>
      <c r="I258" s="103" t="e">
        <v>#N/A</v>
      </c>
      <c r="J258" s="103" t="e">
        <v>#N/A</v>
      </c>
      <c r="K258" s="103" t="e">
        <v>#N/A</v>
      </c>
      <c r="L258" s="105">
        <v>95.016747732411872</v>
      </c>
      <c r="N258" s="79">
        <v>95.016747732411872</v>
      </c>
      <c r="O258" s="69" t="e">
        <v>#N/A</v>
      </c>
      <c r="P258" s="69" t="e">
        <v>#N/A</v>
      </c>
      <c r="Q258" s="69" t="e">
        <v>#N/A</v>
      </c>
      <c r="R258" s="208" t="e">
        <v>#N/A</v>
      </c>
      <c r="S258" s="374"/>
    </row>
    <row r="259" spans="1:19" x14ac:dyDescent="0.2">
      <c r="A259" s="104">
        <v>42826</v>
      </c>
      <c r="B259" s="74">
        <v>56</v>
      </c>
      <c r="C259" s="103" t="e">
        <v>#N/A</v>
      </c>
      <c r="D259" s="103">
        <v>52.293536717959299</v>
      </c>
      <c r="E259" s="103" t="e">
        <v>#N/A</v>
      </c>
      <c r="F259" s="103" t="e">
        <v>#N/A</v>
      </c>
      <c r="G259" s="103" t="e">
        <v>#N/A</v>
      </c>
      <c r="H259" s="103" t="e">
        <v>#N/A</v>
      </c>
      <c r="I259" s="103" t="e">
        <v>#N/A</v>
      </c>
      <c r="J259" s="103" t="e">
        <v>#N/A</v>
      </c>
      <c r="K259" s="103" t="e">
        <v>#N/A</v>
      </c>
      <c r="L259" s="105" t="e">
        <v>#N/A</v>
      </c>
      <c r="N259" s="79" t="e">
        <v>#N/A</v>
      </c>
      <c r="O259" s="69">
        <v>52.293536717959299</v>
      </c>
      <c r="P259" s="69" t="e">
        <v>#N/A</v>
      </c>
      <c r="Q259" s="69" t="e">
        <v>#N/A</v>
      </c>
      <c r="R259" s="208" t="e">
        <v>#N/A</v>
      </c>
      <c r="S259" s="374"/>
    </row>
    <row r="260" spans="1:19" x14ac:dyDescent="0.2">
      <c r="A260" s="104">
        <v>42877</v>
      </c>
      <c r="B260" s="74">
        <v>100</v>
      </c>
      <c r="C260" s="103" t="e">
        <v>#N/A</v>
      </c>
      <c r="D260" s="103">
        <v>27.106106642536467</v>
      </c>
      <c r="E260" s="103" t="e">
        <v>#N/A</v>
      </c>
      <c r="F260" s="103" t="e">
        <v>#N/A</v>
      </c>
      <c r="G260" s="103" t="e">
        <v>#N/A</v>
      </c>
      <c r="H260" s="103" t="e">
        <v>#N/A</v>
      </c>
      <c r="I260" s="103" t="e">
        <v>#N/A</v>
      </c>
      <c r="J260" s="103" t="e">
        <v>#N/A</v>
      </c>
      <c r="K260" s="103" t="e">
        <v>#N/A</v>
      </c>
      <c r="L260" s="105" t="e">
        <v>#N/A</v>
      </c>
      <c r="N260" s="79" t="e">
        <v>#N/A</v>
      </c>
      <c r="O260" s="69">
        <v>27.106106642536467</v>
      </c>
      <c r="P260" s="69" t="e">
        <v>#N/A</v>
      </c>
      <c r="Q260" s="69" t="e">
        <v>#N/A</v>
      </c>
      <c r="R260" s="208" t="e">
        <v>#N/A</v>
      </c>
      <c r="S260" s="374"/>
    </row>
    <row r="261" spans="1:19" x14ac:dyDescent="0.2">
      <c r="A261" s="104">
        <v>42880</v>
      </c>
      <c r="B261" s="74">
        <v>78.400000000000006</v>
      </c>
      <c r="C261" s="103" t="e">
        <v>#N/A</v>
      </c>
      <c r="D261" s="103" t="e">
        <v>#N/A</v>
      </c>
      <c r="E261" s="103" t="e">
        <v>#N/A</v>
      </c>
      <c r="F261" s="103" t="e">
        <v>#N/A</v>
      </c>
      <c r="G261" s="103" t="e">
        <v>#N/A</v>
      </c>
      <c r="H261" s="103" t="e">
        <v>#N/A</v>
      </c>
      <c r="I261" s="103" t="e">
        <v>#N/A</v>
      </c>
      <c r="J261" s="103">
        <v>72.994559706420489</v>
      </c>
      <c r="K261" s="103" t="e">
        <v>#N/A</v>
      </c>
      <c r="L261" s="105" t="e">
        <v>#N/A</v>
      </c>
      <c r="N261" s="79" t="e">
        <v>#N/A</v>
      </c>
      <c r="O261" s="69" t="e">
        <v>#N/A</v>
      </c>
      <c r="P261" s="69" t="e">
        <v>#N/A</v>
      </c>
      <c r="Q261" s="69">
        <v>72.994559706420489</v>
      </c>
      <c r="R261" s="208" t="e">
        <v>#N/A</v>
      </c>
      <c r="S261" s="374"/>
    </row>
    <row r="262" spans="1:19" x14ac:dyDescent="0.2">
      <c r="A262" s="104">
        <v>42880</v>
      </c>
      <c r="B262" s="74">
        <v>49.36</v>
      </c>
      <c r="C262" s="103" t="e">
        <v>#N/A</v>
      </c>
      <c r="D262" s="103" t="e">
        <v>#N/A</v>
      </c>
      <c r="E262" s="103" t="e">
        <v>#N/A</v>
      </c>
      <c r="F262" s="103" t="e">
        <v>#N/A</v>
      </c>
      <c r="G262" s="103" t="e">
        <v>#N/A</v>
      </c>
      <c r="H262" s="103" t="e">
        <v>#N/A</v>
      </c>
      <c r="I262" s="103" t="e">
        <v>#N/A</v>
      </c>
      <c r="J262" s="103">
        <v>67.918921494659983</v>
      </c>
      <c r="K262" s="103" t="e">
        <v>#N/A</v>
      </c>
      <c r="L262" s="105" t="e">
        <v>#N/A</v>
      </c>
      <c r="N262" s="79" t="e">
        <v>#N/A</v>
      </c>
      <c r="O262" s="69" t="e">
        <v>#N/A</v>
      </c>
      <c r="P262" s="69" t="e">
        <v>#N/A</v>
      </c>
      <c r="Q262" s="69">
        <v>67.918921494659983</v>
      </c>
      <c r="R262" s="208" t="e">
        <v>#N/A</v>
      </c>
      <c r="S262" s="374"/>
    </row>
    <row r="263" spans="1:19" x14ac:dyDescent="0.2">
      <c r="A263" s="104">
        <v>42881</v>
      </c>
      <c r="B263" s="74">
        <v>52.5</v>
      </c>
      <c r="C263" s="103" t="e">
        <v>#N/A</v>
      </c>
      <c r="D263" s="103" t="e">
        <v>#N/A</v>
      </c>
      <c r="E263" s="103" t="e">
        <v>#N/A</v>
      </c>
      <c r="F263" s="103" t="e">
        <v>#N/A</v>
      </c>
      <c r="G263" s="103" t="e">
        <v>#N/A</v>
      </c>
      <c r="H263" s="103" t="e">
        <v>#N/A</v>
      </c>
      <c r="I263" s="103" t="e">
        <v>#N/A</v>
      </c>
      <c r="J263" s="103" t="e">
        <v>#N/A</v>
      </c>
      <c r="K263" s="103">
        <v>37.796058305015308</v>
      </c>
      <c r="L263" s="105" t="e">
        <v>#N/A</v>
      </c>
      <c r="N263" s="79" t="e">
        <v>#N/A</v>
      </c>
      <c r="O263" s="69" t="e">
        <v>#N/A</v>
      </c>
      <c r="P263" s="69" t="e">
        <v>#N/A</v>
      </c>
      <c r="Q263" s="69" t="e">
        <v>#N/A</v>
      </c>
      <c r="R263" s="208">
        <v>37.796058305015308</v>
      </c>
      <c r="S263" s="374"/>
    </row>
    <row r="264" spans="1:19" x14ac:dyDescent="0.2">
      <c r="A264" s="104">
        <v>42887</v>
      </c>
      <c r="B264" s="74">
        <v>40</v>
      </c>
      <c r="C264" s="103" t="e">
        <v>#N/A</v>
      </c>
      <c r="D264" s="103" t="e">
        <v>#N/A</v>
      </c>
      <c r="E264" s="103" t="e">
        <v>#N/A</v>
      </c>
      <c r="F264" s="103" t="e">
        <v>#N/A</v>
      </c>
      <c r="G264" s="103" t="e">
        <v>#N/A</v>
      </c>
      <c r="H264" s="103" t="e">
        <v>#N/A</v>
      </c>
      <c r="I264" s="103" t="e">
        <v>#N/A</v>
      </c>
      <c r="J264" s="103" t="e">
        <v>#N/A</v>
      </c>
      <c r="K264" s="103">
        <v>28.163132895730779</v>
      </c>
      <c r="L264" s="105" t="e">
        <v>#N/A</v>
      </c>
      <c r="N264" s="79" t="e">
        <v>#N/A</v>
      </c>
      <c r="O264" s="69" t="e">
        <v>#N/A</v>
      </c>
      <c r="P264" s="69" t="e">
        <v>#N/A</v>
      </c>
      <c r="Q264" s="69" t="e">
        <v>#N/A</v>
      </c>
      <c r="R264" s="208">
        <v>28.163132895730779</v>
      </c>
      <c r="S264" s="374"/>
    </row>
    <row r="265" spans="1:19" x14ac:dyDescent="0.2">
      <c r="A265" s="104">
        <v>42893</v>
      </c>
      <c r="B265" s="74">
        <v>50</v>
      </c>
      <c r="C265" s="103" t="e">
        <v>#N/A</v>
      </c>
      <c r="D265" s="103">
        <v>29.778494773970234</v>
      </c>
      <c r="E265" s="103" t="e">
        <v>#N/A</v>
      </c>
      <c r="F265" s="103" t="e">
        <v>#N/A</v>
      </c>
      <c r="G265" s="103" t="e">
        <v>#N/A</v>
      </c>
      <c r="H265" s="103" t="e">
        <v>#N/A</v>
      </c>
      <c r="I265" s="103" t="e">
        <v>#N/A</v>
      </c>
      <c r="J265" s="103" t="e">
        <v>#N/A</v>
      </c>
      <c r="K265" s="103" t="e">
        <v>#N/A</v>
      </c>
      <c r="L265" s="105" t="e">
        <v>#N/A</v>
      </c>
      <c r="N265" s="79" t="e">
        <v>#N/A</v>
      </c>
      <c r="O265" s="69">
        <v>29.778494773970234</v>
      </c>
      <c r="P265" s="69" t="e">
        <v>#N/A</v>
      </c>
      <c r="Q265" s="69" t="e">
        <v>#N/A</v>
      </c>
      <c r="R265" s="208" t="e">
        <v>#N/A</v>
      </c>
      <c r="S265" s="374"/>
    </row>
    <row r="266" spans="1:19" x14ac:dyDescent="0.2">
      <c r="A266" s="104">
        <v>42905</v>
      </c>
      <c r="B266" s="74">
        <v>100</v>
      </c>
      <c r="C266" s="103" t="e">
        <v>#N/A</v>
      </c>
      <c r="D266" s="103" t="e">
        <v>#N/A</v>
      </c>
      <c r="E266" s="103">
        <v>28.197735863712953</v>
      </c>
      <c r="F266" s="103" t="e">
        <v>#N/A</v>
      </c>
      <c r="G266" s="103" t="e">
        <v>#N/A</v>
      </c>
      <c r="H266" s="103" t="e">
        <v>#N/A</v>
      </c>
      <c r="I266" s="103" t="e">
        <v>#N/A</v>
      </c>
      <c r="J266" s="103" t="e">
        <v>#N/A</v>
      </c>
      <c r="K266" s="103" t="e">
        <v>#N/A</v>
      </c>
      <c r="L266" s="105" t="e">
        <v>#N/A</v>
      </c>
      <c r="N266" s="79" t="e">
        <v>#N/A</v>
      </c>
      <c r="O266" s="69" t="e">
        <v>#N/A</v>
      </c>
      <c r="P266" s="69">
        <v>28.197735863712953</v>
      </c>
      <c r="Q266" s="69" t="e">
        <v>#N/A</v>
      </c>
      <c r="R266" s="208" t="e">
        <v>#N/A</v>
      </c>
      <c r="S266" s="374"/>
    </row>
    <row r="267" spans="1:19" x14ac:dyDescent="0.2">
      <c r="A267" s="104">
        <v>42906</v>
      </c>
      <c r="B267" s="74">
        <v>19.600000000000001</v>
      </c>
      <c r="C267" s="103" t="e">
        <v>#N/A</v>
      </c>
      <c r="D267" s="103" t="e">
        <v>#N/A</v>
      </c>
      <c r="E267" s="103" t="e">
        <v>#N/A</v>
      </c>
      <c r="F267" s="103" t="e">
        <v>#N/A</v>
      </c>
      <c r="G267" s="103" t="e">
        <v>#N/A</v>
      </c>
      <c r="H267" s="103" t="e">
        <v>#N/A</v>
      </c>
      <c r="I267" s="103" t="e">
        <v>#N/A</v>
      </c>
      <c r="J267" s="103">
        <v>83.372449066471816</v>
      </c>
      <c r="K267" s="103" t="e">
        <v>#N/A</v>
      </c>
      <c r="L267" s="105" t="e">
        <v>#N/A</v>
      </c>
      <c r="N267" s="79" t="e">
        <v>#N/A</v>
      </c>
      <c r="O267" s="69" t="e">
        <v>#N/A</v>
      </c>
      <c r="P267" s="69" t="e">
        <v>#N/A</v>
      </c>
      <c r="Q267" s="69">
        <v>83.372449066471816</v>
      </c>
      <c r="R267" s="208" t="e">
        <v>#N/A</v>
      </c>
      <c r="S267" s="374"/>
    </row>
    <row r="268" spans="1:19" x14ac:dyDescent="0.2">
      <c r="A268" s="104">
        <v>42906</v>
      </c>
      <c r="B268" s="74">
        <v>19.59</v>
      </c>
      <c r="C268" s="103" t="e">
        <v>#N/A</v>
      </c>
      <c r="D268" s="103" t="e">
        <v>#N/A</v>
      </c>
      <c r="E268" s="103" t="e">
        <v>#N/A</v>
      </c>
      <c r="F268" s="103" t="e">
        <v>#N/A</v>
      </c>
      <c r="G268" s="103" t="e">
        <v>#N/A</v>
      </c>
      <c r="H268" s="103" t="e">
        <v>#N/A</v>
      </c>
      <c r="I268" s="103" t="e">
        <v>#N/A</v>
      </c>
      <c r="J268" s="103">
        <v>89.379340720694074</v>
      </c>
      <c r="K268" s="103" t="e">
        <v>#N/A</v>
      </c>
      <c r="L268" s="105" t="e">
        <v>#N/A</v>
      </c>
      <c r="N268" s="79" t="e">
        <v>#N/A</v>
      </c>
      <c r="O268" s="69" t="e">
        <v>#N/A</v>
      </c>
      <c r="P268" s="69" t="e">
        <v>#N/A</v>
      </c>
      <c r="Q268" s="69">
        <v>89.379340720694074</v>
      </c>
      <c r="R268" s="208" t="e">
        <v>#N/A</v>
      </c>
      <c r="S268" s="374"/>
    </row>
    <row r="269" spans="1:19" x14ac:dyDescent="0.2">
      <c r="A269" s="104">
        <v>42906</v>
      </c>
      <c r="B269" s="74">
        <v>19.579999999999998</v>
      </c>
      <c r="C269" s="103" t="e">
        <v>#N/A</v>
      </c>
      <c r="D269" s="103" t="e">
        <v>#N/A</v>
      </c>
      <c r="E269" s="103" t="e">
        <v>#N/A</v>
      </c>
      <c r="F269" s="103" t="e">
        <v>#N/A</v>
      </c>
      <c r="G269" s="103" t="e">
        <v>#N/A</v>
      </c>
      <c r="H269" s="103" t="e">
        <v>#N/A</v>
      </c>
      <c r="I269" s="103" t="e">
        <v>#N/A</v>
      </c>
      <c r="J269" s="103">
        <v>82.199530700630405</v>
      </c>
      <c r="K269" s="103" t="e">
        <v>#N/A</v>
      </c>
      <c r="L269" s="105" t="e">
        <v>#N/A</v>
      </c>
      <c r="N269" s="79" t="e">
        <v>#N/A</v>
      </c>
      <c r="O269" s="69" t="e">
        <v>#N/A</v>
      </c>
      <c r="P269" s="69" t="e">
        <v>#N/A</v>
      </c>
      <c r="Q269" s="69">
        <v>82.199530700630405</v>
      </c>
      <c r="R269" s="208" t="e">
        <v>#N/A</v>
      </c>
      <c r="S269" s="374"/>
    </row>
    <row r="270" spans="1:19" x14ac:dyDescent="0.2">
      <c r="A270" s="104">
        <v>42906</v>
      </c>
      <c r="B270" s="74">
        <v>19.579999999999998</v>
      </c>
      <c r="C270" s="103" t="e">
        <v>#N/A</v>
      </c>
      <c r="D270" s="103" t="e">
        <v>#N/A</v>
      </c>
      <c r="E270" s="103" t="e">
        <v>#N/A</v>
      </c>
      <c r="F270" s="103" t="e">
        <v>#N/A</v>
      </c>
      <c r="G270" s="103" t="e">
        <v>#N/A</v>
      </c>
      <c r="H270" s="103" t="e">
        <v>#N/A</v>
      </c>
      <c r="I270" s="103" t="e">
        <v>#N/A</v>
      </c>
      <c r="J270" s="103">
        <v>81.657555772933861</v>
      </c>
      <c r="K270" s="103" t="e">
        <v>#N/A</v>
      </c>
      <c r="L270" s="105" t="e">
        <v>#N/A</v>
      </c>
      <c r="N270" s="79" t="e">
        <v>#N/A</v>
      </c>
      <c r="O270" s="69" t="e">
        <v>#N/A</v>
      </c>
      <c r="P270" s="69" t="e">
        <v>#N/A</v>
      </c>
      <c r="Q270" s="69">
        <v>81.657555772933861</v>
      </c>
      <c r="R270" s="208" t="e">
        <v>#N/A</v>
      </c>
      <c r="S270" s="374"/>
    </row>
    <row r="271" spans="1:19" x14ac:dyDescent="0.2">
      <c r="A271" s="104">
        <v>42912</v>
      </c>
      <c r="B271" s="74">
        <v>5</v>
      </c>
      <c r="C271" s="103" t="e">
        <v>#N/A</v>
      </c>
      <c r="D271" s="103" t="e">
        <v>#N/A</v>
      </c>
      <c r="E271" s="103" t="e">
        <v>#N/A</v>
      </c>
      <c r="F271" s="103" t="e">
        <v>#N/A</v>
      </c>
      <c r="G271" s="103" t="e">
        <v>#N/A</v>
      </c>
      <c r="H271" s="103" t="e">
        <v>#N/A</v>
      </c>
      <c r="I271" s="103" t="e">
        <v>#N/A</v>
      </c>
      <c r="J271" s="103" t="e">
        <v>#N/A</v>
      </c>
      <c r="K271" s="103">
        <v>48.571262294455771</v>
      </c>
      <c r="L271" s="105" t="e">
        <v>#N/A</v>
      </c>
      <c r="N271" s="79" t="e">
        <v>#N/A</v>
      </c>
      <c r="O271" s="69" t="e">
        <v>#N/A</v>
      </c>
      <c r="P271" s="69" t="e">
        <v>#N/A</v>
      </c>
      <c r="Q271" s="69" t="e">
        <v>#N/A</v>
      </c>
      <c r="R271" s="208">
        <v>48.571262294455771</v>
      </c>
      <c r="S271" s="374"/>
    </row>
    <row r="272" spans="1:19" x14ac:dyDescent="0.2">
      <c r="A272" s="104">
        <v>42944</v>
      </c>
      <c r="B272" s="74">
        <v>8.4</v>
      </c>
      <c r="C272" s="103" t="e">
        <v>#N/A</v>
      </c>
      <c r="D272" s="103" t="e">
        <v>#N/A</v>
      </c>
      <c r="E272" s="103" t="e">
        <v>#N/A</v>
      </c>
      <c r="F272" s="103" t="e">
        <v>#N/A</v>
      </c>
      <c r="G272" s="103" t="e">
        <v>#N/A</v>
      </c>
      <c r="H272" s="103">
        <v>82.810125854171091</v>
      </c>
      <c r="I272" s="103" t="e">
        <v>#N/A</v>
      </c>
      <c r="J272" s="103" t="e">
        <v>#N/A</v>
      </c>
      <c r="K272" s="103" t="e">
        <v>#N/A</v>
      </c>
      <c r="L272" s="105" t="e">
        <v>#N/A</v>
      </c>
      <c r="N272" s="79" t="e">
        <v>#N/A</v>
      </c>
      <c r="O272" s="69" t="e">
        <v>#N/A</v>
      </c>
      <c r="P272" s="69" t="e">
        <v>#N/A</v>
      </c>
      <c r="Q272" s="69">
        <v>82.810125854171091</v>
      </c>
      <c r="R272" s="208" t="e">
        <v>#N/A</v>
      </c>
      <c r="S272" s="374"/>
    </row>
    <row r="273" spans="1:19" x14ac:dyDescent="0.2">
      <c r="A273" s="104">
        <v>42944</v>
      </c>
      <c r="B273" s="74">
        <v>8.4</v>
      </c>
      <c r="C273" s="103" t="e">
        <v>#N/A</v>
      </c>
      <c r="D273" s="103" t="e">
        <v>#N/A</v>
      </c>
      <c r="E273" s="103" t="e">
        <v>#N/A</v>
      </c>
      <c r="F273" s="103" t="e">
        <v>#N/A</v>
      </c>
      <c r="G273" s="103" t="e">
        <v>#N/A</v>
      </c>
      <c r="H273" s="103">
        <v>82.179381069773541</v>
      </c>
      <c r="I273" s="103" t="e">
        <v>#N/A</v>
      </c>
      <c r="J273" s="103" t="e">
        <v>#N/A</v>
      </c>
      <c r="K273" s="103" t="e">
        <v>#N/A</v>
      </c>
      <c r="L273" s="105" t="e">
        <v>#N/A</v>
      </c>
      <c r="N273" s="79" t="e">
        <v>#N/A</v>
      </c>
      <c r="O273" s="69" t="e">
        <v>#N/A</v>
      </c>
      <c r="P273" s="69" t="e">
        <v>#N/A</v>
      </c>
      <c r="Q273" s="69">
        <v>82.179381069773541</v>
      </c>
      <c r="R273" s="208" t="e">
        <v>#N/A</v>
      </c>
      <c r="S273" s="374"/>
    </row>
    <row r="274" spans="1:19" x14ac:dyDescent="0.2">
      <c r="A274" s="104">
        <v>42955</v>
      </c>
      <c r="B274" s="74">
        <v>252.32</v>
      </c>
      <c r="C274" s="103">
        <v>48.292314630589125</v>
      </c>
      <c r="D274" s="103" t="e">
        <v>#N/A</v>
      </c>
      <c r="E274" s="103" t="e">
        <v>#N/A</v>
      </c>
      <c r="F274" s="103" t="e">
        <v>#N/A</v>
      </c>
      <c r="G274" s="103" t="e">
        <v>#N/A</v>
      </c>
      <c r="H274" s="103" t="e">
        <v>#N/A</v>
      </c>
      <c r="I274" s="103" t="e">
        <v>#N/A</v>
      </c>
      <c r="J274" s="103" t="e">
        <v>#N/A</v>
      </c>
      <c r="K274" s="103" t="e">
        <v>#N/A</v>
      </c>
      <c r="L274" s="105" t="e">
        <v>#N/A</v>
      </c>
      <c r="N274" s="79" t="e">
        <v>#N/A</v>
      </c>
      <c r="O274" s="69">
        <v>48.292314630589125</v>
      </c>
      <c r="P274" s="69" t="e">
        <v>#N/A</v>
      </c>
      <c r="Q274" s="69" t="e">
        <v>#N/A</v>
      </c>
      <c r="R274" s="208" t="e">
        <v>#N/A</v>
      </c>
      <c r="S274" s="374"/>
    </row>
    <row r="275" spans="1:19" x14ac:dyDescent="0.2">
      <c r="A275" s="104">
        <v>43001</v>
      </c>
      <c r="B275" s="74">
        <v>200</v>
      </c>
      <c r="C275" s="103">
        <v>29.921601342795071</v>
      </c>
      <c r="D275" s="103" t="e">
        <v>#N/A</v>
      </c>
      <c r="E275" s="103" t="e">
        <v>#N/A</v>
      </c>
      <c r="F275" s="103" t="e">
        <v>#N/A</v>
      </c>
      <c r="G275" s="103" t="e">
        <v>#N/A</v>
      </c>
      <c r="H275" s="103" t="e">
        <v>#N/A</v>
      </c>
      <c r="I275" s="103" t="e">
        <v>#N/A</v>
      </c>
      <c r="J275" s="103" t="e">
        <v>#N/A</v>
      </c>
      <c r="K275" s="103" t="e">
        <v>#N/A</v>
      </c>
      <c r="L275" s="105" t="e">
        <v>#N/A</v>
      </c>
      <c r="N275" s="79" t="e">
        <v>#N/A</v>
      </c>
      <c r="O275" s="69">
        <v>29.921601342795071</v>
      </c>
      <c r="P275" s="69" t="e">
        <v>#N/A</v>
      </c>
      <c r="Q275" s="69" t="e">
        <v>#N/A</v>
      </c>
      <c r="R275" s="208" t="e">
        <v>#N/A</v>
      </c>
      <c r="S275" s="374"/>
    </row>
    <row r="276" spans="1:19" x14ac:dyDescent="0.2">
      <c r="A276" s="104">
        <v>43004</v>
      </c>
      <c r="B276" s="74">
        <v>62.5</v>
      </c>
      <c r="C276" s="103">
        <v>28.853208000148282</v>
      </c>
      <c r="D276" s="103" t="e">
        <v>#N/A</v>
      </c>
      <c r="E276" s="103" t="e">
        <v>#N/A</v>
      </c>
      <c r="F276" s="103" t="e">
        <v>#N/A</v>
      </c>
      <c r="G276" s="103" t="e">
        <v>#N/A</v>
      </c>
      <c r="H276" s="103" t="e">
        <v>#N/A</v>
      </c>
      <c r="I276" s="103" t="e">
        <v>#N/A</v>
      </c>
      <c r="J276" s="103" t="e">
        <v>#N/A</v>
      </c>
      <c r="K276" s="103" t="e">
        <v>#N/A</v>
      </c>
      <c r="L276" s="105" t="e">
        <v>#N/A</v>
      </c>
      <c r="N276" s="79" t="e">
        <v>#N/A</v>
      </c>
      <c r="O276" s="69">
        <v>28.853208000148282</v>
      </c>
      <c r="P276" s="69" t="e">
        <v>#N/A</v>
      </c>
      <c r="Q276" s="69" t="e">
        <v>#N/A</v>
      </c>
      <c r="R276" s="208" t="e">
        <v>#N/A</v>
      </c>
      <c r="S276" s="374"/>
    </row>
    <row r="277" spans="1:19" x14ac:dyDescent="0.2">
      <c r="A277" s="104">
        <v>43004</v>
      </c>
      <c r="B277" s="74">
        <v>50</v>
      </c>
      <c r="C277" s="103">
        <v>28.330443857538935</v>
      </c>
      <c r="D277" s="103" t="e">
        <v>#N/A</v>
      </c>
      <c r="E277" s="103" t="e">
        <v>#N/A</v>
      </c>
      <c r="F277" s="103" t="e">
        <v>#N/A</v>
      </c>
      <c r="G277" s="103" t="e">
        <v>#N/A</v>
      </c>
      <c r="H277" s="103" t="e">
        <v>#N/A</v>
      </c>
      <c r="I277" s="103" t="e">
        <v>#N/A</v>
      </c>
      <c r="J277" s="103" t="e">
        <v>#N/A</v>
      </c>
      <c r="K277" s="103" t="e">
        <v>#N/A</v>
      </c>
      <c r="L277" s="105" t="e">
        <v>#N/A</v>
      </c>
      <c r="N277" s="79" t="e">
        <v>#N/A</v>
      </c>
      <c r="O277" s="69">
        <v>28.330443857538935</v>
      </c>
      <c r="P277" s="69" t="e">
        <v>#N/A</v>
      </c>
      <c r="Q277" s="69" t="e">
        <v>#N/A</v>
      </c>
      <c r="R277" s="208" t="e">
        <v>#N/A</v>
      </c>
      <c r="S277" s="374"/>
    </row>
    <row r="278" spans="1:19" x14ac:dyDescent="0.2">
      <c r="A278" s="104">
        <v>43014</v>
      </c>
      <c r="B278" s="74">
        <v>25</v>
      </c>
      <c r="C278" s="103" t="e">
        <v>#N/A</v>
      </c>
      <c r="D278" s="103">
        <v>27.837441245399287</v>
      </c>
      <c r="E278" s="103" t="e">
        <v>#N/A</v>
      </c>
      <c r="F278" s="103" t="e">
        <v>#N/A</v>
      </c>
      <c r="G278" s="103" t="e">
        <v>#N/A</v>
      </c>
      <c r="H278" s="103" t="e">
        <v>#N/A</v>
      </c>
      <c r="I278" s="103" t="e">
        <v>#N/A</v>
      </c>
      <c r="J278" s="103" t="e">
        <v>#N/A</v>
      </c>
      <c r="K278" s="103" t="e">
        <v>#N/A</v>
      </c>
      <c r="L278" s="105" t="e">
        <v>#N/A</v>
      </c>
      <c r="N278" s="79" t="e">
        <v>#N/A</v>
      </c>
      <c r="O278" s="69">
        <v>27.837441245399287</v>
      </c>
      <c r="P278" s="69" t="e">
        <v>#N/A</v>
      </c>
      <c r="Q278" s="69" t="e">
        <v>#N/A</v>
      </c>
      <c r="R278" s="208" t="e">
        <v>#N/A</v>
      </c>
      <c r="S278" s="374"/>
    </row>
    <row r="279" spans="1:19" x14ac:dyDescent="0.2">
      <c r="A279" s="104">
        <v>43014</v>
      </c>
      <c r="B279" s="74">
        <v>25</v>
      </c>
      <c r="C279" s="103" t="e">
        <v>#N/A</v>
      </c>
      <c r="D279" s="103">
        <v>27.837441245399287</v>
      </c>
      <c r="E279" s="103" t="e">
        <v>#N/A</v>
      </c>
      <c r="F279" s="103" t="e">
        <v>#N/A</v>
      </c>
      <c r="G279" s="103" t="e">
        <v>#N/A</v>
      </c>
      <c r="H279" s="103" t="e">
        <v>#N/A</v>
      </c>
      <c r="I279" s="103" t="e">
        <v>#N/A</v>
      </c>
      <c r="J279" s="103" t="e">
        <v>#N/A</v>
      </c>
      <c r="K279" s="103" t="e">
        <v>#N/A</v>
      </c>
      <c r="L279" s="105" t="e">
        <v>#N/A</v>
      </c>
      <c r="N279" s="79" t="e">
        <v>#N/A</v>
      </c>
      <c r="O279" s="69">
        <v>27.837441245399287</v>
      </c>
      <c r="P279" s="69" t="e">
        <v>#N/A</v>
      </c>
      <c r="Q279" s="69" t="e">
        <v>#N/A</v>
      </c>
      <c r="R279" s="208" t="e">
        <v>#N/A</v>
      </c>
      <c r="S279" s="374"/>
    </row>
    <row r="280" spans="1:19" x14ac:dyDescent="0.2">
      <c r="A280" s="104">
        <v>43038</v>
      </c>
      <c r="B280" s="74">
        <v>50</v>
      </c>
      <c r="C280" s="103" t="e">
        <v>#N/A</v>
      </c>
      <c r="D280" s="103">
        <v>30.354217944465031</v>
      </c>
      <c r="E280" s="103" t="e">
        <v>#N/A</v>
      </c>
      <c r="F280" s="103" t="e">
        <v>#N/A</v>
      </c>
      <c r="G280" s="103" t="e">
        <v>#N/A</v>
      </c>
      <c r="H280" s="103" t="e">
        <v>#N/A</v>
      </c>
      <c r="I280" s="103" t="e">
        <v>#N/A</v>
      </c>
      <c r="J280" s="103" t="e">
        <v>#N/A</v>
      </c>
      <c r="K280" s="103" t="e">
        <v>#N/A</v>
      </c>
      <c r="L280" s="105" t="e">
        <v>#N/A</v>
      </c>
      <c r="N280" s="79" t="e">
        <v>#N/A</v>
      </c>
      <c r="O280" s="69">
        <v>30.354217944465031</v>
      </c>
      <c r="P280" s="69" t="e">
        <v>#N/A</v>
      </c>
      <c r="Q280" s="69" t="e">
        <v>#N/A</v>
      </c>
      <c r="R280" s="208" t="e">
        <v>#N/A</v>
      </c>
      <c r="S280" s="374"/>
    </row>
    <row r="281" spans="1:19" x14ac:dyDescent="0.2">
      <c r="A281" s="104">
        <v>43052</v>
      </c>
      <c r="B281" s="74">
        <v>200</v>
      </c>
      <c r="C281" s="103" t="e">
        <v>#N/A</v>
      </c>
      <c r="D281" s="103" t="e">
        <v>#N/A</v>
      </c>
      <c r="E281" s="103" t="e">
        <v>#N/A</v>
      </c>
      <c r="F281" s="103" t="e">
        <v>#N/A</v>
      </c>
      <c r="G281" s="103" t="e">
        <v>#N/A</v>
      </c>
      <c r="H281" s="103" t="e">
        <v>#N/A</v>
      </c>
      <c r="I281" s="103" t="e">
        <v>#N/A</v>
      </c>
      <c r="J281" s="103" t="e">
        <v>#N/A</v>
      </c>
      <c r="K281" s="103">
        <v>25.195773066395212</v>
      </c>
      <c r="L281" s="105" t="e">
        <v>#N/A</v>
      </c>
      <c r="N281" s="79" t="e">
        <v>#N/A</v>
      </c>
      <c r="O281" s="69" t="e">
        <v>#N/A</v>
      </c>
      <c r="P281" s="69" t="e">
        <v>#N/A</v>
      </c>
      <c r="Q281" s="69" t="e">
        <v>#N/A</v>
      </c>
      <c r="R281" s="208">
        <v>25.195773066395212</v>
      </c>
      <c r="S281" s="374"/>
    </row>
    <row r="282" spans="1:19" x14ac:dyDescent="0.2">
      <c r="A282" s="104">
        <v>43052</v>
      </c>
      <c r="B282" s="74">
        <v>150</v>
      </c>
      <c r="C282" s="103" t="e">
        <v>#N/A</v>
      </c>
      <c r="D282" s="103" t="e">
        <v>#N/A</v>
      </c>
      <c r="E282" s="103" t="e">
        <v>#N/A</v>
      </c>
      <c r="F282" s="103" t="e">
        <v>#N/A</v>
      </c>
      <c r="G282" s="103" t="e">
        <v>#N/A</v>
      </c>
      <c r="H282" s="103" t="e">
        <v>#N/A</v>
      </c>
      <c r="I282" s="103" t="e">
        <v>#N/A</v>
      </c>
      <c r="J282" s="103" t="e">
        <v>#N/A</v>
      </c>
      <c r="K282" s="103">
        <v>26.472002052703704</v>
      </c>
      <c r="L282" s="105" t="e">
        <v>#N/A</v>
      </c>
      <c r="N282" s="79" t="e">
        <v>#N/A</v>
      </c>
      <c r="O282" s="69" t="e">
        <v>#N/A</v>
      </c>
      <c r="P282" s="69" t="e">
        <v>#N/A</v>
      </c>
      <c r="Q282" s="69" t="e">
        <v>#N/A</v>
      </c>
      <c r="R282" s="208">
        <v>26.472002052703704</v>
      </c>
      <c r="S282" s="374"/>
    </row>
    <row r="283" spans="1:19" x14ac:dyDescent="0.2">
      <c r="A283" s="104">
        <v>43077</v>
      </c>
      <c r="B283" s="74">
        <v>45</v>
      </c>
      <c r="C283" s="103">
        <v>19.553065269533572</v>
      </c>
      <c r="D283" s="103" t="e">
        <v>#N/A</v>
      </c>
      <c r="E283" s="103" t="e">
        <v>#N/A</v>
      </c>
      <c r="F283" s="103" t="e">
        <v>#N/A</v>
      </c>
      <c r="G283" s="103" t="e">
        <v>#N/A</v>
      </c>
      <c r="H283" s="103" t="e">
        <v>#N/A</v>
      </c>
      <c r="I283" s="103" t="e">
        <v>#N/A</v>
      </c>
      <c r="J283" s="103" t="e">
        <v>#N/A</v>
      </c>
      <c r="K283" s="103" t="e">
        <v>#N/A</v>
      </c>
      <c r="L283" s="105" t="e">
        <v>#N/A</v>
      </c>
      <c r="N283" s="79" t="e">
        <v>#N/A</v>
      </c>
      <c r="O283" s="69">
        <v>19.553065269533572</v>
      </c>
      <c r="P283" s="69" t="e">
        <v>#N/A</v>
      </c>
      <c r="Q283" s="69" t="e">
        <v>#N/A</v>
      </c>
      <c r="R283" s="208" t="e">
        <v>#N/A</v>
      </c>
      <c r="S283" s="374"/>
    </row>
    <row r="284" spans="1:19" x14ac:dyDescent="0.2">
      <c r="A284" s="104">
        <v>43083</v>
      </c>
      <c r="B284" s="74">
        <v>150</v>
      </c>
      <c r="C284" s="103" t="e">
        <v>#N/A</v>
      </c>
      <c r="D284" s="103" t="e">
        <v>#N/A</v>
      </c>
      <c r="E284" s="103" t="e">
        <v>#N/A</v>
      </c>
      <c r="F284" s="103" t="e">
        <v>#N/A</v>
      </c>
      <c r="G284" s="103">
        <v>20.186253695552864</v>
      </c>
      <c r="H284" s="103" t="e">
        <v>#N/A</v>
      </c>
      <c r="I284" s="103" t="e">
        <v>#N/A</v>
      </c>
      <c r="J284" s="103" t="e">
        <v>#N/A</v>
      </c>
      <c r="K284" s="103" t="e">
        <v>#N/A</v>
      </c>
      <c r="L284" s="105" t="e">
        <v>#N/A</v>
      </c>
      <c r="N284" s="79" t="e">
        <v>#N/A</v>
      </c>
      <c r="O284" s="69" t="e">
        <v>#N/A</v>
      </c>
      <c r="P284" s="69">
        <v>20.186253695552864</v>
      </c>
      <c r="Q284" s="69" t="e">
        <v>#N/A</v>
      </c>
      <c r="R284" s="208" t="e">
        <v>#N/A</v>
      </c>
      <c r="S284" s="374"/>
    </row>
    <row r="285" spans="1:19" x14ac:dyDescent="0.2">
      <c r="A285" s="104">
        <v>43084</v>
      </c>
      <c r="B285" s="74">
        <v>50</v>
      </c>
      <c r="C285" s="103" t="e">
        <v>#N/A</v>
      </c>
      <c r="D285" s="103" t="e">
        <v>#N/A</v>
      </c>
      <c r="E285" s="103" t="e">
        <v>#N/A</v>
      </c>
      <c r="F285" s="103" t="e">
        <v>#N/A</v>
      </c>
      <c r="G285" s="103" t="e">
        <v>#N/A</v>
      </c>
      <c r="H285" s="103" t="e">
        <v>#N/A</v>
      </c>
      <c r="I285" s="103" t="e">
        <v>#N/A</v>
      </c>
      <c r="J285" s="103" t="e">
        <v>#N/A</v>
      </c>
      <c r="K285" s="103">
        <v>34.794246771244183</v>
      </c>
      <c r="L285" s="105" t="e">
        <v>#N/A</v>
      </c>
      <c r="N285" s="79" t="e">
        <v>#N/A</v>
      </c>
      <c r="O285" s="69" t="e">
        <v>#N/A</v>
      </c>
      <c r="P285" s="69" t="e">
        <v>#N/A</v>
      </c>
      <c r="Q285" s="69" t="e">
        <v>#N/A</v>
      </c>
      <c r="R285" s="208">
        <v>34.794246771244183</v>
      </c>
      <c r="S285" s="374"/>
    </row>
    <row r="286" spans="1:19" x14ac:dyDescent="0.2">
      <c r="A286" s="104">
        <v>43105</v>
      </c>
      <c r="B286" s="74">
        <v>50</v>
      </c>
      <c r="C286" s="103" t="e">
        <v>#N/A</v>
      </c>
      <c r="D286" s="103">
        <v>23.890496019348575</v>
      </c>
      <c r="E286" s="103" t="e">
        <v>#N/A</v>
      </c>
      <c r="F286" s="103" t="e">
        <v>#N/A</v>
      </c>
      <c r="G286" s="103" t="e">
        <v>#N/A</v>
      </c>
      <c r="H286" s="103" t="e">
        <v>#N/A</v>
      </c>
      <c r="I286" s="103" t="e">
        <v>#N/A</v>
      </c>
      <c r="J286" s="103" t="e">
        <v>#N/A</v>
      </c>
      <c r="K286" s="103" t="e">
        <v>#N/A</v>
      </c>
      <c r="L286" s="105" t="e">
        <v>#N/A</v>
      </c>
      <c r="N286" s="79" t="e">
        <v>#N/A</v>
      </c>
      <c r="O286" s="69">
        <v>23.890496019348575</v>
      </c>
      <c r="P286" s="69" t="e">
        <v>#N/A</v>
      </c>
      <c r="Q286" s="69" t="e">
        <v>#N/A</v>
      </c>
      <c r="R286" s="208" t="e">
        <v>#N/A</v>
      </c>
      <c r="S286" s="374"/>
    </row>
    <row r="287" spans="1:19" x14ac:dyDescent="0.2">
      <c r="A287" s="104">
        <v>43109</v>
      </c>
      <c r="B287" s="74">
        <v>30</v>
      </c>
      <c r="C287" s="103" t="e">
        <v>#N/A</v>
      </c>
      <c r="D287" s="103">
        <v>27.796971717218621</v>
      </c>
      <c r="E287" s="103" t="e">
        <v>#N/A</v>
      </c>
      <c r="F287" s="103" t="e">
        <v>#N/A</v>
      </c>
      <c r="G287" s="103" t="e">
        <v>#N/A</v>
      </c>
      <c r="H287" s="103" t="e">
        <v>#N/A</v>
      </c>
      <c r="I287" s="103" t="e">
        <v>#N/A</v>
      </c>
      <c r="J287" s="103" t="e">
        <v>#N/A</v>
      </c>
      <c r="K287" s="103" t="e">
        <v>#N/A</v>
      </c>
      <c r="L287" s="105" t="e">
        <v>#N/A</v>
      </c>
      <c r="N287" s="79" t="e">
        <v>#N/A</v>
      </c>
      <c r="O287" s="69">
        <v>27.796971717218621</v>
      </c>
      <c r="P287" s="69" t="e">
        <v>#N/A</v>
      </c>
      <c r="Q287" s="69" t="e">
        <v>#N/A</v>
      </c>
      <c r="R287" s="208" t="e">
        <v>#N/A</v>
      </c>
      <c r="S287" s="374"/>
    </row>
    <row r="288" spans="1:19" x14ac:dyDescent="0.2">
      <c r="A288" s="104">
        <v>43129</v>
      </c>
      <c r="B288" s="74">
        <v>120</v>
      </c>
      <c r="C288" s="103" t="e">
        <v>#N/A</v>
      </c>
      <c r="D288" s="103" t="e">
        <v>#N/A</v>
      </c>
      <c r="E288" s="103" t="e">
        <v>#N/A</v>
      </c>
      <c r="F288" s="103" t="e">
        <v>#N/A</v>
      </c>
      <c r="G288" s="103" t="e">
        <v>#N/A</v>
      </c>
      <c r="H288" s="103" t="e">
        <v>#N/A</v>
      </c>
      <c r="I288" s="103" t="e">
        <v>#N/A</v>
      </c>
      <c r="J288" s="103" t="e">
        <v>#N/A</v>
      </c>
      <c r="K288" s="103">
        <v>26.339422380337645</v>
      </c>
      <c r="L288" s="105" t="e">
        <v>#N/A</v>
      </c>
      <c r="N288" s="79" t="e">
        <v>#N/A</v>
      </c>
      <c r="O288" s="69" t="e">
        <v>#N/A</v>
      </c>
      <c r="P288" s="69" t="e">
        <v>#N/A</v>
      </c>
      <c r="Q288" s="69" t="e">
        <v>#N/A</v>
      </c>
      <c r="R288" s="208">
        <v>26.339422380337645</v>
      </c>
      <c r="S288" s="374"/>
    </row>
    <row r="289" spans="1:19" x14ac:dyDescent="0.2">
      <c r="A289" s="104">
        <v>43129</v>
      </c>
      <c r="B289" s="74">
        <v>57.5</v>
      </c>
      <c r="C289" s="103" t="e">
        <v>#N/A</v>
      </c>
      <c r="D289" s="103" t="e">
        <v>#N/A</v>
      </c>
      <c r="E289" s="103" t="e">
        <v>#N/A</v>
      </c>
      <c r="F289" s="103" t="e">
        <v>#N/A</v>
      </c>
      <c r="G289" s="103" t="e">
        <v>#N/A</v>
      </c>
      <c r="H289" s="103" t="e">
        <v>#N/A</v>
      </c>
      <c r="I289" s="103" t="e">
        <v>#N/A</v>
      </c>
      <c r="J289" s="103" t="e">
        <v>#N/A</v>
      </c>
      <c r="K289" s="103">
        <v>23.842103648585827</v>
      </c>
      <c r="L289" s="105" t="e">
        <v>#N/A</v>
      </c>
      <c r="N289" s="79" t="e">
        <v>#N/A</v>
      </c>
      <c r="O289" s="69" t="e">
        <v>#N/A</v>
      </c>
      <c r="P289" s="69" t="e">
        <v>#N/A</v>
      </c>
      <c r="Q289" s="69" t="e">
        <v>#N/A</v>
      </c>
      <c r="R289" s="208">
        <v>23.842103648585827</v>
      </c>
      <c r="S289" s="374"/>
    </row>
    <row r="290" spans="1:19" x14ac:dyDescent="0.2">
      <c r="A290" s="104">
        <v>43132</v>
      </c>
      <c r="B290" s="74">
        <v>10</v>
      </c>
      <c r="C290" s="103" t="e">
        <v>#N/A</v>
      </c>
      <c r="D290" s="103" t="e">
        <v>#N/A</v>
      </c>
      <c r="E290" s="103">
        <v>36.788433526466406</v>
      </c>
      <c r="F290" s="103" t="e">
        <v>#N/A</v>
      </c>
      <c r="G290" s="103" t="e">
        <v>#N/A</v>
      </c>
      <c r="H290" s="103" t="e">
        <v>#N/A</v>
      </c>
      <c r="I290" s="103" t="e">
        <v>#N/A</v>
      </c>
      <c r="J290" s="103" t="e">
        <v>#N/A</v>
      </c>
      <c r="K290" s="103" t="e">
        <v>#N/A</v>
      </c>
      <c r="L290" s="105" t="e">
        <v>#N/A</v>
      </c>
      <c r="N290" s="79" t="e">
        <v>#N/A</v>
      </c>
      <c r="O290" s="69" t="e">
        <v>#N/A</v>
      </c>
      <c r="P290" s="69">
        <v>36.788433526466406</v>
      </c>
      <c r="Q290" s="69" t="e">
        <v>#N/A</v>
      </c>
      <c r="R290" s="208" t="e">
        <v>#N/A</v>
      </c>
      <c r="S290" s="374"/>
    </row>
    <row r="291" spans="1:19" x14ac:dyDescent="0.2">
      <c r="A291" s="104">
        <v>43152</v>
      </c>
      <c r="B291" s="74">
        <v>106.688</v>
      </c>
      <c r="C291" s="103">
        <v>45.705585928787485</v>
      </c>
      <c r="D291" s="103" t="e">
        <v>#N/A</v>
      </c>
      <c r="E291" s="103" t="e">
        <v>#N/A</v>
      </c>
      <c r="F291" s="103" t="e">
        <v>#N/A</v>
      </c>
      <c r="G291" s="103" t="e">
        <v>#N/A</v>
      </c>
      <c r="H291" s="103" t="e">
        <v>#N/A</v>
      </c>
      <c r="I291" s="103" t="e">
        <v>#N/A</v>
      </c>
      <c r="J291" s="103" t="e">
        <v>#N/A</v>
      </c>
      <c r="K291" s="103" t="e">
        <v>#N/A</v>
      </c>
      <c r="L291" s="105" t="e">
        <v>#N/A</v>
      </c>
      <c r="N291" s="79" t="e">
        <v>#N/A</v>
      </c>
      <c r="O291" s="69">
        <v>45.705585928787485</v>
      </c>
      <c r="P291" s="69" t="e">
        <v>#N/A</v>
      </c>
      <c r="Q291" s="69" t="e">
        <v>#N/A</v>
      </c>
      <c r="R291" s="208" t="e">
        <v>#N/A</v>
      </c>
      <c r="S291" s="374"/>
    </row>
    <row r="292" spans="1:19" x14ac:dyDescent="0.2">
      <c r="A292" s="104">
        <v>43206</v>
      </c>
      <c r="B292" s="74">
        <v>6.3</v>
      </c>
      <c r="C292" s="103" t="e">
        <v>#N/A</v>
      </c>
      <c r="D292" s="103" t="e">
        <v>#N/A</v>
      </c>
      <c r="E292" s="103" t="e">
        <v>#N/A</v>
      </c>
      <c r="F292" s="103" t="e">
        <v>#N/A</v>
      </c>
      <c r="G292" s="103" t="e">
        <v>#N/A</v>
      </c>
      <c r="H292" s="103" t="e">
        <v>#N/A</v>
      </c>
      <c r="I292" s="103">
        <v>158.18619819742358</v>
      </c>
      <c r="J292" s="103" t="e">
        <v>#N/A</v>
      </c>
      <c r="K292" s="103" t="e">
        <v>#N/A</v>
      </c>
      <c r="L292" s="105" t="e">
        <v>#N/A</v>
      </c>
      <c r="N292" s="79" t="e">
        <v>#N/A</v>
      </c>
      <c r="O292" s="69" t="e">
        <v>#N/A</v>
      </c>
      <c r="P292" s="69" t="e">
        <v>#N/A</v>
      </c>
      <c r="Q292" s="69">
        <v>158.18619819742358</v>
      </c>
      <c r="R292" s="208" t="e">
        <v>#N/A</v>
      </c>
      <c r="S292" s="374"/>
    </row>
    <row r="293" spans="1:19" x14ac:dyDescent="0.2">
      <c r="A293" s="104">
        <v>43227</v>
      </c>
      <c r="B293" s="74">
        <v>100</v>
      </c>
      <c r="C293" s="103">
        <v>30.171215499609822</v>
      </c>
      <c r="D293" s="103" t="e">
        <v>#N/A</v>
      </c>
      <c r="E293" s="103" t="e">
        <v>#N/A</v>
      </c>
      <c r="F293" s="103" t="e">
        <v>#N/A</v>
      </c>
      <c r="G293" s="103" t="e">
        <v>#N/A</v>
      </c>
      <c r="H293" s="103" t="e">
        <v>#N/A</v>
      </c>
      <c r="I293" s="103" t="e">
        <v>#N/A</v>
      </c>
      <c r="J293" s="103" t="e">
        <v>#N/A</v>
      </c>
      <c r="K293" s="103" t="e">
        <v>#N/A</v>
      </c>
      <c r="L293" s="105" t="e">
        <v>#N/A</v>
      </c>
      <c r="N293" s="79" t="e">
        <v>#N/A</v>
      </c>
      <c r="O293" s="69">
        <v>30.171215499609822</v>
      </c>
      <c r="P293" s="69" t="e">
        <v>#N/A</v>
      </c>
      <c r="Q293" s="69" t="e">
        <v>#N/A</v>
      </c>
      <c r="R293" s="208" t="e">
        <v>#N/A</v>
      </c>
      <c r="S293" s="374"/>
    </row>
    <row r="294" spans="1:19" x14ac:dyDescent="0.2">
      <c r="A294" s="104">
        <v>43236</v>
      </c>
      <c r="B294" s="74">
        <v>74.5</v>
      </c>
      <c r="C294" s="103" t="e">
        <v>#N/A</v>
      </c>
      <c r="D294" s="103" t="e">
        <v>#N/A</v>
      </c>
      <c r="E294" s="103" t="e">
        <v>#N/A</v>
      </c>
      <c r="F294" s="103" t="e">
        <v>#N/A</v>
      </c>
      <c r="G294" s="103" t="e">
        <v>#N/A</v>
      </c>
      <c r="H294" s="103" t="e">
        <v>#N/A</v>
      </c>
      <c r="I294" s="103" t="e">
        <v>#N/A</v>
      </c>
      <c r="J294" s="103" t="e">
        <v>#N/A</v>
      </c>
      <c r="K294" s="103">
        <v>29.722613228308674</v>
      </c>
      <c r="L294" s="105" t="e">
        <v>#N/A</v>
      </c>
      <c r="N294" s="79" t="e">
        <v>#N/A</v>
      </c>
      <c r="O294" s="69" t="e">
        <v>#N/A</v>
      </c>
      <c r="P294" s="69" t="e">
        <v>#N/A</v>
      </c>
      <c r="Q294" s="69" t="e">
        <v>#N/A</v>
      </c>
      <c r="R294" s="208">
        <v>29.722613228308674</v>
      </c>
      <c r="S294" s="374"/>
    </row>
    <row r="295" spans="1:19" x14ac:dyDescent="0.2">
      <c r="A295" s="104">
        <v>43236</v>
      </c>
      <c r="B295" s="74">
        <v>74.5</v>
      </c>
      <c r="C295" s="103" t="e">
        <v>#N/A</v>
      </c>
      <c r="D295" s="103" t="e">
        <v>#N/A</v>
      </c>
      <c r="E295" s="103" t="e">
        <v>#N/A</v>
      </c>
      <c r="F295" s="103" t="e">
        <v>#N/A</v>
      </c>
      <c r="G295" s="103" t="e">
        <v>#N/A</v>
      </c>
      <c r="H295" s="103" t="e">
        <v>#N/A</v>
      </c>
      <c r="I295" s="103" t="e">
        <v>#N/A</v>
      </c>
      <c r="J295" s="103" t="e">
        <v>#N/A</v>
      </c>
      <c r="K295" s="103">
        <v>29.722613228308674</v>
      </c>
      <c r="L295" s="105" t="e">
        <v>#N/A</v>
      </c>
      <c r="N295" s="79" t="e">
        <v>#N/A</v>
      </c>
      <c r="O295" s="69" t="e">
        <v>#N/A</v>
      </c>
      <c r="P295" s="69" t="e">
        <v>#N/A</v>
      </c>
      <c r="Q295" s="69" t="e">
        <v>#N/A</v>
      </c>
      <c r="R295" s="208">
        <v>29.722613228308674</v>
      </c>
      <c r="S295" s="374"/>
    </row>
    <row r="296" spans="1:19" x14ac:dyDescent="0.2">
      <c r="A296" s="104">
        <v>43250</v>
      </c>
      <c r="B296" s="74">
        <v>300</v>
      </c>
      <c r="C296" s="103" t="e">
        <v>#N/A</v>
      </c>
      <c r="D296" s="103">
        <v>18.93389544428695</v>
      </c>
      <c r="E296" s="103" t="e">
        <v>#N/A</v>
      </c>
      <c r="F296" s="103" t="e">
        <v>#N/A</v>
      </c>
      <c r="G296" s="103" t="e">
        <v>#N/A</v>
      </c>
      <c r="H296" s="103" t="e">
        <v>#N/A</v>
      </c>
      <c r="I296" s="103" t="e">
        <v>#N/A</v>
      </c>
      <c r="J296" s="103" t="e">
        <v>#N/A</v>
      </c>
      <c r="K296" s="103" t="e">
        <v>#N/A</v>
      </c>
      <c r="L296" s="105" t="e">
        <v>#N/A</v>
      </c>
      <c r="N296" s="79" t="e">
        <v>#N/A</v>
      </c>
      <c r="O296" s="69">
        <v>18.93389544428695</v>
      </c>
      <c r="P296" s="69" t="e">
        <v>#N/A</v>
      </c>
      <c r="Q296" s="69" t="e">
        <v>#N/A</v>
      </c>
      <c r="R296" s="208" t="e">
        <v>#N/A</v>
      </c>
      <c r="S296" s="374"/>
    </row>
    <row r="297" spans="1:19" x14ac:dyDescent="0.2">
      <c r="A297" s="104">
        <v>43250</v>
      </c>
      <c r="B297" s="74">
        <v>250</v>
      </c>
      <c r="C297" s="103" t="e">
        <v>#N/A</v>
      </c>
      <c r="D297" s="103">
        <v>21.688107514517633</v>
      </c>
      <c r="E297" s="103" t="e">
        <v>#N/A</v>
      </c>
      <c r="F297" s="103" t="e">
        <v>#N/A</v>
      </c>
      <c r="G297" s="103" t="e">
        <v>#N/A</v>
      </c>
      <c r="H297" s="103" t="e">
        <v>#N/A</v>
      </c>
      <c r="I297" s="103" t="e">
        <v>#N/A</v>
      </c>
      <c r="J297" s="103" t="e">
        <v>#N/A</v>
      </c>
      <c r="K297" s="103" t="e">
        <v>#N/A</v>
      </c>
      <c r="L297" s="105" t="e">
        <v>#N/A</v>
      </c>
      <c r="N297" s="79" t="e">
        <v>#N/A</v>
      </c>
      <c r="O297" s="69">
        <v>21.688107514517633</v>
      </c>
      <c r="P297" s="69" t="e">
        <v>#N/A</v>
      </c>
      <c r="Q297" s="69" t="e">
        <v>#N/A</v>
      </c>
      <c r="R297" s="208" t="e">
        <v>#N/A</v>
      </c>
      <c r="S297" s="374"/>
    </row>
    <row r="298" spans="1:19" x14ac:dyDescent="0.2">
      <c r="A298" s="104">
        <v>43250</v>
      </c>
      <c r="B298" s="74">
        <v>200</v>
      </c>
      <c r="C298" s="103" t="e">
        <v>#N/A</v>
      </c>
      <c r="D298" s="103">
        <v>21.125318528116463</v>
      </c>
      <c r="E298" s="103" t="e">
        <v>#N/A</v>
      </c>
      <c r="F298" s="103" t="e">
        <v>#N/A</v>
      </c>
      <c r="G298" s="103" t="e">
        <v>#N/A</v>
      </c>
      <c r="H298" s="103" t="e">
        <v>#N/A</v>
      </c>
      <c r="I298" s="103" t="e">
        <v>#N/A</v>
      </c>
      <c r="J298" s="103" t="e">
        <v>#N/A</v>
      </c>
      <c r="K298" s="103" t="e">
        <v>#N/A</v>
      </c>
      <c r="L298" s="105" t="e">
        <v>#N/A</v>
      </c>
      <c r="N298" s="79" t="e">
        <v>#N/A</v>
      </c>
      <c r="O298" s="69">
        <v>21.125318528116463</v>
      </c>
      <c r="P298" s="69" t="e">
        <v>#N/A</v>
      </c>
      <c r="Q298" s="69" t="e">
        <v>#N/A</v>
      </c>
      <c r="R298" s="208" t="e">
        <v>#N/A</v>
      </c>
      <c r="S298" s="374"/>
    </row>
    <row r="299" spans="1:19" x14ac:dyDescent="0.2">
      <c r="A299" s="104">
        <v>43250</v>
      </c>
      <c r="B299" s="74">
        <v>101</v>
      </c>
      <c r="C299" s="103" t="e">
        <v>#N/A</v>
      </c>
      <c r="D299" s="103">
        <v>21.117349716902513</v>
      </c>
      <c r="E299" s="103" t="e">
        <v>#N/A</v>
      </c>
      <c r="F299" s="103" t="e">
        <v>#N/A</v>
      </c>
      <c r="G299" s="103" t="e">
        <v>#N/A</v>
      </c>
      <c r="H299" s="103" t="e">
        <v>#N/A</v>
      </c>
      <c r="I299" s="103" t="e">
        <v>#N/A</v>
      </c>
      <c r="J299" s="103" t="e">
        <v>#N/A</v>
      </c>
      <c r="K299" s="103" t="e">
        <v>#N/A</v>
      </c>
      <c r="L299" s="105" t="e">
        <v>#N/A</v>
      </c>
      <c r="N299" s="79" t="e">
        <v>#N/A</v>
      </c>
      <c r="O299" s="69">
        <v>21.117349716902513</v>
      </c>
      <c r="P299" s="69" t="e">
        <v>#N/A</v>
      </c>
      <c r="Q299" s="69" t="e">
        <v>#N/A</v>
      </c>
      <c r="R299" s="208" t="e">
        <v>#N/A</v>
      </c>
      <c r="S299" s="374"/>
    </row>
    <row r="300" spans="1:19" x14ac:dyDescent="0.2">
      <c r="A300" s="104">
        <v>43250</v>
      </c>
      <c r="B300" s="74">
        <v>100</v>
      </c>
      <c r="C300" s="103" t="e">
        <v>#N/A</v>
      </c>
      <c r="D300" s="103">
        <v>23.874558396920769</v>
      </c>
      <c r="E300" s="103" t="e">
        <v>#N/A</v>
      </c>
      <c r="F300" s="103" t="e">
        <v>#N/A</v>
      </c>
      <c r="G300" s="103" t="e">
        <v>#N/A</v>
      </c>
      <c r="H300" s="103" t="e">
        <v>#N/A</v>
      </c>
      <c r="I300" s="103" t="e">
        <v>#N/A</v>
      </c>
      <c r="J300" s="103" t="e">
        <v>#N/A</v>
      </c>
      <c r="K300" s="103" t="e">
        <v>#N/A</v>
      </c>
      <c r="L300" s="105" t="e">
        <v>#N/A</v>
      </c>
      <c r="N300" s="79" t="e">
        <v>#N/A</v>
      </c>
      <c r="O300" s="69">
        <v>23.874558396920769</v>
      </c>
      <c r="P300" s="69" t="e">
        <v>#N/A</v>
      </c>
      <c r="Q300" s="69" t="e">
        <v>#N/A</v>
      </c>
      <c r="R300" s="208" t="e">
        <v>#N/A</v>
      </c>
      <c r="S300" s="374"/>
    </row>
    <row r="301" spans="1:19" x14ac:dyDescent="0.2">
      <c r="A301" s="104">
        <v>43250</v>
      </c>
      <c r="B301" s="74">
        <v>50</v>
      </c>
      <c r="C301" s="103" t="e">
        <v>#N/A</v>
      </c>
      <c r="D301" s="103">
        <v>24.329272480262663</v>
      </c>
      <c r="E301" s="103" t="e">
        <v>#N/A</v>
      </c>
      <c r="F301" s="103" t="e">
        <v>#N/A</v>
      </c>
      <c r="G301" s="103" t="e">
        <v>#N/A</v>
      </c>
      <c r="H301" s="103" t="e">
        <v>#N/A</v>
      </c>
      <c r="I301" s="103" t="e">
        <v>#N/A</v>
      </c>
      <c r="J301" s="103" t="e">
        <v>#N/A</v>
      </c>
      <c r="K301" s="103" t="e">
        <v>#N/A</v>
      </c>
      <c r="L301" s="105" t="e">
        <v>#N/A</v>
      </c>
      <c r="N301" s="79" t="e">
        <v>#N/A</v>
      </c>
      <c r="O301" s="69">
        <v>24.329272480262663</v>
      </c>
      <c r="P301" s="69" t="e">
        <v>#N/A</v>
      </c>
      <c r="Q301" s="69" t="e">
        <v>#N/A</v>
      </c>
      <c r="R301" s="208" t="e">
        <v>#N/A</v>
      </c>
      <c r="S301" s="374"/>
    </row>
    <row r="302" spans="1:19" x14ac:dyDescent="0.2">
      <c r="A302" s="104">
        <v>43252</v>
      </c>
      <c r="B302" s="74">
        <v>5.6814814814814811</v>
      </c>
      <c r="C302" s="103" t="e">
        <v>#N/A</v>
      </c>
      <c r="D302" s="103" t="e">
        <v>#N/A</v>
      </c>
      <c r="E302" s="103" t="e">
        <v>#N/A</v>
      </c>
      <c r="F302" s="103">
        <v>59.320469530373586</v>
      </c>
      <c r="G302" s="103" t="e">
        <v>#N/A</v>
      </c>
      <c r="H302" s="103" t="e">
        <v>#N/A</v>
      </c>
      <c r="I302" s="103" t="e">
        <v>#N/A</v>
      </c>
      <c r="J302" s="103" t="e">
        <v>#N/A</v>
      </c>
      <c r="K302" s="103" t="e">
        <v>#N/A</v>
      </c>
      <c r="L302" s="105" t="e">
        <v>#N/A</v>
      </c>
      <c r="N302" s="79" t="e">
        <v>#N/A</v>
      </c>
      <c r="O302" s="69" t="e">
        <v>#N/A</v>
      </c>
      <c r="P302" s="69">
        <v>59.320469530373586</v>
      </c>
      <c r="Q302" s="69" t="e">
        <v>#N/A</v>
      </c>
      <c r="R302" s="208" t="e">
        <v>#N/A</v>
      </c>
      <c r="S302" s="374"/>
    </row>
    <row r="303" spans="1:19" x14ac:dyDescent="0.2">
      <c r="A303" s="104">
        <v>43257</v>
      </c>
      <c r="B303" s="74">
        <v>60</v>
      </c>
      <c r="C303" s="103" t="e">
        <v>#N/A</v>
      </c>
      <c r="D303" s="103">
        <v>24.63753916920032</v>
      </c>
      <c r="E303" s="103" t="e">
        <v>#N/A</v>
      </c>
      <c r="F303" s="103" t="e">
        <v>#N/A</v>
      </c>
      <c r="G303" s="103" t="e">
        <v>#N/A</v>
      </c>
      <c r="H303" s="103" t="e">
        <v>#N/A</v>
      </c>
      <c r="I303" s="103" t="e">
        <v>#N/A</v>
      </c>
      <c r="J303" s="103" t="e">
        <v>#N/A</v>
      </c>
      <c r="K303" s="103" t="e">
        <v>#N/A</v>
      </c>
      <c r="L303" s="105" t="e">
        <v>#N/A</v>
      </c>
      <c r="N303" s="79" t="e">
        <v>#N/A</v>
      </c>
      <c r="O303" s="69">
        <v>24.63753916920032</v>
      </c>
      <c r="P303" s="69" t="e">
        <v>#N/A</v>
      </c>
      <c r="Q303" s="69" t="e">
        <v>#N/A</v>
      </c>
      <c r="R303" s="208" t="e">
        <v>#N/A</v>
      </c>
      <c r="S303" s="374"/>
    </row>
    <row r="304" spans="1:19" x14ac:dyDescent="0.2">
      <c r="A304" s="104">
        <v>43259</v>
      </c>
      <c r="B304" s="74">
        <v>30</v>
      </c>
      <c r="C304" s="103" t="e">
        <v>#N/A</v>
      </c>
      <c r="D304" s="103">
        <v>21.498338798626406</v>
      </c>
      <c r="E304" s="103" t="e">
        <v>#N/A</v>
      </c>
      <c r="F304" s="103" t="e">
        <v>#N/A</v>
      </c>
      <c r="G304" s="103" t="e">
        <v>#N/A</v>
      </c>
      <c r="H304" s="103" t="e">
        <v>#N/A</v>
      </c>
      <c r="I304" s="103" t="e">
        <v>#N/A</v>
      </c>
      <c r="J304" s="103" t="e">
        <v>#N/A</v>
      </c>
      <c r="K304" s="103" t="e">
        <v>#N/A</v>
      </c>
      <c r="L304" s="105" t="e">
        <v>#N/A</v>
      </c>
      <c r="N304" s="79" t="e">
        <v>#N/A</v>
      </c>
      <c r="O304" s="69">
        <v>21.498338798626406</v>
      </c>
      <c r="P304" s="69" t="e">
        <v>#N/A</v>
      </c>
      <c r="Q304" s="69" t="e">
        <v>#N/A</v>
      </c>
      <c r="R304" s="208" t="e">
        <v>#N/A</v>
      </c>
      <c r="S304" s="374"/>
    </row>
    <row r="305" spans="1:19" x14ac:dyDescent="0.2">
      <c r="A305" s="104">
        <v>43264</v>
      </c>
      <c r="B305" s="74">
        <v>122</v>
      </c>
      <c r="C305" s="103" t="e">
        <v>#N/A</v>
      </c>
      <c r="D305" s="103">
        <v>23.230426115312707</v>
      </c>
      <c r="E305" s="103" t="e">
        <v>#N/A</v>
      </c>
      <c r="F305" s="103" t="e">
        <v>#N/A</v>
      </c>
      <c r="G305" s="103" t="e">
        <v>#N/A</v>
      </c>
      <c r="H305" s="103" t="e">
        <v>#N/A</v>
      </c>
      <c r="I305" s="103" t="e">
        <v>#N/A</v>
      </c>
      <c r="J305" s="103" t="e">
        <v>#N/A</v>
      </c>
      <c r="K305" s="103" t="e">
        <v>#N/A</v>
      </c>
      <c r="L305" s="105" t="e">
        <v>#N/A</v>
      </c>
      <c r="N305" s="79" t="e">
        <v>#N/A</v>
      </c>
      <c r="O305" s="69">
        <v>23.230426115312707</v>
      </c>
      <c r="P305" s="69" t="e">
        <v>#N/A</v>
      </c>
      <c r="Q305" s="69" t="e">
        <v>#N/A</v>
      </c>
      <c r="R305" s="208" t="e">
        <v>#N/A</v>
      </c>
      <c r="S305" s="374"/>
    </row>
    <row r="306" spans="1:19" x14ac:dyDescent="0.2">
      <c r="A306" s="104">
        <v>43264</v>
      </c>
      <c r="B306" s="74">
        <v>58</v>
      </c>
      <c r="C306" s="103" t="e">
        <v>#N/A</v>
      </c>
      <c r="D306" s="103">
        <v>19.657140528549462</v>
      </c>
      <c r="E306" s="103" t="e">
        <v>#N/A</v>
      </c>
      <c r="F306" s="103" t="e">
        <v>#N/A</v>
      </c>
      <c r="G306" s="103" t="e">
        <v>#N/A</v>
      </c>
      <c r="H306" s="103" t="e">
        <v>#N/A</v>
      </c>
      <c r="I306" s="103" t="e">
        <v>#N/A</v>
      </c>
      <c r="J306" s="103" t="e">
        <v>#N/A</v>
      </c>
      <c r="K306" s="103" t="e">
        <v>#N/A</v>
      </c>
      <c r="L306" s="105" t="e">
        <v>#N/A</v>
      </c>
      <c r="N306" s="79" t="e">
        <v>#N/A</v>
      </c>
      <c r="O306" s="69">
        <v>19.657140528549462</v>
      </c>
      <c r="P306" s="69" t="e">
        <v>#N/A</v>
      </c>
      <c r="Q306" s="69" t="e">
        <v>#N/A</v>
      </c>
      <c r="R306" s="208" t="e">
        <v>#N/A</v>
      </c>
      <c r="S306" s="374"/>
    </row>
    <row r="307" spans="1:19" x14ac:dyDescent="0.2">
      <c r="A307" s="104">
        <v>43278</v>
      </c>
      <c r="B307" s="74">
        <v>42</v>
      </c>
      <c r="C307" s="103" t="e">
        <v>#N/A</v>
      </c>
      <c r="D307" s="103" t="e">
        <v>#N/A</v>
      </c>
      <c r="E307" s="103" t="e">
        <v>#N/A</v>
      </c>
      <c r="F307" s="103" t="e">
        <v>#N/A</v>
      </c>
      <c r="G307" s="103" t="e">
        <v>#N/A</v>
      </c>
      <c r="H307" s="103" t="e">
        <v>#N/A</v>
      </c>
      <c r="I307" s="103" t="e">
        <v>#N/A</v>
      </c>
      <c r="J307" s="103" t="e">
        <v>#N/A</v>
      </c>
      <c r="K307" s="103">
        <v>40.449710166509554</v>
      </c>
      <c r="L307" s="105" t="e">
        <v>#N/A</v>
      </c>
      <c r="N307" s="79" t="e">
        <v>#N/A</v>
      </c>
      <c r="O307" s="69" t="e">
        <v>#N/A</v>
      </c>
      <c r="P307" s="69" t="e">
        <v>#N/A</v>
      </c>
      <c r="Q307" s="69" t="e">
        <v>#N/A</v>
      </c>
      <c r="R307" s="208">
        <v>40.449710166509554</v>
      </c>
      <c r="S307" s="374"/>
    </row>
    <row r="308" spans="1:19" x14ac:dyDescent="0.2">
      <c r="A308" s="104">
        <v>43291</v>
      </c>
      <c r="B308" s="74">
        <v>35</v>
      </c>
      <c r="C308" s="103" t="e">
        <v>#N/A</v>
      </c>
      <c r="D308" s="103">
        <v>27.819560277691508</v>
      </c>
      <c r="E308" s="103" t="e">
        <v>#N/A</v>
      </c>
      <c r="F308" s="103" t="e">
        <v>#N/A</v>
      </c>
      <c r="G308" s="103" t="e">
        <v>#N/A</v>
      </c>
      <c r="H308" s="103" t="e">
        <v>#N/A</v>
      </c>
      <c r="I308" s="103" t="e">
        <v>#N/A</v>
      </c>
      <c r="J308" s="103" t="e">
        <v>#N/A</v>
      </c>
      <c r="K308" s="103" t="e">
        <v>#N/A</v>
      </c>
      <c r="L308" s="105" t="e">
        <v>#N/A</v>
      </c>
      <c r="N308" s="79" t="e">
        <v>#N/A</v>
      </c>
      <c r="O308" s="69">
        <v>27.819560277691508</v>
      </c>
      <c r="P308" s="69" t="e">
        <v>#N/A</v>
      </c>
      <c r="Q308" s="69" t="e">
        <v>#N/A</v>
      </c>
      <c r="R308" s="208" t="e">
        <v>#N/A</v>
      </c>
      <c r="S308" s="374"/>
    </row>
    <row r="309" spans="1:19" x14ac:dyDescent="0.2">
      <c r="A309" s="104">
        <v>43322</v>
      </c>
      <c r="B309" s="74">
        <v>40</v>
      </c>
      <c r="C309" s="103" t="e">
        <v>#N/A</v>
      </c>
      <c r="D309" s="103" t="e">
        <v>#N/A</v>
      </c>
      <c r="E309" s="103">
        <v>42.869422304828973</v>
      </c>
      <c r="F309" s="103" t="e">
        <v>#N/A</v>
      </c>
      <c r="G309" s="103" t="e">
        <v>#N/A</v>
      </c>
      <c r="H309" s="103" t="e">
        <v>#N/A</v>
      </c>
      <c r="I309" s="103" t="e">
        <v>#N/A</v>
      </c>
      <c r="J309" s="103" t="e">
        <v>#N/A</v>
      </c>
      <c r="K309" s="103" t="e">
        <v>#N/A</v>
      </c>
      <c r="L309" s="105" t="e">
        <v>#N/A</v>
      </c>
      <c r="N309" s="79" t="e">
        <v>#N/A</v>
      </c>
      <c r="O309" s="69" t="e">
        <v>#N/A</v>
      </c>
      <c r="P309" s="69">
        <v>42.869422304828973</v>
      </c>
      <c r="Q309" s="69" t="e">
        <v>#N/A</v>
      </c>
      <c r="R309" s="208" t="e">
        <v>#N/A</v>
      </c>
      <c r="S309" s="374"/>
    </row>
    <row r="310" spans="1:19" x14ac:dyDescent="0.2">
      <c r="A310" s="104">
        <v>43334</v>
      </c>
      <c r="B310" s="74">
        <v>50</v>
      </c>
      <c r="C310" s="103" t="e">
        <v>#N/A</v>
      </c>
      <c r="D310" s="103">
        <v>25.128148653334357</v>
      </c>
      <c r="E310" s="103" t="e">
        <v>#N/A</v>
      </c>
      <c r="F310" s="103" t="e">
        <v>#N/A</v>
      </c>
      <c r="G310" s="103" t="e">
        <v>#N/A</v>
      </c>
      <c r="H310" s="103" t="e">
        <v>#N/A</v>
      </c>
      <c r="I310" s="103" t="e">
        <v>#N/A</v>
      </c>
      <c r="J310" s="103" t="e">
        <v>#N/A</v>
      </c>
      <c r="K310" s="103" t="e">
        <v>#N/A</v>
      </c>
      <c r="L310" s="105" t="e">
        <v>#N/A</v>
      </c>
      <c r="N310" s="79" t="e">
        <v>#N/A</v>
      </c>
      <c r="O310" s="69">
        <v>25.128148653334357</v>
      </c>
      <c r="P310" s="69" t="e">
        <v>#N/A</v>
      </c>
      <c r="Q310" s="69" t="e">
        <v>#N/A</v>
      </c>
      <c r="R310" s="208" t="e">
        <v>#N/A</v>
      </c>
      <c r="S310" s="374"/>
    </row>
    <row r="311" spans="1:19" x14ac:dyDescent="0.2">
      <c r="A311" s="104">
        <v>43334</v>
      </c>
      <c r="B311" s="74">
        <v>50</v>
      </c>
      <c r="C311" s="103" t="e">
        <v>#N/A</v>
      </c>
      <c r="D311" s="103">
        <v>25.128148653334357</v>
      </c>
      <c r="E311" s="103" t="e">
        <v>#N/A</v>
      </c>
      <c r="F311" s="103" t="e">
        <v>#N/A</v>
      </c>
      <c r="G311" s="103" t="e">
        <v>#N/A</v>
      </c>
      <c r="H311" s="103" t="e">
        <v>#N/A</v>
      </c>
      <c r="I311" s="103" t="e">
        <v>#N/A</v>
      </c>
      <c r="J311" s="103" t="e">
        <v>#N/A</v>
      </c>
      <c r="K311" s="103" t="e">
        <v>#N/A</v>
      </c>
      <c r="L311" s="105" t="e">
        <v>#N/A</v>
      </c>
      <c r="N311" s="79" t="e">
        <v>#N/A</v>
      </c>
      <c r="O311" s="69">
        <v>25.128148653334357</v>
      </c>
      <c r="P311" s="69" t="e">
        <v>#N/A</v>
      </c>
      <c r="Q311" s="69" t="e">
        <v>#N/A</v>
      </c>
      <c r="R311" s="208" t="e">
        <v>#N/A</v>
      </c>
      <c r="S311" s="374"/>
    </row>
    <row r="312" spans="1:19" x14ac:dyDescent="0.2">
      <c r="A312" s="104">
        <v>43335</v>
      </c>
      <c r="B312" s="74">
        <v>86</v>
      </c>
      <c r="C312" s="103" t="e">
        <v>#N/A</v>
      </c>
      <c r="D312" s="103" t="e">
        <v>#N/A</v>
      </c>
      <c r="E312" s="103" t="e">
        <v>#N/A</v>
      </c>
      <c r="F312" s="103" t="e">
        <v>#N/A</v>
      </c>
      <c r="G312" s="103" t="e">
        <v>#N/A</v>
      </c>
      <c r="H312" s="103">
        <v>28.234842882276205</v>
      </c>
      <c r="I312" s="103" t="e">
        <v>#N/A</v>
      </c>
      <c r="J312" s="103" t="e">
        <v>#N/A</v>
      </c>
      <c r="K312" s="103" t="e">
        <v>#N/A</v>
      </c>
      <c r="L312" s="105" t="e">
        <v>#N/A</v>
      </c>
      <c r="N312" s="79" t="e">
        <v>#N/A</v>
      </c>
      <c r="O312" s="69" t="e">
        <v>#N/A</v>
      </c>
      <c r="P312" s="69" t="e">
        <v>#N/A</v>
      </c>
      <c r="Q312" s="69">
        <v>28.234842882276205</v>
      </c>
      <c r="R312" s="208" t="e">
        <v>#N/A</v>
      </c>
      <c r="S312" s="374"/>
    </row>
    <row r="313" spans="1:19" x14ac:dyDescent="0.2">
      <c r="A313" s="104">
        <v>43343</v>
      </c>
      <c r="B313" s="74">
        <v>102.5</v>
      </c>
      <c r="C313" s="103" t="e">
        <v>#N/A</v>
      </c>
      <c r="D313" s="103" t="e">
        <v>#N/A</v>
      </c>
      <c r="E313" s="103" t="e">
        <v>#N/A</v>
      </c>
      <c r="F313" s="103" t="e">
        <v>#N/A</v>
      </c>
      <c r="G313" s="103" t="e">
        <v>#N/A</v>
      </c>
      <c r="H313" s="103" t="e">
        <v>#N/A</v>
      </c>
      <c r="I313" s="103" t="e">
        <v>#N/A</v>
      </c>
      <c r="J313" s="103" t="e">
        <v>#N/A</v>
      </c>
      <c r="K313" s="103">
        <v>22.639206198491404</v>
      </c>
      <c r="L313" s="105" t="e">
        <v>#N/A</v>
      </c>
      <c r="N313" s="79" t="e">
        <v>#N/A</v>
      </c>
      <c r="O313" s="69" t="e">
        <v>#N/A</v>
      </c>
      <c r="P313" s="69" t="e">
        <v>#N/A</v>
      </c>
      <c r="Q313" s="69" t="e">
        <v>#N/A</v>
      </c>
      <c r="R313" s="208">
        <v>22.639206198491404</v>
      </c>
      <c r="S313" s="374"/>
    </row>
    <row r="314" spans="1:19" x14ac:dyDescent="0.2">
      <c r="A314" s="104">
        <v>43363</v>
      </c>
      <c r="B314" s="74">
        <v>100</v>
      </c>
      <c r="C314" s="103" t="e">
        <v>#N/A</v>
      </c>
      <c r="D314" s="103">
        <v>21.553667958426082</v>
      </c>
      <c r="E314" s="103" t="e">
        <v>#N/A</v>
      </c>
      <c r="F314" s="103" t="e">
        <v>#N/A</v>
      </c>
      <c r="G314" s="103" t="e">
        <v>#N/A</v>
      </c>
      <c r="H314" s="103" t="e">
        <v>#N/A</v>
      </c>
      <c r="I314" s="103" t="e">
        <v>#N/A</v>
      </c>
      <c r="J314" s="103" t="e">
        <v>#N/A</v>
      </c>
      <c r="K314" s="103" t="e">
        <v>#N/A</v>
      </c>
      <c r="L314" s="105" t="e">
        <v>#N/A</v>
      </c>
      <c r="N314" s="79" t="e">
        <v>#N/A</v>
      </c>
      <c r="O314" s="69">
        <v>21.553667958426082</v>
      </c>
      <c r="P314" s="69" t="e">
        <v>#N/A</v>
      </c>
      <c r="Q314" s="69" t="e">
        <v>#N/A</v>
      </c>
      <c r="R314" s="208" t="e">
        <v>#N/A</v>
      </c>
      <c r="S314" s="374"/>
    </row>
    <row r="315" spans="1:19" x14ac:dyDescent="0.2">
      <c r="A315" s="104">
        <v>43374</v>
      </c>
      <c r="B315" s="74">
        <v>20</v>
      </c>
      <c r="C315" s="103" t="e">
        <v>#N/A</v>
      </c>
      <c r="D315" s="103" t="e">
        <v>#N/A</v>
      </c>
      <c r="E315" s="103" t="e">
        <v>#N/A</v>
      </c>
      <c r="F315" s="103" t="e">
        <v>#N/A</v>
      </c>
      <c r="G315" s="103" t="e">
        <v>#N/A</v>
      </c>
      <c r="H315" s="103" t="e">
        <v>#N/A</v>
      </c>
      <c r="I315" s="103" t="e">
        <v>#N/A</v>
      </c>
      <c r="J315" s="103" t="e">
        <v>#N/A</v>
      </c>
      <c r="K315" s="103">
        <v>21.502748501784545</v>
      </c>
      <c r="L315" s="105" t="e">
        <v>#N/A</v>
      </c>
      <c r="N315" s="79" t="e">
        <v>#N/A</v>
      </c>
      <c r="O315" s="69" t="e">
        <v>#N/A</v>
      </c>
      <c r="P315" s="69" t="e">
        <v>#N/A</v>
      </c>
      <c r="Q315" s="69" t="e">
        <v>#N/A</v>
      </c>
      <c r="R315" s="208">
        <v>21.502748501784545</v>
      </c>
      <c r="S315" s="374"/>
    </row>
    <row r="316" spans="1:19" x14ac:dyDescent="0.2">
      <c r="A316" s="104">
        <v>43374</v>
      </c>
      <c r="B316" s="74">
        <v>10.5</v>
      </c>
      <c r="C316" s="103" t="e">
        <v>#N/A</v>
      </c>
      <c r="D316" s="103" t="e">
        <v>#N/A</v>
      </c>
      <c r="E316" s="103">
        <v>42.852437401430905</v>
      </c>
      <c r="F316" s="103" t="e">
        <v>#N/A</v>
      </c>
      <c r="G316" s="103" t="e">
        <v>#N/A</v>
      </c>
      <c r="H316" s="103" t="e">
        <v>#N/A</v>
      </c>
      <c r="I316" s="103" t="e">
        <v>#N/A</v>
      </c>
      <c r="J316" s="103" t="e">
        <v>#N/A</v>
      </c>
      <c r="K316" s="103" t="e">
        <v>#N/A</v>
      </c>
      <c r="L316" s="105" t="e">
        <v>#N/A</v>
      </c>
      <c r="N316" s="79" t="e">
        <v>#N/A</v>
      </c>
      <c r="O316" s="69" t="e">
        <v>#N/A</v>
      </c>
      <c r="P316" s="69">
        <v>42.852437401430905</v>
      </c>
      <c r="Q316" s="69" t="e">
        <v>#N/A</v>
      </c>
      <c r="R316" s="208" t="e">
        <v>#N/A</v>
      </c>
      <c r="S316" s="374"/>
    </row>
    <row r="317" spans="1:19" x14ac:dyDescent="0.2">
      <c r="A317" s="104">
        <v>43391</v>
      </c>
      <c r="B317" s="74">
        <v>144</v>
      </c>
      <c r="C317" s="103" t="e">
        <v>#N/A</v>
      </c>
      <c r="D317" s="103" t="e">
        <v>#N/A</v>
      </c>
      <c r="E317" s="103" t="e">
        <v>#N/A</v>
      </c>
      <c r="F317" s="103" t="e">
        <v>#N/A</v>
      </c>
      <c r="G317" s="103">
        <v>30.718212145406518</v>
      </c>
      <c r="H317" s="103" t="e">
        <v>#N/A</v>
      </c>
      <c r="I317" s="103" t="e">
        <v>#N/A</v>
      </c>
      <c r="J317" s="103" t="e">
        <v>#N/A</v>
      </c>
      <c r="K317" s="103" t="e">
        <v>#N/A</v>
      </c>
      <c r="L317" s="105" t="e">
        <v>#N/A</v>
      </c>
      <c r="N317" s="79" t="e">
        <v>#N/A</v>
      </c>
      <c r="O317" s="69" t="e">
        <v>#N/A</v>
      </c>
      <c r="P317" s="69">
        <v>30.718212145406518</v>
      </c>
      <c r="Q317" s="69" t="e">
        <v>#N/A</v>
      </c>
      <c r="R317" s="208" t="e">
        <v>#N/A</v>
      </c>
      <c r="S317" s="374"/>
    </row>
    <row r="318" spans="1:19" x14ac:dyDescent="0.2">
      <c r="A318" s="104">
        <v>43391</v>
      </c>
      <c r="B318" s="74">
        <v>13</v>
      </c>
      <c r="C318" s="103" t="e">
        <v>#N/A</v>
      </c>
      <c r="D318" s="103">
        <v>36.628212164999013</v>
      </c>
      <c r="E318" s="103" t="e">
        <v>#N/A</v>
      </c>
      <c r="F318" s="103" t="e">
        <v>#N/A</v>
      </c>
      <c r="G318" s="103" t="e">
        <v>#N/A</v>
      </c>
      <c r="H318" s="103" t="e">
        <v>#N/A</v>
      </c>
      <c r="I318" s="103" t="e">
        <v>#N/A</v>
      </c>
      <c r="J318" s="103" t="e">
        <v>#N/A</v>
      </c>
      <c r="K318" s="103" t="e">
        <v>#N/A</v>
      </c>
      <c r="L318" s="105" t="e">
        <v>#N/A</v>
      </c>
      <c r="N318" s="79" t="e">
        <v>#N/A</v>
      </c>
      <c r="O318" s="69">
        <v>36.628212164999013</v>
      </c>
      <c r="P318" s="69" t="e">
        <v>#N/A</v>
      </c>
      <c r="Q318" s="69" t="e">
        <v>#N/A</v>
      </c>
      <c r="R318" s="208" t="e">
        <v>#N/A</v>
      </c>
      <c r="S318" s="374"/>
    </row>
    <row r="319" spans="1:19" x14ac:dyDescent="0.2">
      <c r="A319" s="104">
        <v>43405</v>
      </c>
      <c r="B319" s="74">
        <v>70</v>
      </c>
      <c r="C319" s="103" t="e">
        <v>#N/A</v>
      </c>
      <c r="D319" s="103" t="e">
        <v>#N/A</v>
      </c>
      <c r="E319" s="103" t="e">
        <v>#N/A</v>
      </c>
      <c r="F319" s="103" t="e">
        <v>#N/A</v>
      </c>
      <c r="G319" s="103" t="e">
        <v>#N/A</v>
      </c>
      <c r="H319" s="103">
        <v>37.52097475180009</v>
      </c>
      <c r="I319" s="103" t="e">
        <v>#N/A</v>
      </c>
      <c r="J319" s="103" t="e">
        <v>#N/A</v>
      </c>
      <c r="K319" s="103" t="e">
        <v>#N/A</v>
      </c>
      <c r="L319" s="105" t="e">
        <v>#N/A</v>
      </c>
      <c r="N319" s="79" t="e">
        <v>#N/A</v>
      </c>
      <c r="O319" s="69" t="e">
        <v>#N/A</v>
      </c>
      <c r="P319" s="69" t="e">
        <v>#N/A</v>
      </c>
      <c r="Q319" s="69">
        <v>37.52097475180009</v>
      </c>
      <c r="R319" s="208" t="e">
        <v>#N/A</v>
      </c>
      <c r="S319" s="374"/>
    </row>
    <row r="320" spans="1:19" x14ac:dyDescent="0.2">
      <c r="A320" s="104">
        <v>43445</v>
      </c>
      <c r="B320" s="74">
        <v>250</v>
      </c>
      <c r="C320" s="103" t="e">
        <v>#N/A</v>
      </c>
      <c r="D320" s="103" t="e">
        <v>#N/A</v>
      </c>
      <c r="E320" s="103" t="e">
        <v>#N/A</v>
      </c>
      <c r="F320" s="103" t="e">
        <v>#N/A</v>
      </c>
      <c r="G320" s="103" t="e">
        <v>#N/A</v>
      </c>
      <c r="H320" s="103" t="e">
        <v>#N/A</v>
      </c>
      <c r="I320" s="103" t="e">
        <v>#N/A</v>
      </c>
      <c r="J320" s="103" t="e">
        <v>#N/A</v>
      </c>
      <c r="K320" s="103">
        <v>25.898636445257807</v>
      </c>
      <c r="L320" s="105" t="e">
        <v>#N/A</v>
      </c>
      <c r="N320" s="79" t="e">
        <v>#N/A</v>
      </c>
      <c r="O320" s="69" t="e">
        <v>#N/A</v>
      </c>
      <c r="P320" s="69" t="e">
        <v>#N/A</v>
      </c>
      <c r="Q320" s="69" t="e">
        <v>#N/A</v>
      </c>
      <c r="R320" s="208">
        <v>25.898636445257807</v>
      </c>
      <c r="S320" s="374"/>
    </row>
    <row r="321" spans="1:19" x14ac:dyDescent="0.2">
      <c r="A321" s="104">
        <v>43497</v>
      </c>
      <c r="B321" s="74">
        <v>4.5999999999999996</v>
      </c>
      <c r="C321" s="103" t="e">
        <v>#N/A</v>
      </c>
      <c r="D321" s="103" t="e">
        <v>#N/A</v>
      </c>
      <c r="E321" s="103" t="e">
        <v>#N/A</v>
      </c>
      <c r="F321" s="103">
        <v>43.112426945720763</v>
      </c>
      <c r="G321" s="103" t="e">
        <v>#N/A</v>
      </c>
      <c r="H321" s="103" t="e">
        <v>#N/A</v>
      </c>
      <c r="I321" s="103" t="e">
        <v>#N/A</v>
      </c>
      <c r="J321" s="103" t="e">
        <v>#N/A</v>
      </c>
      <c r="K321" s="103" t="e">
        <v>#N/A</v>
      </c>
      <c r="L321" s="105" t="e">
        <v>#N/A</v>
      </c>
      <c r="N321" s="79" t="e">
        <v>#N/A</v>
      </c>
      <c r="O321" s="69" t="e">
        <v>#N/A</v>
      </c>
      <c r="P321" s="69">
        <v>43.112426945720763</v>
      </c>
      <c r="Q321" s="69" t="e">
        <v>#N/A</v>
      </c>
      <c r="R321" s="208" t="e">
        <v>#N/A</v>
      </c>
      <c r="S321" s="374"/>
    </row>
    <row r="322" spans="1:19" x14ac:dyDescent="0.2">
      <c r="A322" s="104">
        <v>43510</v>
      </c>
      <c r="B322" s="74">
        <v>22</v>
      </c>
      <c r="C322" s="103" t="e">
        <v>#N/A</v>
      </c>
      <c r="D322" s="103">
        <v>25.042088766931741</v>
      </c>
      <c r="E322" s="103" t="e">
        <v>#N/A</v>
      </c>
      <c r="F322" s="103" t="e">
        <v>#N/A</v>
      </c>
      <c r="G322" s="103" t="e">
        <v>#N/A</v>
      </c>
      <c r="H322" s="103" t="e">
        <v>#N/A</v>
      </c>
      <c r="I322" s="103" t="e">
        <v>#N/A</v>
      </c>
      <c r="J322" s="103" t="e">
        <v>#N/A</v>
      </c>
      <c r="K322" s="103" t="e">
        <v>#N/A</v>
      </c>
      <c r="L322" s="105" t="e">
        <v>#N/A</v>
      </c>
      <c r="N322" s="79" t="e">
        <v>#N/A</v>
      </c>
      <c r="O322" s="69">
        <v>25.042088766931741</v>
      </c>
      <c r="P322" s="69" t="e">
        <v>#N/A</v>
      </c>
      <c r="Q322" s="69" t="e">
        <v>#N/A</v>
      </c>
      <c r="R322" s="208" t="e">
        <v>#N/A</v>
      </c>
      <c r="S322" s="374"/>
    </row>
    <row r="323" spans="1:19" x14ac:dyDescent="0.2">
      <c r="A323" s="104">
        <v>43545</v>
      </c>
      <c r="B323" s="74">
        <v>160</v>
      </c>
      <c r="C323" s="103" t="e">
        <v>#N/A</v>
      </c>
      <c r="D323" s="103">
        <v>26.984775407987811</v>
      </c>
      <c r="E323" s="103" t="e">
        <v>#N/A</v>
      </c>
      <c r="F323" s="103" t="e">
        <v>#N/A</v>
      </c>
      <c r="G323" s="103" t="e">
        <v>#N/A</v>
      </c>
      <c r="H323" s="103" t="e">
        <v>#N/A</v>
      </c>
      <c r="I323" s="103" t="e">
        <v>#N/A</v>
      </c>
      <c r="J323" s="103" t="e">
        <v>#N/A</v>
      </c>
      <c r="K323" s="103" t="e">
        <v>#N/A</v>
      </c>
      <c r="L323" s="105" t="e">
        <v>#N/A</v>
      </c>
      <c r="N323" s="79" t="e">
        <v>#N/A</v>
      </c>
      <c r="O323" s="69">
        <v>26.984775407987811</v>
      </c>
      <c r="P323" s="69" t="e">
        <v>#N/A</v>
      </c>
      <c r="Q323" s="69" t="e">
        <v>#N/A</v>
      </c>
      <c r="R323" s="208" t="e">
        <v>#N/A</v>
      </c>
      <c r="S323" s="374"/>
    </row>
    <row r="324" spans="1:19" x14ac:dyDescent="0.2">
      <c r="A324" s="104">
        <v>43546</v>
      </c>
      <c r="B324" s="74">
        <v>120</v>
      </c>
      <c r="C324" s="103" t="e">
        <v>#N/A</v>
      </c>
      <c r="D324" s="103">
        <v>19.70752477461863</v>
      </c>
      <c r="E324" s="103" t="e">
        <v>#N/A</v>
      </c>
      <c r="F324" s="103" t="e">
        <v>#N/A</v>
      </c>
      <c r="G324" s="103" t="e">
        <v>#N/A</v>
      </c>
      <c r="H324" s="103" t="e">
        <v>#N/A</v>
      </c>
      <c r="I324" s="103" t="e">
        <v>#N/A</v>
      </c>
      <c r="J324" s="103" t="e">
        <v>#N/A</v>
      </c>
      <c r="K324" s="103" t="e">
        <v>#N/A</v>
      </c>
      <c r="L324" s="105" t="e">
        <v>#N/A</v>
      </c>
      <c r="N324" s="79" t="e">
        <v>#N/A</v>
      </c>
      <c r="O324" s="69">
        <v>19.70752477461863</v>
      </c>
      <c r="P324" s="69" t="e">
        <v>#N/A</v>
      </c>
      <c r="Q324" s="69" t="e">
        <v>#N/A</v>
      </c>
      <c r="R324" s="208" t="e">
        <v>#N/A</v>
      </c>
      <c r="S324" s="374"/>
    </row>
    <row r="325" spans="1:19" x14ac:dyDescent="0.2">
      <c r="A325" s="104">
        <v>43615</v>
      </c>
      <c r="B325" s="74">
        <v>50</v>
      </c>
      <c r="C325" s="103" t="e">
        <v>#N/A</v>
      </c>
      <c r="D325" s="103">
        <v>19.071621426276664</v>
      </c>
      <c r="E325" s="103" t="e">
        <v>#N/A</v>
      </c>
      <c r="F325" s="103" t="e">
        <v>#N/A</v>
      </c>
      <c r="G325" s="103" t="e">
        <v>#N/A</v>
      </c>
      <c r="H325" s="103" t="e">
        <v>#N/A</v>
      </c>
      <c r="I325" s="103" t="e">
        <v>#N/A</v>
      </c>
      <c r="J325" s="103" t="e">
        <v>#N/A</v>
      </c>
      <c r="K325" s="103" t="e">
        <v>#N/A</v>
      </c>
      <c r="L325" s="105" t="e">
        <v>#N/A</v>
      </c>
      <c r="N325" s="79" t="e">
        <v>#N/A</v>
      </c>
      <c r="O325" s="69">
        <v>19.071621426276664</v>
      </c>
      <c r="P325" s="69" t="e">
        <v>#N/A</v>
      </c>
      <c r="Q325" s="69" t="e">
        <v>#N/A</v>
      </c>
      <c r="R325" s="208" t="e">
        <v>#N/A</v>
      </c>
      <c r="S325" s="374"/>
    </row>
    <row r="326" spans="1:19" x14ac:dyDescent="0.2">
      <c r="A326" s="104">
        <v>43643</v>
      </c>
      <c r="B326" s="74">
        <v>300</v>
      </c>
      <c r="C326" s="103" t="e">
        <v>#N/A</v>
      </c>
      <c r="D326" s="103">
        <v>15.06666150942635</v>
      </c>
      <c r="E326" s="103" t="e">
        <v>#N/A</v>
      </c>
      <c r="F326" s="103" t="e">
        <v>#N/A</v>
      </c>
      <c r="G326" s="103" t="e">
        <v>#N/A</v>
      </c>
      <c r="H326" s="103" t="e">
        <v>#N/A</v>
      </c>
      <c r="I326" s="103" t="e">
        <v>#N/A</v>
      </c>
      <c r="J326" s="103" t="e">
        <v>#N/A</v>
      </c>
      <c r="K326" s="103" t="e">
        <v>#N/A</v>
      </c>
      <c r="L326" s="105" t="e">
        <v>#N/A</v>
      </c>
      <c r="N326" s="79" t="e">
        <v>#N/A</v>
      </c>
      <c r="O326" s="69">
        <v>15.06666150942635</v>
      </c>
      <c r="P326" s="69" t="e">
        <v>#N/A</v>
      </c>
      <c r="Q326" s="69" t="e">
        <v>#N/A</v>
      </c>
      <c r="R326" s="208" t="e">
        <v>#N/A</v>
      </c>
      <c r="S326" s="374"/>
    </row>
    <row r="327" spans="1:19" x14ac:dyDescent="0.2">
      <c r="A327" s="104">
        <v>43643</v>
      </c>
      <c r="B327" s="74">
        <v>50</v>
      </c>
      <c r="C327" s="103" t="e">
        <v>#N/A</v>
      </c>
      <c r="D327" s="103">
        <v>16.290640482574158</v>
      </c>
      <c r="E327" s="103" t="e">
        <v>#N/A</v>
      </c>
      <c r="F327" s="103" t="e">
        <v>#N/A</v>
      </c>
      <c r="G327" s="103" t="e">
        <v>#N/A</v>
      </c>
      <c r="H327" s="103" t="e">
        <v>#N/A</v>
      </c>
      <c r="I327" s="103" t="e">
        <v>#N/A</v>
      </c>
      <c r="J327" s="103" t="e">
        <v>#N/A</v>
      </c>
      <c r="K327" s="103" t="e">
        <v>#N/A</v>
      </c>
      <c r="L327" s="105" t="e">
        <v>#N/A</v>
      </c>
      <c r="N327" s="79" t="e">
        <v>#N/A</v>
      </c>
      <c r="O327" s="69">
        <v>16.290640482574158</v>
      </c>
      <c r="P327" s="69" t="e">
        <v>#N/A</v>
      </c>
      <c r="Q327" s="69" t="e">
        <v>#N/A</v>
      </c>
      <c r="R327" s="208" t="e">
        <v>#N/A</v>
      </c>
      <c r="S327" s="374"/>
    </row>
    <row r="328" spans="1:19" x14ac:dyDescent="0.2">
      <c r="A328" s="104">
        <v>43647</v>
      </c>
      <c r="B328" s="74">
        <v>400</v>
      </c>
      <c r="C328" s="103">
        <v>15.214713375484605</v>
      </c>
      <c r="D328" s="103" t="e">
        <v>#N/A</v>
      </c>
      <c r="E328" s="103" t="e">
        <v>#N/A</v>
      </c>
      <c r="F328" s="103" t="e">
        <v>#N/A</v>
      </c>
      <c r="G328" s="103" t="e">
        <v>#N/A</v>
      </c>
      <c r="H328" s="103" t="e">
        <v>#N/A</v>
      </c>
      <c r="I328" s="103" t="e">
        <v>#N/A</v>
      </c>
      <c r="J328" s="103" t="e">
        <v>#N/A</v>
      </c>
      <c r="K328" s="103" t="e">
        <v>#N/A</v>
      </c>
      <c r="L328" s="105" t="e">
        <v>#N/A</v>
      </c>
      <c r="N328" s="79" t="e">
        <v>#N/A</v>
      </c>
      <c r="O328" s="69">
        <v>15.214713375484605</v>
      </c>
      <c r="P328" s="69" t="e">
        <v>#N/A</v>
      </c>
      <c r="Q328" s="69" t="e">
        <v>#N/A</v>
      </c>
      <c r="R328" s="208" t="e">
        <v>#N/A</v>
      </c>
      <c r="S328" s="374"/>
    </row>
    <row r="329" spans="1:19" x14ac:dyDescent="0.2">
      <c r="A329" s="104">
        <v>43671</v>
      </c>
      <c r="B329" s="74">
        <v>17.5</v>
      </c>
      <c r="C329" s="103" t="e">
        <v>#N/A</v>
      </c>
      <c r="D329" s="103" t="e">
        <v>#N/A</v>
      </c>
      <c r="E329" s="103" t="e">
        <v>#N/A</v>
      </c>
      <c r="F329" s="103" t="e">
        <v>#N/A</v>
      </c>
      <c r="G329" s="103" t="e">
        <v>#N/A</v>
      </c>
      <c r="H329" s="103">
        <v>24.156762396383648</v>
      </c>
      <c r="I329" s="103" t="e">
        <v>#N/A</v>
      </c>
      <c r="J329" s="103" t="e">
        <v>#N/A</v>
      </c>
      <c r="K329" s="103" t="e">
        <v>#N/A</v>
      </c>
      <c r="L329" s="105" t="e">
        <v>#N/A</v>
      </c>
      <c r="N329" s="79" t="e">
        <v>#N/A</v>
      </c>
      <c r="O329" s="69" t="e">
        <v>#N/A</v>
      </c>
      <c r="P329" s="69" t="e">
        <v>#N/A</v>
      </c>
      <c r="Q329" s="69">
        <v>24.156762396383648</v>
      </c>
      <c r="R329" s="208" t="e">
        <v>#N/A</v>
      </c>
      <c r="S329" s="374"/>
    </row>
    <row r="330" spans="1:19" x14ac:dyDescent="0.2">
      <c r="A330" s="104">
        <v>43685</v>
      </c>
      <c r="B330" s="74">
        <v>66</v>
      </c>
      <c r="C330" s="103" t="e">
        <v>#N/A</v>
      </c>
      <c r="D330" s="103">
        <v>21.942745109630554</v>
      </c>
      <c r="E330" s="103" t="e">
        <v>#N/A</v>
      </c>
      <c r="F330" s="103" t="e">
        <v>#N/A</v>
      </c>
      <c r="G330" s="103" t="e">
        <v>#N/A</v>
      </c>
      <c r="H330" s="103" t="e">
        <v>#N/A</v>
      </c>
      <c r="I330" s="103" t="e">
        <v>#N/A</v>
      </c>
      <c r="J330" s="103" t="e">
        <v>#N/A</v>
      </c>
      <c r="K330" s="103" t="e">
        <v>#N/A</v>
      </c>
      <c r="L330" s="105" t="e">
        <v>#N/A</v>
      </c>
      <c r="N330" s="79" t="e">
        <v>#N/A</v>
      </c>
      <c r="O330" s="69">
        <v>21.942745109630554</v>
      </c>
      <c r="P330" s="69" t="e">
        <v>#N/A</v>
      </c>
      <c r="Q330" s="69" t="e">
        <v>#N/A</v>
      </c>
      <c r="R330" s="208" t="e">
        <v>#N/A</v>
      </c>
      <c r="S330" s="374"/>
    </row>
    <row r="331" spans="1:19" x14ac:dyDescent="0.2">
      <c r="A331" s="104">
        <v>43696</v>
      </c>
      <c r="B331" s="74">
        <v>100</v>
      </c>
      <c r="C331" s="103" t="e">
        <v>#N/A</v>
      </c>
      <c r="D331" s="103" t="e">
        <v>#N/A</v>
      </c>
      <c r="E331" s="103">
        <v>37.39622146341349</v>
      </c>
      <c r="F331" s="103" t="e">
        <v>#N/A</v>
      </c>
      <c r="G331" s="103" t="e">
        <v>#N/A</v>
      </c>
      <c r="H331" s="103" t="e">
        <v>#N/A</v>
      </c>
      <c r="I331" s="103" t="e">
        <v>#N/A</v>
      </c>
      <c r="J331" s="103" t="e">
        <v>#N/A</v>
      </c>
      <c r="K331" s="103" t="e">
        <v>#N/A</v>
      </c>
      <c r="L331" s="105" t="e">
        <v>#N/A</v>
      </c>
      <c r="N331" s="79" t="e">
        <v>#N/A</v>
      </c>
      <c r="O331" s="69" t="e">
        <v>#N/A</v>
      </c>
      <c r="P331" s="69">
        <v>37.39622146341349</v>
      </c>
      <c r="Q331" s="69" t="e">
        <v>#N/A</v>
      </c>
      <c r="R331" s="208" t="e">
        <v>#N/A</v>
      </c>
      <c r="S331" s="374"/>
    </row>
    <row r="332" spans="1:19" x14ac:dyDescent="0.2">
      <c r="A332" s="104">
        <v>43727</v>
      </c>
      <c r="B332" s="74">
        <v>9.3076923076923066</v>
      </c>
      <c r="C332" s="103" t="e">
        <v>#N/A</v>
      </c>
      <c r="D332" s="103" t="e">
        <v>#N/A</v>
      </c>
      <c r="E332" s="103">
        <v>38.777295030006421</v>
      </c>
      <c r="F332" s="103" t="e">
        <v>#N/A</v>
      </c>
      <c r="G332" s="103" t="e">
        <v>#N/A</v>
      </c>
      <c r="H332" s="103" t="e">
        <v>#N/A</v>
      </c>
      <c r="I332" s="103" t="e">
        <v>#N/A</v>
      </c>
      <c r="J332" s="103" t="e">
        <v>#N/A</v>
      </c>
      <c r="K332" s="103" t="e">
        <v>#N/A</v>
      </c>
      <c r="L332" s="105" t="e">
        <v>#N/A</v>
      </c>
      <c r="N332" s="79" t="e">
        <v>#N/A</v>
      </c>
      <c r="O332" s="69" t="e">
        <v>#N/A</v>
      </c>
      <c r="P332" s="69">
        <v>38.777295030006421</v>
      </c>
      <c r="Q332" s="69" t="e">
        <v>#N/A</v>
      </c>
      <c r="R332" s="208" t="e">
        <v>#N/A</v>
      </c>
      <c r="S332" s="374"/>
    </row>
    <row r="333" spans="1:19" x14ac:dyDescent="0.2">
      <c r="A333" s="104">
        <v>43730</v>
      </c>
      <c r="B333" s="74">
        <v>90</v>
      </c>
      <c r="C333" s="103" t="e">
        <v>#N/A</v>
      </c>
      <c r="D333" s="103" t="e">
        <v>#N/A</v>
      </c>
      <c r="E333" s="103" t="e">
        <v>#N/A</v>
      </c>
      <c r="F333" s="103" t="e">
        <v>#N/A</v>
      </c>
      <c r="G333" s="103" t="e">
        <v>#N/A</v>
      </c>
      <c r="H333" s="103">
        <v>31.610056714493975</v>
      </c>
      <c r="I333" s="103" t="e">
        <v>#N/A</v>
      </c>
      <c r="J333" s="103" t="e">
        <v>#N/A</v>
      </c>
      <c r="K333" s="103" t="e">
        <v>#N/A</v>
      </c>
      <c r="L333" s="105" t="e">
        <v>#N/A</v>
      </c>
      <c r="N333" s="79" t="e">
        <v>#N/A</v>
      </c>
      <c r="O333" s="69" t="e">
        <v>#N/A</v>
      </c>
      <c r="P333" s="69" t="e">
        <v>#N/A</v>
      </c>
      <c r="Q333" s="69">
        <v>31.610056714493975</v>
      </c>
      <c r="R333" s="208" t="e">
        <v>#N/A</v>
      </c>
      <c r="S333" s="374"/>
    </row>
    <row r="334" spans="1:19" x14ac:dyDescent="0.2">
      <c r="A334" s="104">
        <v>43730</v>
      </c>
      <c r="B334" s="74">
        <v>88</v>
      </c>
      <c r="C334" s="103" t="e">
        <v>#N/A</v>
      </c>
      <c r="D334" s="103" t="e">
        <v>#N/A</v>
      </c>
      <c r="E334" s="103" t="e">
        <v>#N/A</v>
      </c>
      <c r="F334" s="103" t="e">
        <v>#N/A</v>
      </c>
      <c r="G334" s="103" t="e">
        <v>#N/A</v>
      </c>
      <c r="H334" s="103">
        <v>32.285061716365227</v>
      </c>
      <c r="I334" s="103" t="e">
        <v>#N/A</v>
      </c>
      <c r="J334" s="103" t="e">
        <v>#N/A</v>
      </c>
      <c r="K334" s="103" t="e">
        <v>#N/A</v>
      </c>
      <c r="L334" s="105" t="e">
        <v>#N/A</v>
      </c>
      <c r="N334" s="79" t="e">
        <v>#N/A</v>
      </c>
      <c r="O334" s="69" t="e">
        <v>#N/A</v>
      </c>
      <c r="P334" s="69" t="e">
        <v>#N/A</v>
      </c>
      <c r="Q334" s="69">
        <v>32.285061716365227</v>
      </c>
      <c r="R334" s="208" t="e">
        <v>#N/A</v>
      </c>
      <c r="S334" s="374"/>
    </row>
    <row r="335" spans="1:19" x14ac:dyDescent="0.2">
      <c r="A335" s="104">
        <v>43730</v>
      </c>
      <c r="B335" s="74">
        <v>70</v>
      </c>
      <c r="C335" s="103" t="e">
        <v>#N/A</v>
      </c>
      <c r="D335" s="103" t="e">
        <v>#N/A</v>
      </c>
      <c r="E335" s="103" t="e">
        <v>#N/A</v>
      </c>
      <c r="F335" s="103" t="e">
        <v>#N/A</v>
      </c>
      <c r="G335" s="103" t="e">
        <v>#N/A</v>
      </c>
      <c r="H335" s="103">
        <v>31.610056714493975</v>
      </c>
      <c r="I335" s="103" t="e">
        <v>#N/A</v>
      </c>
      <c r="J335" s="103" t="e">
        <v>#N/A</v>
      </c>
      <c r="K335" s="103" t="e">
        <v>#N/A</v>
      </c>
      <c r="L335" s="105" t="e">
        <v>#N/A</v>
      </c>
      <c r="N335" s="79" t="e">
        <v>#N/A</v>
      </c>
      <c r="O335" s="69" t="e">
        <v>#N/A</v>
      </c>
      <c r="P335" s="69" t="e">
        <v>#N/A</v>
      </c>
      <c r="Q335" s="69">
        <v>31.610056714493975</v>
      </c>
      <c r="R335" s="208" t="e">
        <v>#N/A</v>
      </c>
      <c r="S335" s="374"/>
    </row>
    <row r="336" spans="1:19" x14ac:dyDescent="0.2">
      <c r="A336" s="104">
        <v>43755</v>
      </c>
      <c r="B336" s="74">
        <v>100</v>
      </c>
      <c r="C336" s="103" t="e">
        <v>#N/A</v>
      </c>
      <c r="D336" s="103">
        <v>12.10987967969443</v>
      </c>
      <c r="E336" s="103" t="e">
        <v>#N/A</v>
      </c>
      <c r="F336" s="103" t="e">
        <v>#N/A</v>
      </c>
      <c r="G336" s="103" t="e">
        <v>#N/A</v>
      </c>
      <c r="H336" s="103" t="e">
        <v>#N/A</v>
      </c>
      <c r="I336" s="103" t="e">
        <v>#N/A</v>
      </c>
      <c r="J336" s="103" t="e">
        <v>#N/A</v>
      </c>
      <c r="K336" s="103" t="e">
        <v>#N/A</v>
      </c>
      <c r="L336" s="105" t="e">
        <v>#N/A</v>
      </c>
      <c r="N336" s="79" t="e">
        <v>#N/A</v>
      </c>
      <c r="O336" s="69">
        <v>12.10987967969443</v>
      </c>
      <c r="P336" s="69" t="e">
        <v>#N/A</v>
      </c>
      <c r="Q336" s="69" t="e">
        <v>#N/A</v>
      </c>
      <c r="R336" s="208" t="e">
        <v>#N/A</v>
      </c>
      <c r="S336" s="374"/>
    </row>
    <row r="337" spans="1:19" x14ac:dyDescent="0.2">
      <c r="A337" s="104">
        <v>43755</v>
      </c>
      <c r="B337" s="74">
        <v>100</v>
      </c>
      <c r="C337" s="103" t="e">
        <v>#N/A</v>
      </c>
      <c r="D337" s="103">
        <v>16.957063007123832</v>
      </c>
      <c r="E337" s="103" t="e">
        <v>#N/A</v>
      </c>
      <c r="F337" s="103" t="e">
        <v>#N/A</v>
      </c>
      <c r="G337" s="103" t="e">
        <v>#N/A</v>
      </c>
      <c r="H337" s="103" t="e">
        <v>#N/A</v>
      </c>
      <c r="I337" s="103" t="e">
        <v>#N/A</v>
      </c>
      <c r="J337" s="103" t="e">
        <v>#N/A</v>
      </c>
      <c r="K337" s="103" t="e">
        <v>#N/A</v>
      </c>
      <c r="L337" s="105" t="e">
        <v>#N/A</v>
      </c>
      <c r="N337" s="79" t="e">
        <v>#N/A</v>
      </c>
      <c r="O337" s="69">
        <v>16.957063007123832</v>
      </c>
      <c r="P337" s="69" t="e">
        <v>#N/A</v>
      </c>
      <c r="Q337" s="69" t="e">
        <v>#N/A</v>
      </c>
      <c r="R337" s="208" t="e">
        <v>#N/A</v>
      </c>
      <c r="S337" s="374"/>
    </row>
    <row r="338" spans="1:19" x14ac:dyDescent="0.2">
      <c r="A338" s="104">
        <v>43788</v>
      </c>
      <c r="B338" s="74">
        <v>25</v>
      </c>
      <c r="C338" s="103" t="e">
        <v>#N/A</v>
      </c>
      <c r="D338" s="103" t="e">
        <v>#N/A</v>
      </c>
      <c r="E338" s="103" t="e">
        <v>#N/A</v>
      </c>
      <c r="F338" s="103" t="e">
        <v>#N/A</v>
      </c>
      <c r="G338" s="103" t="e">
        <v>#N/A</v>
      </c>
      <c r="H338" s="103" t="e">
        <v>#N/A</v>
      </c>
      <c r="I338" s="103" t="e">
        <v>#N/A</v>
      </c>
      <c r="J338" s="103" t="e">
        <v>#N/A</v>
      </c>
      <c r="K338" s="103">
        <v>21.502748501784545</v>
      </c>
      <c r="L338" s="105" t="e">
        <v>#N/A</v>
      </c>
      <c r="N338" s="79" t="e">
        <v>#N/A</v>
      </c>
      <c r="O338" s="69" t="e">
        <v>#N/A</v>
      </c>
      <c r="P338" s="69" t="e">
        <v>#N/A</v>
      </c>
      <c r="Q338" s="69" t="e">
        <v>#N/A</v>
      </c>
      <c r="R338" s="208">
        <v>21.502748501784545</v>
      </c>
      <c r="S338" s="374"/>
    </row>
    <row r="339" spans="1:19" x14ac:dyDescent="0.2">
      <c r="A339" s="104">
        <v>43790</v>
      </c>
      <c r="B339" s="74">
        <v>100</v>
      </c>
      <c r="C339" s="103" t="e">
        <v>#N/A</v>
      </c>
      <c r="D339" s="103" t="e">
        <v>#N/A</v>
      </c>
      <c r="E339" s="103" t="e">
        <v>#N/A</v>
      </c>
      <c r="F339" s="103" t="e">
        <v>#N/A</v>
      </c>
      <c r="G339" s="103" t="e">
        <v>#N/A</v>
      </c>
      <c r="H339" s="103" t="e">
        <v>#N/A</v>
      </c>
      <c r="I339" s="103" t="e">
        <v>#N/A</v>
      </c>
      <c r="J339" s="103" t="e">
        <v>#N/A</v>
      </c>
      <c r="K339" s="103">
        <v>22.970381055510039</v>
      </c>
      <c r="L339" s="105" t="e">
        <v>#N/A</v>
      </c>
      <c r="N339" s="79" t="e">
        <v>#N/A</v>
      </c>
      <c r="O339" s="69" t="e">
        <v>#N/A</v>
      </c>
      <c r="P339" s="69" t="e">
        <v>#N/A</v>
      </c>
      <c r="Q339" s="69" t="e">
        <v>#N/A</v>
      </c>
      <c r="R339" s="208">
        <v>22.970381055510039</v>
      </c>
      <c r="S339" s="374"/>
    </row>
    <row r="340" spans="1:19" x14ac:dyDescent="0.2">
      <c r="A340" s="104">
        <v>43795</v>
      </c>
      <c r="B340" s="74">
        <v>44</v>
      </c>
      <c r="C340" s="103">
        <v>23.636449894044457</v>
      </c>
      <c r="D340" s="103" t="e">
        <v>#N/A</v>
      </c>
      <c r="E340" s="103" t="e">
        <v>#N/A</v>
      </c>
      <c r="F340" s="103" t="e">
        <v>#N/A</v>
      </c>
      <c r="G340" s="103" t="e">
        <v>#N/A</v>
      </c>
      <c r="H340" s="103" t="e">
        <v>#N/A</v>
      </c>
      <c r="I340" s="103" t="e">
        <v>#N/A</v>
      </c>
      <c r="J340" s="103" t="e">
        <v>#N/A</v>
      </c>
      <c r="K340" s="103" t="e">
        <v>#N/A</v>
      </c>
      <c r="L340" s="105" t="e">
        <v>#N/A</v>
      </c>
      <c r="N340" s="79" t="e">
        <v>#N/A</v>
      </c>
      <c r="O340" s="69">
        <v>23.636449894044457</v>
      </c>
      <c r="P340" s="69" t="e">
        <v>#N/A</v>
      </c>
      <c r="Q340" s="69" t="e">
        <v>#N/A</v>
      </c>
      <c r="R340" s="208" t="e">
        <v>#N/A</v>
      </c>
      <c r="S340" s="374"/>
    </row>
    <row r="341" spans="1:19" x14ac:dyDescent="0.2">
      <c r="A341" s="104">
        <v>43819</v>
      </c>
      <c r="B341" s="74">
        <v>50</v>
      </c>
      <c r="C341" s="103" t="e">
        <v>#N/A</v>
      </c>
      <c r="D341" s="103" t="e">
        <v>#N/A</v>
      </c>
      <c r="E341" s="103" t="e">
        <v>#N/A</v>
      </c>
      <c r="F341" s="103" t="e">
        <v>#N/A</v>
      </c>
      <c r="G341" s="103" t="e">
        <v>#N/A</v>
      </c>
      <c r="H341" s="103" t="e">
        <v>#N/A</v>
      </c>
      <c r="I341" s="103" t="e">
        <v>#N/A</v>
      </c>
      <c r="J341" s="103">
        <v>42.776392864564386</v>
      </c>
      <c r="K341" s="103" t="e">
        <v>#N/A</v>
      </c>
      <c r="L341" s="105" t="e">
        <v>#N/A</v>
      </c>
      <c r="N341" s="79" t="e">
        <v>#N/A</v>
      </c>
      <c r="O341" s="69" t="e">
        <v>#N/A</v>
      </c>
      <c r="P341" s="69" t="e">
        <v>#N/A</v>
      </c>
      <c r="Q341" s="69">
        <v>42.776392864564386</v>
      </c>
      <c r="R341" s="208" t="e">
        <v>#N/A</v>
      </c>
      <c r="S341" s="374"/>
    </row>
    <row r="342" spans="1:19" x14ac:dyDescent="0.2">
      <c r="A342" s="104">
        <v>43915</v>
      </c>
      <c r="B342" s="74">
        <v>200</v>
      </c>
      <c r="C342" s="103" t="e">
        <v>#N/A</v>
      </c>
      <c r="D342" s="103">
        <v>18.172685515422035</v>
      </c>
      <c r="E342" s="103" t="e">
        <v>#N/A</v>
      </c>
      <c r="F342" s="103" t="e">
        <v>#N/A</v>
      </c>
      <c r="G342" s="103" t="e">
        <v>#N/A</v>
      </c>
      <c r="H342" s="103" t="e">
        <v>#N/A</v>
      </c>
      <c r="I342" s="103" t="e">
        <v>#N/A</v>
      </c>
      <c r="J342" s="103" t="e">
        <v>#N/A</v>
      </c>
      <c r="K342" s="103" t="e">
        <v>#N/A</v>
      </c>
      <c r="L342" s="105" t="e">
        <v>#N/A</v>
      </c>
      <c r="N342" s="79" t="e">
        <v>#N/A</v>
      </c>
      <c r="O342" s="69">
        <v>18.172685515422035</v>
      </c>
      <c r="P342" s="69" t="e">
        <v>#N/A</v>
      </c>
      <c r="Q342" s="69" t="e">
        <v>#N/A</v>
      </c>
      <c r="R342" s="208" t="e">
        <v>#N/A</v>
      </c>
      <c r="S342" s="374"/>
    </row>
    <row r="343" spans="1:19" x14ac:dyDescent="0.2">
      <c r="A343" s="104">
        <v>43929</v>
      </c>
      <c r="B343" s="74">
        <v>127.86</v>
      </c>
      <c r="C343" s="103" t="e">
        <v>#N/A</v>
      </c>
      <c r="D343" s="103">
        <v>18.951401844782342</v>
      </c>
      <c r="E343" s="103" t="e">
        <v>#N/A</v>
      </c>
      <c r="F343" s="103" t="e">
        <v>#N/A</v>
      </c>
      <c r="G343" s="103" t="e">
        <v>#N/A</v>
      </c>
      <c r="H343" s="103" t="e">
        <v>#N/A</v>
      </c>
      <c r="I343" s="103" t="e">
        <v>#N/A</v>
      </c>
      <c r="J343" s="103" t="e">
        <v>#N/A</v>
      </c>
      <c r="K343" s="103" t="e">
        <v>#N/A</v>
      </c>
      <c r="L343" s="105" t="e">
        <v>#N/A</v>
      </c>
      <c r="N343" s="79" t="e">
        <v>#N/A</v>
      </c>
      <c r="O343" s="69">
        <v>18.951401844782342</v>
      </c>
      <c r="P343" s="69" t="e">
        <v>#N/A</v>
      </c>
      <c r="Q343" s="69" t="e">
        <v>#N/A</v>
      </c>
      <c r="R343" s="208" t="e">
        <v>#N/A</v>
      </c>
      <c r="S343" s="374"/>
    </row>
    <row r="344" spans="1:19" x14ac:dyDescent="0.2">
      <c r="A344" s="104">
        <v>43983</v>
      </c>
      <c r="B344" s="74">
        <v>150</v>
      </c>
      <c r="C344" s="103" t="e">
        <v>#N/A</v>
      </c>
      <c r="D344" s="103">
        <v>24.24390911915167</v>
      </c>
      <c r="E344" s="103" t="e">
        <v>#N/A</v>
      </c>
      <c r="F344" s="103" t="e">
        <v>#N/A</v>
      </c>
      <c r="G344" s="103" t="e">
        <v>#N/A</v>
      </c>
      <c r="H344" s="103" t="e">
        <v>#N/A</v>
      </c>
      <c r="I344" s="103" t="e">
        <v>#N/A</v>
      </c>
      <c r="J344" s="103" t="e">
        <v>#N/A</v>
      </c>
      <c r="K344" s="103" t="e">
        <v>#N/A</v>
      </c>
      <c r="L344" s="105" t="e">
        <v>#N/A</v>
      </c>
      <c r="N344" s="79" t="e">
        <v>#N/A</v>
      </c>
      <c r="O344" s="69">
        <v>24.24390911915167</v>
      </c>
      <c r="P344" s="69" t="e">
        <v>#N/A</v>
      </c>
      <c r="Q344" s="69" t="e">
        <v>#N/A</v>
      </c>
      <c r="R344" s="208" t="e">
        <v>#N/A</v>
      </c>
      <c r="S344" s="374"/>
    </row>
    <row r="345" spans="1:19" x14ac:dyDescent="0.2">
      <c r="A345" s="104">
        <v>44067</v>
      </c>
      <c r="B345" s="74">
        <v>50</v>
      </c>
      <c r="C345" s="103" t="e">
        <v>#N/A</v>
      </c>
      <c r="D345" s="103" t="e">
        <v>#N/A</v>
      </c>
      <c r="E345" s="103" t="e">
        <v>#N/A</v>
      </c>
      <c r="F345" s="103" t="e">
        <v>#N/A</v>
      </c>
      <c r="G345" s="103" t="e">
        <v>#N/A</v>
      </c>
      <c r="H345" s="103" t="e">
        <v>#N/A</v>
      </c>
      <c r="I345" s="103" t="e">
        <v>#N/A</v>
      </c>
      <c r="J345" s="103">
        <v>42.374031082751635</v>
      </c>
      <c r="K345" s="103" t="e">
        <v>#N/A</v>
      </c>
      <c r="L345" s="105" t="e">
        <v>#N/A</v>
      </c>
      <c r="N345" s="79" t="e">
        <v>#N/A</v>
      </c>
      <c r="O345" s="69" t="e">
        <v>#N/A</v>
      </c>
      <c r="P345" s="69" t="e">
        <v>#N/A</v>
      </c>
      <c r="Q345" s="69">
        <v>42.374031082751635</v>
      </c>
      <c r="R345" s="208" t="e">
        <v>#N/A</v>
      </c>
      <c r="S345" s="374"/>
    </row>
    <row r="346" spans="1:19" x14ac:dyDescent="0.2">
      <c r="A346" s="104">
        <v>44097</v>
      </c>
      <c r="B346" s="74">
        <v>100</v>
      </c>
      <c r="C346" s="103" t="e">
        <v>#N/A</v>
      </c>
      <c r="D346" s="103">
        <v>22.095077334198983</v>
      </c>
      <c r="E346" s="103" t="e">
        <v>#N/A</v>
      </c>
      <c r="F346" s="103" t="e">
        <v>#N/A</v>
      </c>
      <c r="G346" s="103" t="e">
        <v>#N/A</v>
      </c>
      <c r="H346" s="103" t="e">
        <v>#N/A</v>
      </c>
      <c r="I346" s="103" t="e">
        <v>#N/A</v>
      </c>
      <c r="J346" s="103" t="e">
        <v>#N/A</v>
      </c>
      <c r="K346" s="103" t="e">
        <v>#N/A</v>
      </c>
      <c r="L346" s="105" t="e">
        <v>#N/A</v>
      </c>
      <c r="N346" s="79" t="e">
        <v>#N/A</v>
      </c>
      <c r="O346" s="69">
        <v>22.095077334198983</v>
      </c>
      <c r="P346" s="69" t="e">
        <v>#N/A</v>
      </c>
      <c r="Q346" s="69" t="e">
        <v>#N/A</v>
      </c>
      <c r="R346" s="208" t="e">
        <v>#N/A</v>
      </c>
      <c r="S346" s="374"/>
    </row>
    <row r="347" spans="1:19" x14ac:dyDescent="0.2">
      <c r="A347" s="104">
        <v>44099</v>
      </c>
      <c r="B347" s="74">
        <v>200</v>
      </c>
      <c r="C347" s="103" t="e">
        <v>#N/A</v>
      </c>
      <c r="D347" s="103">
        <v>21.254898890777891</v>
      </c>
      <c r="E347" s="103" t="e">
        <v>#N/A</v>
      </c>
      <c r="F347" s="103" t="e">
        <v>#N/A</v>
      </c>
      <c r="G347" s="103" t="e">
        <v>#N/A</v>
      </c>
      <c r="H347" s="103" t="e">
        <v>#N/A</v>
      </c>
      <c r="I347" s="103" t="e">
        <v>#N/A</v>
      </c>
      <c r="J347" s="103" t="e">
        <v>#N/A</v>
      </c>
      <c r="K347" s="103" t="e">
        <v>#N/A</v>
      </c>
      <c r="L347" s="105" t="e">
        <v>#N/A</v>
      </c>
      <c r="N347" s="79" t="e">
        <v>#N/A</v>
      </c>
      <c r="O347" s="69">
        <v>21.254898890777891</v>
      </c>
      <c r="P347" s="69" t="e">
        <v>#N/A</v>
      </c>
      <c r="Q347" s="69" t="e">
        <v>#N/A</v>
      </c>
      <c r="R347" s="208" t="e">
        <v>#N/A</v>
      </c>
    </row>
    <row r="348" spans="1:19" x14ac:dyDescent="0.2">
      <c r="A348" s="104">
        <v>44195</v>
      </c>
      <c r="B348" s="74">
        <v>7.5</v>
      </c>
      <c r="C348" s="103" t="e">
        <v>#N/A</v>
      </c>
      <c r="D348" s="103" t="e">
        <v>#N/A</v>
      </c>
      <c r="E348" s="103" t="e">
        <v>#N/A</v>
      </c>
      <c r="F348" s="103" t="e">
        <v>#N/A</v>
      </c>
      <c r="G348" s="103" t="e">
        <v>#N/A</v>
      </c>
      <c r="H348" s="103" t="e">
        <v>#N/A</v>
      </c>
      <c r="I348" s="103" t="e">
        <v>#N/A</v>
      </c>
      <c r="J348" s="103" t="e">
        <v>#N/A</v>
      </c>
      <c r="K348" s="103">
        <v>36.656531584057248</v>
      </c>
      <c r="L348" s="105" t="e">
        <v>#N/A</v>
      </c>
      <c r="N348" s="79" t="e">
        <v>#N/A</v>
      </c>
      <c r="O348" s="69" t="e">
        <v>#N/A</v>
      </c>
      <c r="P348" s="69" t="e">
        <v>#N/A</v>
      </c>
      <c r="Q348" s="69" t="e">
        <v>#N/A</v>
      </c>
      <c r="R348" s="208">
        <v>36.656531584057248</v>
      </c>
    </row>
    <row r="349" spans="1:19" x14ac:dyDescent="0.2">
      <c r="A349" s="104">
        <v>44211</v>
      </c>
      <c r="B349" s="74">
        <v>500</v>
      </c>
      <c r="C349" s="103" t="e">
        <v>#N/A</v>
      </c>
      <c r="D349" s="103" t="e">
        <v>#N/A</v>
      </c>
      <c r="E349" s="103" t="e">
        <v>#N/A</v>
      </c>
      <c r="F349" s="103" t="e">
        <v>#N/A</v>
      </c>
      <c r="G349" s="103" t="e">
        <v>#N/A</v>
      </c>
      <c r="H349" s="103" t="e">
        <v>#N/A</v>
      </c>
      <c r="I349" s="103">
        <v>39.504067517681932</v>
      </c>
      <c r="J349" s="103" t="e">
        <v>#N/A</v>
      </c>
      <c r="K349" s="103" t="e">
        <v>#N/A</v>
      </c>
      <c r="L349" s="105" t="e">
        <v>#N/A</v>
      </c>
      <c r="N349" s="79" t="e">
        <v>#N/A</v>
      </c>
      <c r="O349" s="69" t="e">
        <v>#N/A</v>
      </c>
      <c r="P349" s="69" t="e">
        <v>#N/A</v>
      </c>
      <c r="Q349" s="69">
        <v>39.504067517681932</v>
      </c>
      <c r="R349" s="208" t="e">
        <v>#N/A</v>
      </c>
    </row>
    <row r="350" spans="1:19" x14ac:dyDescent="0.2">
      <c r="A350" s="104">
        <v>44211</v>
      </c>
      <c r="B350" s="74">
        <v>90</v>
      </c>
      <c r="C350" s="103" t="e">
        <v>#N/A</v>
      </c>
      <c r="D350" s="103" t="e">
        <v>#N/A</v>
      </c>
      <c r="E350" s="103" t="e">
        <v>#N/A</v>
      </c>
      <c r="F350" s="103" t="e">
        <v>#N/A</v>
      </c>
      <c r="G350" s="103" t="e">
        <v>#N/A</v>
      </c>
      <c r="H350" s="103" t="e">
        <v>#N/A</v>
      </c>
      <c r="I350" s="103">
        <v>47.357817403947593</v>
      </c>
      <c r="J350" s="103" t="e">
        <v>#N/A</v>
      </c>
      <c r="K350" s="103" t="e">
        <v>#N/A</v>
      </c>
      <c r="L350" s="105" t="e">
        <v>#N/A</v>
      </c>
      <c r="N350" s="79" t="e">
        <v>#N/A</v>
      </c>
      <c r="O350" s="69" t="e">
        <v>#N/A</v>
      </c>
      <c r="P350" s="69" t="e">
        <v>#N/A</v>
      </c>
      <c r="Q350" s="69">
        <v>47.357817403947593</v>
      </c>
      <c r="R350" s="208" t="e">
        <v>#N/A</v>
      </c>
    </row>
    <row r="351" spans="1:19" x14ac:dyDescent="0.2">
      <c r="A351" s="104">
        <v>44228</v>
      </c>
      <c r="B351" s="74">
        <v>190</v>
      </c>
      <c r="C351" s="103" t="e">
        <v>#N/A</v>
      </c>
      <c r="D351" s="103">
        <v>16.301957158396895</v>
      </c>
      <c r="E351" s="103" t="e">
        <v>#N/A</v>
      </c>
      <c r="F351" s="103" t="e">
        <v>#N/A</v>
      </c>
      <c r="G351" s="103" t="e">
        <v>#N/A</v>
      </c>
      <c r="H351" s="103" t="e">
        <v>#N/A</v>
      </c>
      <c r="I351" s="103" t="e">
        <v>#N/A</v>
      </c>
      <c r="J351" s="103" t="e">
        <v>#N/A</v>
      </c>
      <c r="K351" s="103" t="e">
        <v>#N/A</v>
      </c>
      <c r="L351" s="105" t="e">
        <v>#N/A</v>
      </c>
      <c r="N351" s="79" t="e">
        <v>#N/A</v>
      </c>
      <c r="O351" s="69">
        <v>16.301957158396895</v>
      </c>
      <c r="P351" s="69" t="e">
        <v>#N/A</v>
      </c>
      <c r="Q351" s="69" t="e">
        <v>#N/A</v>
      </c>
      <c r="R351" s="208" t="e">
        <v>#N/A</v>
      </c>
    </row>
    <row r="352" spans="1:19" x14ac:dyDescent="0.2">
      <c r="A352" s="104">
        <v>44231</v>
      </c>
      <c r="B352" s="74">
        <v>50</v>
      </c>
      <c r="C352" s="103" t="e">
        <v>#N/A</v>
      </c>
      <c r="D352" s="103">
        <v>16.368885781181255</v>
      </c>
      <c r="E352" s="103" t="e">
        <v>#N/A</v>
      </c>
      <c r="F352" s="103" t="e">
        <v>#N/A</v>
      </c>
      <c r="G352" s="103" t="e">
        <v>#N/A</v>
      </c>
      <c r="H352" s="103" t="e">
        <v>#N/A</v>
      </c>
      <c r="I352" s="103" t="e">
        <v>#N/A</v>
      </c>
      <c r="J352" s="103" t="e">
        <v>#N/A</v>
      </c>
      <c r="K352" s="103" t="e">
        <v>#N/A</v>
      </c>
      <c r="L352" s="105" t="e">
        <v>#N/A</v>
      </c>
      <c r="N352" s="79" t="e">
        <v>#N/A</v>
      </c>
      <c r="O352" s="69">
        <v>16.368885781181255</v>
      </c>
      <c r="P352" s="69" t="e">
        <v>#N/A</v>
      </c>
      <c r="Q352" s="69" t="e">
        <v>#N/A</v>
      </c>
      <c r="R352" s="208" t="e">
        <v>#N/A</v>
      </c>
    </row>
    <row r="353" spans="1:18" x14ac:dyDescent="0.2">
      <c r="A353" s="104">
        <v>44250</v>
      </c>
      <c r="B353" s="74">
        <v>50</v>
      </c>
      <c r="C353" s="103">
        <v>20.535411149143354</v>
      </c>
      <c r="D353" s="103" t="e">
        <v>#N/A</v>
      </c>
      <c r="E353" s="103" t="e">
        <v>#N/A</v>
      </c>
      <c r="F353" s="103" t="e">
        <v>#N/A</v>
      </c>
      <c r="G353" s="103" t="e">
        <v>#N/A</v>
      </c>
      <c r="H353" s="103" t="e">
        <v>#N/A</v>
      </c>
      <c r="I353" s="103" t="e">
        <v>#N/A</v>
      </c>
      <c r="J353" s="103" t="e">
        <v>#N/A</v>
      </c>
      <c r="K353" s="103" t="e">
        <v>#N/A</v>
      </c>
      <c r="L353" s="105" t="e">
        <v>#N/A</v>
      </c>
      <c r="N353" s="79" t="e">
        <v>#N/A</v>
      </c>
      <c r="O353" s="69">
        <v>20.535411149143354</v>
      </c>
      <c r="P353" s="69" t="e">
        <v>#N/A</v>
      </c>
      <c r="Q353" s="69" t="e">
        <v>#N/A</v>
      </c>
      <c r="R353" s="208" t="e">
        <v>#N/A</v>
      </c>
    </row>
    <row r="354" spans="1:18" x14ac:dyDescent="0.2">
      <c r="A354" s="104">
        <v>44280</v>
      </c>
      <c r="B354" s="74">
        <v>130</v>
      </c>
      <c r="C354" s="103" t="e">
        <v>#N/A</v>
      </c>
      <c r="D354" s="103">
        <v>18.816870408402647</v>
      </c>
      <c r="E354" s="103" t="e">
        <v>#N/A</v>
      </c>
      <c r="F354" s="103" t="e">
        <v>#N/A</v>
      </c>
      <c r="G354" s="103" t="e">
        <v>#N/A</v>
      </c>
      <c r="H354" s="103" t="e">
        <v>#N/A</v>
      </c>
      <c r="I354" s="103" t="e">
        <v>#N/A</v>
      </c>
      <c r="J354" s="103" t="e">
        <v>#N/A</v>
      </c>
      <c r="K354" s="103" t="e">
        <v>#N/A</v>
      </c>
      <c r="L354" s="105" t="e">
        <v>#N/A</v>
      </c>
      <c r="N354" s="79" t="e">
        <v>#N/A</v>
      </c>
      <c r="O354" s="69">
        <v>18.816870408402647</v>
      </c>
      <c r="P354" s="69" t="e">
        <v>#N/A</v>
      </c>
      <c r="Q354" s="69" t="e">
        <v>#N/A</v>
      </c>
      <c r="R354" s="208" t="e">
        <v>#N/A</v>
      </c>
    </row>
    <row r="355" spans="1:18" x14ac:dyDescent="0.2">
      <c r="A355" s="104">
        <v>44348</v>
      </c>
      <c r="B355" s="74">
        <v>350</v>
      </c>
      <c r="C355" s="103" t="e">
        <v>#N/A</v>
      </c>
      <c r="D355" s="103">
        <v>18.598115371486017</v>
      </c>
      <c r="E355" s="103" t="e">
        <v>#N/A</v>
      </c>
      <c r="F355" s="103" t="e">
        <v>#N/A</v>
      </c>
      <c r="G355" s="103" t="e">
        <v>#N/A</v>
      </c>
      <c r="H355" s="103" t="e">
        <v>#N/A</v>
      </c>
      <c r="I355" s="103" t="e">
        <v>#N/A</v>
      </c>
      <c r="J355" s="103" t="e">
        <v>#N/A</v>
      </c>
      <c r="K355" s="103" t="e">
        <v>#N/A</v>
      </c>
      <c r="L355" s="105" t="e">
        <v>#N/A</v>
      </c>
      <c r="N355" s="79" t="e">
        <v>#N/A</v>
      </c>
      <c r="O355" s="69">
        <v>18.598115371486017</v>
      </c>
      <c r="P355" s="69" t="e">
        <v>#N/A</v>
      </c>
      <c r="Q355" s="69" t="e">
        <v>#N/A</v>
      </c>
      <c r="R355" s="208" t="e">
        <v>#N/A</v>
      </c>
    </row>
    <row r="356" spans="1:18" x14ac:dyDescent="0.2">
      <c r="A356" s="104">
        <v>44348</v>
      </c>
      <c r="B356" s="74">
        <v>250</v>
      </c>
      <c r="C356" s="103" t="e">
        <v>#N/A</v>
      </c>
      <c r="D356" s="103">
        <v>19.702177660993065</v>
      </c>
      <c r="E356" s="103" t="e">
        <v>#N/A</v>
      </c>
      <c r="F356" s="103" t="e">
        <v>#N/A</v>
      </c>
      <c r="G356" s="103" t="e">
        <v>#N/A</v>
      </c>
      <c r="H356" s="103" t="e">
        <v>#N/A</v>
      </c>
      <c r="I356" s="103" t="e">
        <v>#N/A</v>
      </c>
      <c r="J356" s="103" t="e">
        <v>#N/A</v>
      </c>
      <c r="K356" s="103" t="e">
        <v>#N/A</v>
      </c>
      <c r="L356" s="105" t="e">
        <v>#N/A</v>
      </c>
      <c r="N356" s="79" t="e">
        <v>#N/A</v>
      </c>
      <c r="O356" s="69">
        <v>19.702177660993065</v>
      </c>
      <c r="P356" s="69" t="e">
        <v>#N/A</v>
      </c>
      <c r="Q356" s="69" t="e">
        <v>#N/A</v>
      </c>
      <c r="R356" s="208" t="e">
        <v>#N/A</v>
      </c>
    </row>
    <row r="357" spans="1:18" x14ac:dyDescent="0.2">
      <c r="A357" s="355">
        <v>44348</v>
      </c>
      <c r="B357" s="399">
        <v>90</v>
      </c>
      <c r="C357" s="107">
        <v>17.37611712619826</v>
      </c>
      <c r="D357" s="107" t="e">
        <v>#N/A</v>
      </c>
      <c r="E357" s="107" t="e">
        <v>#N/A</v>
      </c>
      <c r="F357" s="107" t="e">
        <v>#N/A</v>
      </c>
      <c r="G357" s="107" t="e">
        <v>#N/A</v>
      </c>
      <c r="H357" s="107" t="e">
        <v>#N/A</v>
      </c>
      <c r="I357" s="107" t="e">
        <v>#N/A</v>
      </c>
      <c r="J357" s="107" t="e">
        <v>#N/A</v>
      </c>
      <c r="K357" s="107" t="e">
        <v>#N/A</v>
      </c>
      <c r="L357" s="357" t="e">
        <v>#N/A</v>
      </c>
      <c r="N357" s="80" t="e">
        <v>#N/A</v>
      </c>
      <c r="O357" s="82">
        <v>17.37611712619826</v>
      </c>
      <c r="P357" s="82" t="e">
        <v>#N/A</v>
      </c>
      <c r="Q357" s="82" t="e">
        <v>#N/A</v>
      </c>
      <c r="R357" s="400" t="e">
        <v>#N/A</v>
      </c>
    </row>
    <row r="358" spans="1:18" x14ac:dyDescent="0.2">
      <c r="A358" s="245"/>
      <c r="B358" s="250"/>
      <c r="C358" s="103"/>
      <c r="D358" s="103"/>
      <c r="E358" s="103"/>
      <c r="F358" s="103"/>
      <c r="G358" s="103"/>
      <c r="H358" s="103"/>
      <c r="I358" s="103"/>
      <c r="J358" s="103"/>
      <c r="K358" s="103"/>
      <c r="L358" s="103"/>
      <c r="N358" s="69"/>
      <c r="O358" s="69"/>
      <c r="P358" s="69"/>
      <c r="Q358" s="69"/>
      <c r="R358" s="69"/>
    </row>
    <row r="359" spans="1:18" x14ac:dyDescent="0.2">
      <c r="A359" s="245"/>
      <c r="B359" s="250"/>
      <c r="C359" s="103"/>
      <c r="D359" s="103"/>
      <c r="E359" s="103"/>
      <c r="F359" s="103"/>
      <c r="G359" s="103"/>
      <c r="H359" s="103"/>
      <c r="I359" s="103"/>
      <c r="J359" s="103"/>
      <c r="K359" s="103"/>
      <c r="L359" s="103"/>
      <c r="N359" s="69"/>
      <c r="O359" s="69"/>
      <c r="P359" s="69"/>
      <c r="Q359" s="69"/>
      <c r="R359" s="69"/>
    </row>
    <row r="360" spans="1:18" x14ac:dyDescent="0.2">
      <c r="A360" s="245"/>
      <c r="B360" s="250"/>
      <c r="C360" s="103"/>
      <c r="D360" s="103"/>
      <c r="E360" s="103"/>
      <c r="F360" s="103"/>
      <c r="G360" s="103"/>
      <c r="H360" s="103"/>
      <c r="I360" s="103"/>
      <c r="J360" s="103"/>
      <c r="K360" s="103"/>
      <c r="L360" s="103"/>
      <c r="N360" s="69"/>
      <c r="O360" s="69"/>
      <c r="P360" s="69"/>
      <c r="Q360" s="69"/>
      <c r="R360" s="69"/>
    </row>
    <row r="361" spans="1:18" x14ac:dyDescent="0.2">
      <c r="A361" s="245"/>
      <c r="B361" s="250"/>
      <c r="C361" s="103"/>
      <c r="D361" s="103"/>
      <c r="E361" s="103"/>
      <c r="F361" s="103"/>
      <c r="G361" s="103"/>
      <c r="H361" s="103"/>
      <c r="I361" s="103"/>
      <c r="J361" s="103"/>
      <c r="K361" s="103"/>
      <c r="L361" s="103"/>
      <c r="N361" s="69"/>
      <c r="O361" s="69"/>
      <c r="P361" s="69"/>
      <c r="Q361" s="69"/>
      <c r="R361" s="69"/>
    </row>
    <row r="362" spans="1:18" x14ac:dyDescent="0.2">
      <c r="A362" s="245"/>
      <c r="B362" s="250"/>
      <c r="C362" s="103"/>
      <c r="D362" s="103"/>
      <c r="E362" s="103"/>
      <c r="F362" s="103"/>
      <c r="G362" s="103"/>
      <c r="H362" s="103"/>
      <c r="I362" s="103"/>
      <c r="J362" s="103"/>
      <c r="K362" s="103"/>
      <c r="L362" s="103"/>
      <c r="N362" s="69"/>
      <c r="O362" s="69"/>
      <c r="P362" s="69"/>
      <c r="Q362" s="69"/>
      <c r="R362" s="69"/>
    </row>
    <row r="363" spans="1:18" x14ac:dyDescent="0.2">
      <c r="A363" s="245"/>
      <c r="B363" s="250"/>
      <c r="C363" s="103"/>
      <c r="D363" s="103"/>
      <c r="E363" s="103"/>
      <c r="F363" s="103"/>
      <c r="G363" s="103"/>
      <c r="H363" s="103"/>
      <c r="I363" s="103"/>
      <c r="J363" s="103"/>
      <c r="K363" s="103"/>
      <c r="L363" s="103"/>
      <c r="N363" s="69"/>
      <c r="O363" s="69"/>
      <c r="P363" s="69"/>
      <c r="Q363" s="69"/>
      <c r="R363" s="69"/>
    </row>
    <row r="364" spans="1:18" x14ac:dyDescent="0.2">
      <c r="A364" s="245"/>
      <c r="B364" s="250"/>
      <c r="C364" s="103"/>
      <c r="D364" s="103"/>
      <c r="E364" s="103"/>
      <c r="F364" s="103"/>
      <c r="G364" s="103"/>
      <c r="H364" s="103"/>
      <c r="I364" s="103"/>
      <c r="J364" s="103"/>
      <c r="K364" s="103"/>
      <c r="L364" s="103"/>
      <c r="N364" s="69"/>
      <c r="O364" s="69"/>
      <c r="P364" s="69"/>
      <c r="Q364" s="69"/>
      <c r="R364" s="69"/>
    </row>
    <row r="365" spans="1:18" x14ac:dyDescent="0.2">
      <c r="A365" s="245"/>
      <c r="B365" s="250"/>
      <c r="C365" s="103"/>
      <c r="D365" s="103"/>
      <c r="E365" s="103"/>
      <c r="F365" s="103"/>
      <c r="G365" s="103"/>
      <c r="H365" s="103"/>
      <c r="I365" s="103"/>
      <c r="J365" s="103"/>
      <c r="K365" s="103"/>
      <c r="L365" s="103"/>
      <c r="N365" s="69"/>
      <c r="O365" s="69"/>
      <c r="P365" s="69"/>
      <c r="Q365" s="69"/>
      <c r="R365" s="69"/>
    </row>
    <row r="366" spans="1:18" x14ac:dyDescent="0.2">
      <c r="A366" s="245"/>
      <c r="B366" s="250"/>
      <c r="C366" s="103"/>
      <c r="D366" s="103"/>
      <c r="E366" s="103"/>
      <c r="F366" s="103"/>
      <c r="G366" s="103"/>
      <c r="H366" s="103"/>
      <c r="I366" s="103"/>
      <c r="J366" s="103"/>
      <c r="K366" s="103"/>
      <c r="L366" s="103"/>
      <c r="N366" s="69"/>
      <c r="O366" s="69"/>
      <c r="P366" s="69"/>
      <c r="Q366" s="69"/>
      <c r="R366" s="69"/>
    </row>
    <row r="367" spans="1:18" x14ac:dyDescent="0.2">
      <c r="A367" s="245"/>
      <c r="B367" s="250"/>
      <c r="C367" s="103"/>
      <c r="D367" s="103"/>
      <c r="E367" s="103"/>
      <c r="F367" s="103"/>
      <c r="G367" s="103"/>
      <c r="H367" s="103"/>
      <c r="I367" s="103"/>
      <c r="J367" s="103"/>
      <c r="K367" s="103"/>
      <c r="L367" s="103"/>
      <c r="N367" s="69"/>
      <c r="O367" s="69"/>
      <c r="P367" s="69"/>
      <c r="Q367" s="69"/>
      <c r="R367" s="69"/>
    </row>
    <row r="368" spans="1:18" x14ac:dyDescent="0.2">
      <c r="A368" s="245"/>
      <c r="B368" s="250"/>
      <c r="C368" s="103"/>
      <c r="D368" s="103"/>
      <c r="E368" s="103"/>
      <c r="F368" s="103"/>
      <c r="G368" s="103"/>
      <c r="H368" s="103"/>
      <c r="I368" s="103"/>
      <c r="J368" s="103"/>
      <c r="K368" s="103"/>
      <c r="L368" s="103"/>
      <c r="N368" s="69"/>
      <c r="O368" s="69"/>
      <c r="P368" s="69"/>
      <c r="Q368" s="69"/>
      <c r="R368" s="69"/>
    </row>
    <row r="369" spans="1:18" x14ac:dyDescent="0.2">
      <c r="A369" s="245"/>
      <c r="B369" s="250"/>
      <c r="C369" s="103"/>
      <c r="D369" s="103"/>
      <c r="E369" s="103"/>
      <c r="F369" s="103"/>
      <c r="G369" s="103"/>
      <c r="H369" s="103"/>
      <c r="I369" s="103"/>
      <c r="J369" s="103"/>
      <c r="K369" s="103"/>
      <c r="L369" s="103"/>
      <c r="N369" s="69"/>
      <c r="O369" s="69"/>
      <c r="P369" s="69"/>
      <c r="Q369" s="69"/>
      <c r="R369" s="69"/>
    </row>
    <row r="370" spans="1:18" x14ac:dyDescent="0.2">
      <c r="A370" s="245"/>
      <c r="B370" s="250"/>
      <c r="C370" s="103"/>
      <c r="D370" s="103"/>
      <c r="E370" s="103"/>
      <c r="F370" s="103"/>
      <c r="G370" s="103"/>
      <c r="H370" s="103"/>
      <c r="I370" s="103"/>
      <c r="J370" s="103"/>
      <c r="K370" s="103"/>
      <c r="L370" s="103"/>
      <c r="N370" s="69"/>
      <c r="O370" s="69"/>
      <c r="P370" s="69"/>
      <c r="Q370" s="69"/>
      <c r="R370" s="69"/>
    </row>
    <row r="371" spans="1:18" x14ac:dyDescent="0.2">
      <c r="A371" s="245"/>
      <c r="B371" s="250"/>
      <c r="C371" s="103"/>
      <c r="D371" s="103"/>
      <c r="E371" s="103"/>
      <c r="F371" s="103"/>
      <c r="G371" s="103"/>
      <c r="H371" s="103"/>
      <c r="I371" s="103"/>
      <c r="J371" s="103"/>
      <c r="K371" s="103"/>
      <c r="L371" s="103"/>
      <c r="N371" s="69"/>
      <c r="O371" s="69"/>
      <c r="P371" s="69"/>
      <c r="Q371" s="69"/>
      <c r="R371" s="69"/>
    </row>
    <row r="372" spans="1:18" x14ac:dyDescent="0.2">
      <c r="A372" s="245"/>
      <c r="B372" s="250"/>
      <c r="C372" s="103"/>
      <c r="D372" s="103"/>
      <c r="E372" s="103"/>
      <c r="F372" s="103"/>
      <c r="G372" s="103"/>
      <c r="H372" s="103"/>
      <c r="I372" s="103"/>
      <c r="J372" s="103"/>
      <c r="K372" s="103"/>
      <c r="L372" s="103"/>
      <c r="N372" s="69"/>
      <c r="O372" s="69"/>
      <c r="P372" s="69"/>
      <c r="Q372" s="69"/>
      <c r="R372" s="69"/>
    </row>
    <row r="373" spans="1:18" x14ac:dyDescent="0.2">
      <c r="A373" s="245"/>
      <c r="B373" s="250"/>
      <c r="C373" s="103"/>
      <c r="D373" s="103"/>
      <c r="E373" s="103"/>
      <c r="F373" s="103"/>
      <c r="G373" s="103"/>
      <c r="H373" s="103"/>
      <c r="I373" s="103"/>
      <c r="J373" s="103"/>
      <c r="K373" s="103"/>
      <c r="L373" s="103"/>
      <c r="N373" s="69"/>
      <c r="O373" s="69"/>
      <c r="P373" s="69"/>
      <c r="Q373" s="69"/>
      <c r="R373" s="69"/>
    </row>
    <row r="374" spans="1:18" x14ac:dyDescent="0.2">
      <c r="A374" s="245"/>
      <c r="B374" s="250"/>
      <c r="C374" s="103"/>
      <c r="D374" s="103"/>
      <c r="E374" s="103"/>
      <c r="F374" s="103"/>
      <c r="G374" s="103"/>
      <c r="H374" s="103"/>
      <c r="I374" s="103"/>
      <c r="J374" s="103"/>
      <c r="K374" s="103"/>
      <c r="L374" s="103"/>
      <c r="N374" s="69"/>
      <c r="O374" s="69"/>
      <c r="P374" s="69"/>
      <c r="Q374" s="69"/>
      <c r="R374" s="69"/>
    </row>
    <row r="375" spans="1:18" x14ac:dyDescent="0.2">
      <c r="A375" s="245"/>
      <c r="B375" s="250"/>
      <c r="C375" s="103"/>
      <c r="D375" s="103"/>
      <c r="E375" s="103"/>
      <c r="F375" s="103"/>
      <c r="G375" s="103"/>
      <c r="H375" s="103"/>
      <c r="I375" s="103"/>
      <c r="J375" s="103"/>
      <c r="K375" s="103"/>
      <c r="L375" s="103"/>
      <c r="N375" s="69"/>
      <c r="O375" s="69"/>
      <c r="P375" s="69"/>
      <c r="Q375" s="69"/>
      <c r="R375" s="69"/>
    </row>
    <row r="376" spans="1:18" x14ac:dyDescent="0.2">
      <c r="A376" s="245"/>
      <c r="B376" s="250"/>
      <c r="C376" s="103"/>
      <c r="D376" s="103"/>
      <c r="E376" s="103"/>
      <c r="F376" s="103"/>
      <c r="G376" s="103"/>
      <c r="H376" s="103"/>
      <c r="I376" s="103"/>
      <c r="J376" s="103"/>
      <c r="K376" s="103"/>
      <c r="L376" s="103"/>
      <c r="N376" s="69"/>
      <c r="O376" s="69"/>
      <c r="P376" s="69"/>
      <c r="Q376" s="69"/>
      <c r="R376" s="69"/>
    </row>
    <row r="377" spans="1:18" x14ac:dyDescent="0.2">
      <c r="A377" s="245"/>
      <c r="B377" s="250"/>
      <c r="C377" s="103"/>
      <c r="D377" s="103"/>
      <c r="E377" s="103"/>
      <c r="F377" s="103"/>
      <c r="G377" s="103"/>
      <c r="H377" s="103"/>
      <c r="I377" s="103"/>
      <c r="J377" s="103"/>
      <c r="K377" s="103"/>
      <c r="L377" s="103"/>
      <c r="N377" s="69"/>
      <c r="O377" s="69"/>
      <c r="P377" s="69"/>
      <c r="Q377" s="69"/>
      <c r="R377" s="69"/>
    </row>
    <row r="378" spans="1:18" x14ac:dyDescent="0.2">
      <c r="A378" s="245"/>
      <c r="B378" s="250"/>
      <c r="C378" s="103"/>
      <c r="D378" s="103"/>
      <c r="E378" s="103"/>
      <c r="F378" s="103"/>
      <c r="G378" s="103"/>
      <c r="H378" s="103"/>
      <c r="I378" s="103"/>
      <c r="J378" s="103"/>
      <c r="K378" s="103"/>
      <c r="L378" s="103"/>
      <c r="N378" s="69"/>
      <c r="O378" s="69"/>
      <c r="P378" s="69"/>
      <c r="Q378" s="69"/>
      <c r="R378" s="69"/>
    </row>
    <row r="379" spans="1:18" x14ac:dyDescent="0.2">
      <c r="A379" s="245"/>
      <c r="B379" s="250"/>
      <c r="C379" s="103"/>
      <c r="D379" s="103"/>
      <c r="E379" s="103"/>
      <c r="F379" s="103"/>
      <c r="G379" s="103"/>
      <c r="H379" s="103"/>
      <c r="I379" s="103"/>
      <c r="J379" s="103"/>
      <c r="K379" s="103"/>
      <c r="L379" s="103"/>
      <c r="N379" s="69"/>
      <c r="O379" s="69"/>
      <c r="P379" s="69"/>
      <c r="Q379" s="69"/>
      <c r="R379" s="69"/>
    </row>
    <row r="380" spans="1:18" x14ac:dyDescent="0.2">
      <c r="A380" s="245"/>
      <c r="B380" s="250"/>
      <c r="C380" s="103"/>
      <c r="D380" s="103"/>
      <c r="E380" s="103"/>
      <c r="F380" s="103"/>
      <c r="G380" s="103"/>
      <c r="H380" s="103"/>
      <c r="I380" s="103"/>
      <c r="J380" s="103"/>
      <c r="K380" s="103"/>
      <c r="L380" s="103"/>
      <c r="N380" s="69"/>
      <c r="O380" s="69"/>
      <c r="P380" s="69"/>
      <c r="Q380" s="69"/>
      <c r="R380" s="69"/>
    </row>
    <row r="381" spans="1:18" x14ac:dyDescent="0.2">
      <c r="A381" s="245"/>
      <c r="B381" s="250"/>
      <c r="C381" s="103"/>
      <c r="D381" s="103"/>
      <c r="E381" s="103"/>
      <c r="F381" s="103"/>
      <c r="G381" s="103"/>
      <c r="H381" s="103"/>
      <c r="I381" s="103"/>
      <c r="J381" s="103"/>
      <c r="K381" s="103"/>
      <c r="L381" s="103"/>
      <c r="N381" s="69"/>
      <c r="O381" s="69"/>
      <c r="P381" s="69"/>
      <c r="Q381" s="69"/>
      <c r="R381" s="69"/>
    </row>
    <row r="382" spans="1:18" x14ac:dyDescent="0.2">
      <c r="A382" s="245"/>
      <c r="B382" s="250"/>
      <c r="C382" s="103"/>
      <c r="D382" s="103"/>
      <c r="E382" s="103"/>
      <c r="F382" s="103"/>
      <c r="G382" s="103"/>
      <c r="H382" s="103"/>
      <c r="I382" s="103"/>
      <c r="J382" s="103"/>
      <c r="K382" s="103"/>
      <c r="L382" s="103"/>
      <c r="N382" s="69"/>
      <c r="O382" s="69"/>
      <c r="P382" s="69"/>
      <c r="Q382" s="69"/>
      <c r="R382" s="69"/>
    </row>
    <row r="383" spans="1:18" x14ac:dyDescent="0.2">
      <c r="A383" s="245"/>
      <c r="B383" s="250"/>
      <c r="C383" s="103"/>
      <c r="D383" s="103"/>
      <c r="E383" s="103"/>
      <c r="F383" s="103"/>
      <c r="G383" s="103"/>
      <c r="H383" s="103"/>
      <c r="I383" s="103"/>
      <c r="J383" s="103"/>
      <c r="K383" s="103"/>
      <c r="L383" s="103"/>
      <c r="N383" s="69"/>
      <c r="O383" s="69"/>
      <c r="P383" s="69"/>
      <c r="Q383" s="69"/>
      <c r="R383" s="69"/>
    </row>
    <row r="384" spans="1:18" x14ac:dyDescent="0.2">
      <c r="A384" s="245"/>
      <c r="B384" s="250"/>
      <c r="C384" s="103"/>
      <c r="D384" s="103"/>
      <c r="E384" s="103"/>
      <c r="F384" s="103"/>
      <c r="G384" s="103"/>
      <c r="H384" s="103"/>
      <c r="I384" s="103"/>
      <c r="J384" s="103"/>
      <c r="K384" s="103"/>
      <c r="L384" s="103"/>
      <c r="N384" s="69"/>
      <c r="O384" s="69"/>
      <c r="P384" s="69"/>
      <c r="Q384" s="69"/>
      <c r="R384" s="69"/>
    </row>
    <row r="385" spans="1:18" x14ac:dyDescent="0.2">
      <c r="A385" s="245"/>
      <c r="B385" s="250"/>
      <c r="C385" s="103"/>
      <c r="D385" s="103"/>
      <c r="E385" s="103"/>
      <c r="F385" s="103"/>
      <c r="G385" s="103"/>
      <c r="H385" s="103"/>
      <c r="I385" s="103"/>
      <c r="J385" s="103"/>
      <c r="K385" s="103"/>
      <c r="L385" s="103"/>
      <c r="N385" s="69"/>
      <c r="O385" s="69"/>
      <c r="P385" s="69"/>
      <c r="Q385" s="69"/>
      <c r="R385" s="69"/>
    </row>
    <row r="386" spans="1:18" x14ac:dyDescent="0.2">
      <c r="A386" s="245"/>
      <c r="B386" s="250"/>
      <c r="C386" s="103"/>
      <c r="D386" s="103"/>
      <c r="E386" s="103"/>
      <c r="F386" s="103"/>
      <c r="G386" s="103"/>
      <c r="H386" s="103"/>
      <c r="I386" s="103"/>
      <c r="J386" s="103"/>
      <c r="K386" s="103"/>
      <c r="L386" s="103"/>
      <c r="N386" s="69"/>
      <c r="O386" s="69"/>
      <c r="P386" s="69"/>
      <c r="Q386" s="69"/>
      <c r="R386" s="69"/>
    </row>
    <row r="387" spans="1:18" x14ac:dyDescent="0.2">
      <c r="A387" s="245"/>
      <c r="B387" s="250"/>
      <c r="C387" s="103"/>
      <c r="D387" s="103"/>
      <c r="E387" s="103"/>
      <c r="F387" s="103"/>
      <c r="G387" s="103"/>
      <c r="H387" s="103"/>
      <c r="I387" s="103"/>
      <c r="J387" s="103"/>
      <c r="K387" s="103"/>
      <c r="L387" s="103"/>
      <c r="N387" s="69"/>
      <c r="O387" s="69"/>
      <c r="P387" s="69"/>
      <c r="Q387" s="69"/>
      <c r="R387" s="69"/>
    </row>
    <row r="388" spans="1:18" x14ac:dyDescent="0.2">
      <c r="A388" s="245"/>
      <c r="B388" s="250"/>
      <c r="C388" s="103"/>
      <c r="D388" s="103"/>
      <c r="E388" s="103"/>
      <c r="F388" s="103"/>
      <c r="G388" s="103"/>
      <c r="H388" s="103"/>
      <c r="I388" s="103"/>
      <c r="J388" s="103"/>
      <c r="K388" s="103"/>
      <c r="L388" s="103"/>
      <c r="N388" s="69"/>
      <c r="O388" s="69"/>
      <c r="P388" s="69"/>
      <c r="Q388" s="69"/>
      <c r="R388" s="69"/>
    </row>
    <row r="389" spans="1:18" x14ac:dyDescent="0.2">
      <c r="A389" s="245"/>
      <c r="B389" s="250"/>
      <c r="C389" s="103"/>
      <c r="D389" s="103"/>
      <c r="E389" s="103"/>
      <c r="F389" s="103"/>
      <c r="G389" s="103"/>
      <c r="H389" s="103"/>
      <c r="I389" s="103"/>
      <c r="J389" s="103"/>
      <c r="K389" s="103"/>
      <c r="L389" s="103"/>
      <c r="N389" s="69"/>
      <c r="O389" s="69"/>
      <c r="P389" s="69"/>
      <c r="Q389" s="69"/>
      <c r="R389" s="69"/>
    </row>
    <row r="390" spans="1:18" x14ac:dyDescent="0.2">
      <c r="A390" s="245"/>
      <c r="B390" s="250"/>
      <c r="C390" s="103"/>
      <c r="D390" s="103"/>
      <c r="E390" s="103"/>
      <c r="F390" s="103"/>
      <c r="G390" s="103"/>
      <c r="H390" s="103"/>
      <c r="I390" s="103"/>
      <c r="J390" s="103"/>
      <c r="K390" s="103"/>
      <c r="L390" s="103"/>
      <c r="N390" s="69"/>
      <c r="O390" s="69"/>
      <c r="P390" s="69"/>
      <c r="Q390" s="69"/>
      <c r="R390" s="69"/>
    </row>
    <row r="391" spans="1:18" x14ac:dyDescent="0.2">
      <c r="A391" s="245"/>
      <c r="B391" s="250"/>
      <c r="C391" s="103"/>
      <c r="D391" s="103"/>
      <c r="E391" s="103"/>
      <c r="F391" s="103"/>
      <c r="G391" s="103"/>
      <c r="H391" s="103"/>
      <c r="I391" s="103"/>
      <c r="J391" s="103"/>
      <c r="K391" s="103"/>
      <c r="L391" s="103"/>
      <c r="N391" s="69"/>
      <c r="O391" s="69"/>
      <c r="P391" s="69"/>
      <c r="Q391" s="69"/>
      <c r="R391" s="69"/>
    </row>
    <row r="392" spans="1:18" x14ac:dyDescent="0.2">
      <c r="A392" s="245"/>
      <c r="B392" s="250"/>
      <c r="C392" s="103"/>
      <c r="D392" s="103"/>
      <c r="E392" s="103"/>
      <c r="F392" s="103"/>
      <c r="G392" s="103"/>
      <c r="H392" s="103"/>
      <c r="I392" s="103"/>
      <c r="J392" s="103"/>
      <c r="K392" s="103"/>
      <c r="L392" s="103"/>
      <c r="N392" s="69"/>
      <c r="O392" s="69"/>
      <c r="P392" s="69"/>
      <c r="Q392" s="69"/>
      <c r="R392" s="69"/>
    </row>
    <row r="393" spans="1:18" x14ac:dyDescent="0.2">
      <c r="A393" s="245"/>
      <c r="B393" s="250"/>
      <c r="C393" s="103"/>
      <c r="D393" s="103"/>
      <c r="E393" s="103"/>
      <c r="F393" s="103"/>
      <c r="G393" s="103"/>
      <c r="H393" s="103"/>
      <c r="I393" s="103"/>
      <c r="J393" s="103"/>
      <c r="K393" s="103"/>
      <c r="L393" s="103"/>
      <c r="N393" s="69"/>
      <c r="O393" s="69"/>
      <c r="P393" s="69"/>
      <c r="Q393" s="69"/>
      <c r="R393" s="69"/>
    </row>
    <row r="394" spans="1:18" x14ac:dyDescent="0.2">
      <c r="A394" s="245"/>
      <c r="B394" s="250"/>
      <c r="C394" s="103"/>
      <c r="D394" s="103"/>
      <c r="E394" s="103"/>
      <c r="F394" s="103"/>
      <c r="G394" s="103"/>
      <c r="H394" s="103"/>
      <c r="I394" s="103"/>
      <c r="J394" s="103"/>
      <c r="K394" s="103"/>
      <c r="L394" s="103"/>
      <c r="N394" s="69"/>
      <c r="O394" s="69"/>
      <c r="P394" s="69"/>
      <c r="Q394" s="69"/>
      <c r="R394" s="69"/>
    </row>
    <row r="395" spans="1:18" x14ac:dyDescent="0.2">
      <c r="A395" s="245"/>
      <c r="B395" s="250"/>
      <c r="C395" s="103"/>
      <c r="D395" s="103"/>
      <c r="E395" s="103"/>
      <c r="F395" s="103"/>
      <c r="G395" s="103"/>
      <c r="H395" s="103"/>
      <c r="I395" s="103"/>
      <c r="J395" s="103"/>
      <c r="K395" s="103"/>
      <c r="L395" s="103"/>
      <c r="N395" s="69"/>
      <c r="O395" s="69"/>
      <c r="P395" s="69"/>
      <c r="Q395" s="69"/>
      <c r="R395" s="69"/>
    </row>
    <row r="396" spans="1:18" x14ac:dyDescent="0.2">
      <c r="A396" s="245"/>
      <c r="B396" s="250"/>
      <c r="C396" s="103"/>
      <c r="D396" s="103"/>
      <c r="E396" s="103"/>
      <c r="F396" s="103"/>
      <c r="G396" s="103"/>
      <c r="H396" s="103"/>
      <c r="I396" s="103"/>
      <c r="J396" s="103"/>
      <c r="K396" s="103"/>
      <c r="L396" s="103"/>
      <c r="N396" s="69"/>
      <c r="O396" s="69"/>
      <c r="P396" s="69"/>
      <c r="Q396" s="69"/>
      <c r="R396" s="69"/>
    </row>
    <row r="397" spans="1:18" x14ac:dyDescent="0.2">
      <c r="A397" s="245"/>
      <c r="B397" s="250"/>
      <c r="C397" s="103"/>
      <c r="D397" s="103"/>
      <c r="E397" s="103"/>
      <c r="F397" s="103"/>
      <c r="G397" s="103"/>
      <c r="H397" s="103"/>
      <c r="I397" s="103"/>
      <c r="J397" s="103"/>
      <c r="K397" s="103"/>
      <c r="L397" s="103"/>
      <c r="N397" s="69"/>
      <c r="O397" s="69"/>
      <c r="P397" s="69"/>
      <c r="Q397" s="69"/>
      <c r="R397" s="69"/>
    </row>
    <row r="398" spans="1:18" x14ac:dyDescent="0.2">
      <c r="A398" s="245"/>
      <c r="B398" s="250"/>
      <c r="C398" s="103"/>
      <c r="D398" s="103"/>
      <c r="E398" s="103"/>
      <c r="F398" s="103"/>
      <c r="G398" s="103"/>
      <c r="H398" s="103"/>
      <c r="I398" s="103"/>
      <c r="J398" s="103"/>
      <c r="K398" s="103"/>
      <c r="L398" s="103"/>
      <c r="N398" s="69"/>
      <c r="O398" s="69"/>
      <c r="P398" s="69"/>
      <c r="Q398" s="69"/>
      <c r="R398" s="69"/>
    </row>
    <row r="399" spans="1:18" x14ac:dyDescent="0.2">
      <c r="A399" s="245"/>
      <c r="B399" s="250"/>
      <c r="C399" s="103"/>
      <c r="D399" s="103"/>
      <c r="E399" s="103"/>
      <c r="F399" s="103"/>
      <c r="G399" s="103"/>
      <c r="H399" s="103"/>
      <c r="I399" s="103"/>
      <c r="J399" s="103"/>
      <c r="K399" s="103"/>
      <c r="L399" s="103"/>
      <c r="N399" s="69"/>
      <c r="O399" s="69"/>
      <c r="P399" s="69"/>
      <c r="Q399" s="69"/>
      <c r="R399" s="69"/>
    </row>
    <row r="400" spans="1:18" x14ac:dyDescent="0.2">
      <c r="A400" s="245"/>
      <c r="B400" s="250"/>
      <c r="C400" s="103"/>
      <c r="D400" s="103"/>
      <c r="E400" s="103"/>
      <c r="F400" s="103"/>
      <c r="G400" s="103"/>
      <c r="H400" s="103"/>
      <c r="I400" s="103"/>
      <c r="J400" s="103"/>
      <c r="K400" s="103"/>
      <c r="L400" s="103"/>
      <c r="N400" s="69"/>
      <c r="O400" s="69"/>
      <c r="P400" s="69"/>
      <c r="Q400" s="69"/>
      <c r="R400" s="69"/>
    </row>
    <row r="401" spans="1:18" x14ac:dyDescent="0.2">
      <c r="A401" s="245"/>
      <c r="B401" s="250"/>
      <c r="C401" s="103"/>
      <c r="D401" s="103"/>
      <c r="E401" s="103"/>
      <c r="F401" s="103"/>
      <c r="G401" s="103"/>
      <c r="H401" s="103"/>
      <c r="I401" s="103"/>
      <c r="J401" s="103"/>
      <c r="K401" s="103"/>
      <c r="L401" s="103"/>
      <c r="N401" s="69"/>
      <c r="O401" s="69"/>
      <c r="P401" s="69"/>
      <c r="Q401" s="69"/>
      <c r="R401" s="69"/>
    </row>
    <row r="402" spans="1:18" x14ac:dyDescent="0.2">
      <c r="A402" s="245"/>
      <c r="B402" s="250"/>
      <c r="C402" s="103"/>
      <c r="D402" s="103"/>
      <c r="E402" s="103"/>
      <c r="F402" s="103"/>
      <c r="G402" s="103"/>
      <c r="H402" s="103"/>
      <c r="I402" s="103"/>
      <c r="J402" s="103"/>
      <c r="K402" s="103"/>
      <c r="L402" s="103"/>
      <c r="N402" s="69"/>
      <c r="O402" s="69"/>
      <c r="P402" s="69"/>
      <c r="Q402" s="69"/>
      <c r="R402" s="69"/>
    </row>
    <row r="403" spans="1:18" x14ac:dyDescent="0.2">
      <c r="A403" s="245"/>
      <c r="B403" s="250"/>
      <c r="C403" s="103"/>
      <c r="D403" s="103"/>
      <c r="E403" s="103"/>
      <c r="F403" s="103"/>
      <c r="G403" s="103"/>
      <c r="H403" s="103"/>
      <c r="I403" s="103"/>
      <c r="J403" s="103"/>
      <c r="K403" s="103"/>
      <c r="L403" s="103"/>
      <c r="N403" s="69"/>
      <c r="O403" s="69"/>
      <c r="P403" s="69"/>
      <c r="Q403" s="69"/>
      <c r="R403" s="69"/>
    </row>
    <row r="404" spans="1:18" x14ac:dyDescent="0.2">
      <c r="A404" s="245"/>
      <c r="B404" s="250"/>
      <c r="C404" s="103"/>
      <c r="D404" s="103"/>
      <c r="E404" s="103"/>
      <c r="F404" s="103"/>
      <c r="G404" s="103"/>
      <c r="H404" s="103"/>
      <c r="I404" s="103"/>
      <c r="J404" s="103"/>
      <c r="K404" s="103"/>
      <c r="L404" s="103"/>
      <c r="N404" s="69"/>
      <c r="O404" s="69"/>
      <c r="P404" s="69"/>
      <c r="Q404" s="69"/>
      <c r="R404" s="69"/>
    </row>
    <row r="405" spans="1:18" x14ac:dyDescent="0.2">
      <c r="A405" s="245"/>
      <c r="B405" s="250"/>
      <c r="C405" s="103"/>
      <c r="D405" s="103"/>
      <c r="E405" s="103"/>
      <c r="F405" s="103"/>
      <c r="G405" s="103"/>
      <c r="H405" s="103"/>
      <c r="I405" s="103"/>
      <c r="J405" s="103"/>
      <c r="K405" s="103"/>
      <c r="L405" s="103"/>
      <c r="N405" s="69"/>
      <c r="O405" s="69"/>
      <c r="P405" s="69"/>
      <c r="Q405" s="69"/>
      <c r="R405" s="69"/>
    </row>
    <row r="406" spans="1:18" x14ac:dyDescent="0.2">
      <c r="A406" s="245"/>
      <c r="B406" s="250"/>
      <c r="C406" s="103"/>
      <c r="D406" s="103"/>
      <c r="E406" s="103"/>
      <c r="F406" s="103"/>
      <c r="G406" s="103"/>
      <c r="H406" s="103"/>
      <c r="I406" s="103"/>
      <c r="J406" s="103"/>
      <c r="K406" s="103"/>
      <c r="L406" s="103"/>
      <c r="N406" s="69"/>
      <c r="O406" s="69"/>
      <c r="P406" s="69"/>
      <c r="Q406" s="69"/>
      <c r="R406" s="69"/>
    </row>
    <row r="407" spans="1:18" x14ac:dyDescent="0.2">
      <c r="A407" s="245"/>
      <c r="B407" s="250"/>
      <c r="C407" s="103"/>
      <c r="D407" s="103"/>
      <c r="E407" s="103"/>
      <c r="F407" s="103"/>
      <c r="G407" s="103"/>
      <c r="H407" s="103"/>
      <c r="I407" s="103"/>
      <c r="J407" s="103"/>
      <c r="K407" s="103"/>
      <c r="L407" s="103"/>
      <c r="N407" s="69"/>
      <c r="O407" s="69"/>
      <c r="P407" s="69"/>
      <c r="Q407" s="69"/>
      <c r="R407" s="69"/>
    </row>
    <row r="408" spans="1:18" x14ac:dyDescent="0.2">
      <c r="A408" s="245"/>
      <c r="B408" s="250"/>
      <c r="C408" s="103"/>
      <c r="D408" s="103"/>
      <c r="E408" s="103"/>
      <c r="F408" s="103"/>
      <c r="G408" s="103"/>
      <c r="H408" s="103"/>
      <c r="I408" s="103"/>
      <c r="J408" s="103"/>
      <c r="K408" s="103"/>
      <c r="L408" s="103"/>
      <c r="N408" s="69"/>
      <c r="O408" s="69"/>
      <c r="P408" s="69"/>
      <c r="Q408" s="69"/>
      <c r="R408" s="69"/>
    </row>
    <row r="409" spans="1:18" x14ac:dyDescent="0.2">
      <c r="A409" s="245"/>
      <c r="B409" s="250"/>
      <c r="C409" s="103"/>
      <c r="D409" s="103"/>
      <c r="E409" s="103"/>
      <c r="F409" s="103"/>
      <c r="G409" s="103"/>
      <c r="H409" s="103"/>
      <c r="I409" s="103"/>
      <c r="J409" s="103"/>
      <c r="K409" s="103"/>
      <c r="L409" s="103"/>
      <c r="N409" s="69"/>
      <c r="O409" s="69"/>
      <c r="P409" s="69"/>
      <c r="Q409" s="69"/>
      <c r="R409" s="69"/>
    </row>
    <row r="410" spans="1:18" x14ac:dyDescent="0.2">
      <c r="A410" s="245"/>
      <c r="B410" s="250"/>
      <c r="C410" s="103"/>
      <c r="D410" s="103"/>
      <c r="E410" s="103"/>
      <c r="F410" s="103"/>
      <c r="G410" s="103"/>
      <c r="H410" s="103"/>
      <c r="I410" s="103"/>
      <c r="J410" s="103"/>
      <c r="K410" s="103"/>
      <c r="L410" s="103"/>
      <c r="N410" s="69"/>
      <c r="O410" s="69"/>
      <c r="P410" s="69"/>
      <c r="Q410" s="69"/>
      <c r="R410" s="69"/>
    </row>
    <row r="411" spans="1:18" x14ac:dyDescent="0.2">
      <c r="A411" s="245"/>
      <c r="B411" s="250"/>
      <c r="C411" s="103"/>
      <c r="D411" s="103"/>
      <c r="E411" s="103"/>
      <c r="F411" s="103"/>
      <c r="G411" s="103"/>
      <c r="H411" s="103"/>
      <c r="I411" s="103"/>
      <c r="J411" s="103"/>
      <c r="K411" s="103"/>
      <c r="L411" s="103"/>
      <c r="N411" s="69"/>
      <c r="O411" s="69"/>
      <c r="P411" s="69"/>
      <c r="Q411" s="69"/>
      <c r="R411" s="69"/>
    </row>
    <row r="412" spans="1:18" x14ac:dyDescent="0.2">
      <c r="A412" s="245"/>
      <c r="B412" s="250"/>
      <c r="C412" s="103"/>
      <c r="D412" s="103"/>
      <c r="E412" s="103"/>
      <c r="F412" s="103"/>
      <c r="G412" s="103"/>
      <c r="H412" s="103"/>
      <c r="I412" s="103"/>
      <c r="J412" s="103"/>
      <c r="K412" s="103"/>
      <c r="L412" s="103"/>
      <c r="N412" s="69"/>
      <c r="O412" s="69"/>
      <c r="P412" s="69"/>
      <c r="Q412" s="69"/>
      <c r="R412" s="69"/>
    </row>
    <row r="413" spans="1:18" x14ac:dyDescent="0.2">
      <c r="A413" s="245"/>
      <c r="B413" s="250"/>
      <c r="C413" s="103"/>
      <c r="D413" s="103"/>
      <c r="E413" s="103"/>
      <c r="F413" s="103"/>
      <c r="G413" s="103"/>
      <c r="H413" s="103"/>
      <c r="I413" s="103"/>
      <c r="J413" s="103"/>
      <c r="K413" s="103"/>
      <c r="L413" s="103"/>
      <c r="N413" s="69"/>
      <c r="O413" s="69"/>
      <c r="P413" s="69"/>
      <c r="Q413" s="69"/>
      <c r="R413" s="69"/>
    </row>
    <row r="414" spans="1:18" x14ac:dyDescent="0.2">
      <c r="A414" s="245"/>
      <c r="B414" s="250"/>
      <c r="C414" s="103"/>
      <c r="D414" s="103"/>
      <c r="E414" s="103"/>
      <c r="F414" s="103"/>
      <c r="G414" s="103"/>
      <c r="H414" s="103"/>
      <c r="I414" s="103"/>
      <c r="J414" s="103"/>
      <c r="K414" s="103"/>
      <c r="L414" s="103"/>
      <c r="N414" s="69"/>
      <c r="O414" s="69"/>
      <c r="P414" s="69"/>
      <c r="Q414" s="69"/>
      <c r="R414" s="69"/>
    </row>
    <row r="415" spans="1:18" x14ac:dyDescent="0.2">
      <c r="A415" s="245"/>
      <c r="B415" s="250"/>
      <c r="C415" s="103"/>
      <c r="D415" s="103"/>
      <c r="E415" s="103"/>
      <c r="F415" s="103"/>
      <c r="G415" s="103"/>
      <c r="H415" s="103"/>
      <c r="I415" s="103"/>
      <c r="J415" s="103"/>
      <c r="K415" s="103"/>
      <c r="L415" s="103"/>
      <c r="N415" s="69"/>
      <c r="O415" s="69"/>
      <c r="P415" s="69"/>
      <c r="Q415" s="69"/>
      <c r="R415" s="69"/>
    </row>
    <row r="416" spans="1:18" x14ac:dyDescent="0.2">
      <c r="A416" s="245"/>
      <c r="B416" s="250"/>
      <c r="C416" s="103"/>
      <c r="D416" s="103"/>
      <c r="E416" s="103"/>
      <c r="F416" s="103"/>
      <c r="G416" s="103"/>
      <c r="H416" s="103"/>
      <c r="I416" s="103"/>
      <c r="J416" s="103"/>
      <c r="K416" s="103"/>
      <c r="L416" s="103"/>
      <c r="N416" s="69"/>
      <c r="O416" s="69"/>
      <c r="P416" s="69"/>
      <c r="Q416" s="69"/>
      <c r="R416" s="69"/>
    </row>
    <row r="417" spans="1:18" x14ac:dyDescent="0.2">
      <c r="A417" s="245"/>
      <c r="B417" s="250"/>
      <c r="C417" s="103"/>
      <c r="D417" s="103"/>
      <c r="E417" s="103"/>
      <c r="F417" s="103"/>
      <c r="G417" s="103"/>
      <c r="H417" s="103"/>
      <c r="I417" s="103"/>
      <c r="J417" s="103"/>
      <c r="K417" s="103"/>
      <c r="L417" s="103"/>
      <c r="N417" s="69"/>
      <c r="O417" s="69"/>
      <c r="P417" s="69"/>
      <c r="Q417" s="69"/>
      <c r="R417" s="69"/>
    </row>
    <row r="418" spans="1:18" x14ac:dyDescent="0.2">
      <c r="A418" s="245"/>
      <c r="B418" s="250"/>
      <c r="C418" s="103"/>
      <c r="D418" s="103"/>
      <c r="E418" s="103"/>
      <c r="F418" s="103"/>
      <c r="G418" s="103"/>
      <c r="H418" s="103"/>
      <c r="I418" s="103"/>
      <c r="J418" s="103"/>
      <c r="K418" s="103"/>
      <c r="L418" s="103"/>
      <c r="N418" s="69"/>
      <c r="O418" s="69"/>
      <c r="P418" s="69"/>
      <c r="Q418" s="69"/>
      <c r="R418" s="69"/>
    </row>
    <row r="419" spans="1:18" x14ac:dyDescent="0.2">
      <c r="A419" s="245"/>
      <c r="B419" s="250"/>
      <c r="C419" s="103"/>
      <c r="D419" s="103"/>
      <c r="E419" s="103"/>
      <c r="F419" s="103"/>
      <c r="G419" s="103"/>
      <c r="H419" s="103"/>
      <c r="I419" s="103"/>
      <c r="J419" s="103"/>
      <c r="K419" s="103"/>
      <c r="L419" s="103"/>
      <c r="N419" s="69"/>
      <c r="O419" s="69"/>
      <c r="P419" s="69"/>
      <c r="Q419" s="69"/>
      <c r="R419" s="69"/>
    </row>
    <row r="420" spans="1:18" x14ac:dyDescent="0.2">
      <c r="A420" s="245"/>
      <c r="B420" s="250"/>
      <c r="C420" s="103"/>
      <c r="D420" s="103"/>
      <c r="E420" s="103"/>
      <c r="F420" s="103"/>
      <c r="G420" s="103"/>
      <c r="H420" s="103"/>
      <c r="I420" s="103"/>
      <c r="J420" s="103"/>
      <c r="K420" s="103"/>
      <c r="L420" s="103"/>
      <c r="N420" s="69"/>
      <c r="O420" s="69"/>
      <c r="P420" s="69"/>
      <c r="Q420" s="69"/>
      <c r="R420" s="69"/>
    </row>
    <row r="421" spans="1:18" x14ac:dyDescent="0.2">
      <c r="A421" s="245"/>
      <c r="B421" s="250"/>
      <c r="C421" s="103"/>
      <c r="D421" s="103"/>
      <c r="E421" s="103"/>
      <c r="F421" s="103"/>
      <c r="G421" s="103"/>
      <c r="H421" s="103"/>
      <c r="I421" s="103"/>
      <c r="J421" s="103"/>
      <c r="K421" s="103"/>
      <c r="L421" s="103"/>
      <c r="N421" s="69"/>
      <c r="O421" s="69"/>
      <c r="P421" s="69"/>
      <c r="Q421" s="69"/>
      <c r="R421" s="69"/>
    </row>
    <row r="422" spans="1:18" x14ac:dyDescent="0.2">
      <c r="A422" s="245"/>
      <c r="B422" s="250"/>
      <c r="C422" s="103"/>
      <c r="D422" s="103"/>
      <c r="E422" s="103"/>
      <c r="F422" s="103"/>
      <c r="G422" s="103"/>
      <c r="H422" s="103"/>
      <c r="I422" s="103"/>
      <c r="J422" s="103"/>
      <c r="K422" s="103"/>
      <c r="L422" s="103"/>
      <c r="N422" s="69"/>
      <c r="O422" s="69"/>
      <c r="P422" s="69"/>
      <c r="Q422" s="69"/>
      <c r="R422" s="69"/>
    </row>
    <row r="423" spans="1:18" x14ac:dyDescent="0.2">
      <c r="A423" s="245"/>
      <c r="B423" s="250"/>
      <c r="C423" s="103"/>
      <c r="D423" s="103"/>
      <c r="E423" s="103"/>
      <c r="F423" s="103"/>
      <c r="G423" s="103"/>
      <c r="H423" s="103"/>
      <c r="I423" s="103"/>
      <c r="J423" s="103"/>
      <c r="K423" s="103"/>
      <c r="L423" s="103"/>
      <c r="N423" s="69"/>
      <c r="O423" s="69"/>
      <c r="P423" s="69"/>
      <c r="Q423" s="69"/>
      <c r="R423" s="69"/>
    </row>
    <row r="424" spans="1:18" x14ac:dyDescent="0.2">
      <c r="A424" s="245"/>
      <c r="B424" s="250"/>
      <c r="C424" s="103"/>
      <c r="D424" s="103"/>
      <c r="E424" s="103"/>
      <c r="F424" s="103"/>
      <c r="G424" s="103"/>
      <c r="H424" s="103"/>
      <c r="I424" s="103"/>
      <c r="J424" s="103"/>
      <c r="K424" s="103"/>
      <c r="L424" s="103"/>
      <c r="N424" s="69"/>
      <c r="O424" s="69"/>
      <c r="P424" s="69"/>
      <c r="Q424" s="69"/>
      <c r="R424" s="69"/>
    </row>
    <row r="425" spans="1:18" x14ac:dyDescent="0.2">
      <c r="A425" s="245"/>
      <c r="B425" s="250"/>
      <c r="C425" s="103"/>
      <c r="D425" s="103"/>
      <c r="E425" s="103"/>
      <c r="F425" s="103"/>
      <c r="G425" s="103"/>
      <c r="H425" s="103"/>
      <c r="I425" s="103"/>
      <c r="J425" s="103"/>
      <c r="K425" s="103"/>
      <c r="L425" s="103"/>
      <c r="N425" s="69"/>
      <c r="O425" s="69"/>
      <c r="P425" s="69"/>
      <c r="Q425" s="69"/>
      <c r="R425" s="69"/>
    </row>
    <row r="426" spans="1:18" x14ac:dyDescent="0.2">
      <c r="A426" s="245"/>
      <c r="B426" s="250"/>
      <c r="C426" s="103"/>
      <c r="D426" s="103"/>
      <c r="E426" s="103"/>
      <c r="F426" s="103"/>
      <c r="G426" s="103"/>
      <c r="H426" s="103"/>
      <c r="I426" s="103"/>
      <c r="J426" s="103"/>
      <c r="K426" s="103"/>
      <c r="L426" s="103"/>
      <c r="N426" s="69"/>
      <c r="O426" s="69"/>
      <c r="P426" s="69"/>
      <c r="Q426" s="69"/>
      <c r="R426" s="69"/>
    </row>
    <row r="427" spans="1:18" x14ac:dyDescent="0.2">
      <c r="A427" s="245"/>
      <c r="B427" s="250"/>
      <c r="C427" s="103"/>
      <c r="D427" s="103"/>
      <c r="E427" s="103"/>
      <c r="F427" s="103"/>
      <c r="G427" s="103"/>
      <c r="H427" s="103"/>
      <c r="I427" s="103"/>
      <c r="J427" s="103"/>
      <c r="K427" s="103"/>
      <c r="L427" s="103"/>
      <c r="N427" s="69"/>
      <c r="O427" s="69"/>
      <c r="P427" s="69"/>
      <c r="Q427" s="69"/>
      <c r="R427" s="69"/>
    </row>
    <row r="428" spans="1:18" x14ac:dyDescent="0.2">
      <c r="A428" s="245"/>
      <c r="B428" s="250"/>
      <c r="C428" s="103"/>
      <c r="D428" s="103"/>
      <c r="E428" s="103"/>
      <c r="F428" s="103"/>
      <c r="G428" s="103"/>
      <c r="H428" s="103"/>
      <c r="I428" s="103"/>
      <c r="J428" s="103"/>
      <c r="K428" s="103"/>
      <c r="L428" s="103"/>
      <c r="N428" s="69"/>
      <c r="O428" s="69"/>
      <c r="P428" s="69"/>
      <c r="Q428" s="69"/>
      <c r="R428" s="69"/>
    </row>
    <row r="429" spans="1:18" x14ac:dyDescent="0.2">
      <c r="A429" s="245"/>
      <c r="B429" s="250"/>
      <c r="C429" s="103"/>
      <c r="D429" s="103"/>
      <c r="E429" s="103"/>
      <c r="F429" s="103"/>
      <c r="G429" s="103"/>
      <c r="H429" s="103"/>
      <c r="I429" s="103"/>
      <c r="J429" s="103"/>
      <c r="K429" s="103"/>
      <c r="L429" s="103"/>
      <c r="N429" s="69"/>
      <c r="O429" s="69"/>
      <c r="P429" s="69"/>
      <c r="Q429" s="69"/>
      <c r="R429" s="69"/>
    </row>
    <row r="430" spans="1:18" x14ac:dyDescent="0.2">
      <c r="A430" s="245"/>
      <c r="B430" s="250"/>
      <c r="C430" s="103"/>
      <c r="D430" s="103"/>
      <c r="E430" s="103"/>
      <c r="F430" s="103"/>
      <c r="G430" s="103"/>
      <c r="H430" s="103"/>
      <c r="I430" s="103"/>
      <c r="J430" s="103"/>
      <c r="K430" s="103"/>
      <c r="L430" s="103"/>
      <c r="N430" s="69"/>
      <c r="O430" s="69"/>
      <c r="P430" s="69"/>
      <c r="Q430" s="69"/>
      <c r="R430" s="69"/>
    </row>
    <row r="431" spans="1:18" x14ac:dyDescent="0.2">
      <c r="A431" s="245"/>
      <c r="B431" s="250"/>
      <c r="C431" s="103"/>
      <c r="D431" s="103"/>
      <c r="E431" s="103"/>
      <c r="F431" s="103"/>
      <c r="G431" s="103"/>
      <c r="H431" s="103"/>
      <c r="I431" s="103"/>
      <c r="J431" s="103"/>
      <c r="K431" s="103"/>
      <c r="L431" s="103"/>
      <c r="N431" s="69"/>
      <c r="O431" s="69"/>
      <c r="P431" s="69"/>
      <c r="Q431" s="69"/>
      <c r="R431" s="69"/>
    </row>
    <row r="432" spans="1:18" x14ac:dyDescent="0.2">
      <c r="A432" s="245"/>
      <c r="B432" s="250"/>
      <c r="C432" s="103"/>
      <c r="D432" s="103"/>
      <c r="E432" s="103"/>
      <c r="F432" s="103"/>
      <c r="G432" s="103"/>
      <c r="H432" s="103"/>
      <c r="I432" s="103"/>
      <c r="J432" s="103"/>
      <c r="K432" s="103"/>
      <c r="L432" s="103"/>
      <c r="N432" s="69"/>
      <c r="O432" s="69"/>
      <c r="P432" s="69"/>
      <c r="Q432" s="69"/>
      <c r="R432" s="69"/>
    </row>
    <row r="433" spans="1:18" x14ac:dyDescent="0.2">
      <c r="A433" s="245"/>
      <c r="B433" s="250"/>
      <c r="C433" s="103"/>
      <c r="D433" s="103"/>
      <c r="E433" s="103"/>
      <c r="F433" s="103"/>
      <c r="G433" s="103"/>
      <c r="H433" s="103"/>
      <c r="I433" s="103"/>
      <c r="J433" s="103"/>
      <c r="K433" s="103"/>
      <c r="L433" s="103"/>
      <c r="N433" s="69"/>
      <c r="O433" s="69"/>
      <c r="P433" s="69"/>
      <c r="Q433" s="69"/>
      <c r="R433" s="69"/>
    </row>
    <row r="434" spans="1:18" x14ac:dyDescent="0.2">
      <c r="A434" s="245"/>
      <c r="B434" s="250"/>
      <c r="C434" s="103"/>
      <c r="D434" s="103"/>
      <c r="E434" s="103"/>
      <c r="F434" s="103"/>
      <c r="G434" s="103"/>
      <c r="H434" s="103"/>
      <c r="I434" s="103"/>
      <c r="J434" s="103"/>
      <c r="K434" s="103"/>
      <c r="L434" s="103"/>
      <c r="N434" s="69"/>
      <c r="O434" s="69"/>
      <c r="P434" s="69"/>
      <c r="Q434" s="69"/>
      <c r="R434" s="69"/>
    </row>
    <row r="435" spans="1:18" x14ac:dyDescent="0.2">
      <c r="A435" s="245"/>
      <c r="B435" s="250"/>
      <c r="C435" s="103"/>
      <c r="D435" s="103"/>
      <c r="E435" s="103"/>
      <c r="F435" s="103"/>
      <c r="G435" s="103"/>
      <c r="H435" s="103"/>
      <c r="I435" s="103"/>
      <c r="J435" s="103"/>
      <c r="K435" s="103"/>
      <c r="L435" s="103"/>
      <c r="N435" s="69"/>
      <c r="O435" s="69"/>
      <c r="P435" s="69"/>
      <c r="Q435" s="69"/>
      <c r="R435" s="69"/>
    </row>
    <row r="436" spans="1:18" x14ac:dyDescent="0.2">
      <c r="A436" s="245"/>
      <c r="B436" s="250"/>
      <c r="C436" s="103"/>
      <c r="D436" s="103"/>
      <c r="E436" s="103"/>
      <c r="F436" s="103"/>
      <c r="G436" s="103"/>
      <c r="H436" s="103"/>
      <c r="I436" s="103"/>
      <c r="J436" s="103"/>
      <c r="K436" s="103"/>
      <c r="L436" s="103"/>
      <c r="N436" s="69"/>
      <c r="O436" s="69"/>
      <c r="P436" s="69"/>
      <c r="Q436" s="69"/>
      <c r="R436" s="69"/>
    </row>
    <row r="437" spans="1:18" x14ac:dyDescent="0.2">
      <c r="A437" s="245"/>
      <c r="B437" s="250"/>
      <c r="C437" s="103"/>
      <c r="D437" s="103"/>
      <c r="E437" s="103"/>
      <c r="F437" s="103"/>
      <c r="G437" s="103"/>
      <c r="H437" s="103"/>
      <c r="I437" s="103"/>
      <c r="J437" s="103"/>
      <c r="K437" s="103"/>
      <c r="L437" s="103"/>
      <c r="N437" s="69"/>
      <c r="O437" s="69"/>
      <c r="P437" s="69"/>
      <c r="Q437" s="69"/>
      <c r="R437" s="69"/>
    </row>
    <row r="438" spans="1:18" x14ac:dyDescent="0.2">
      <c r="A438" s="245"/>
      <c r="B438" s="250"/>
      <c r="C438" s="103"/>
      <c r="D438" s="103"/>
      <c r="E438" s="103"/>
      <c r="F438" s="103"/>
      <c r="G438" s="103"/>
      <c r="H438" s="103"/>
      <c r="I438" s="103"/>
      <c r="J438" s="103"/>
      <c r="K438" s="103"/>
      <c r="L438" s="103"/>
      <c r="N438" s="69"/>
      <c r="O438" s="69"/>
      <c r="P438" s="69"/>
      <c r="Q438" s="69"/>
      <c r="R438" s="69"/>
    </row>
    <row r="439" spans="1:18" x14ac:dyDescent="0.2">
      <c r="A439" s="245"/>
      <c r="B439" s="250"/>
      <c r="C439" s="103"/>
      <c r="D439" s="103"/>
      <c r="E439" s="103"/>
      <c r="F439" s="103"/>
      <c r="G439" s="103"/>
      <c r="H439" s="103"/>
      <c r="I439" s="103"/>
      <c r="J439" s="103"/>
      <c r="K439" s="103"/>
      <c r="L439" s="103"/>
      <c r="N439" s="69"/>
      <c r="O439" s="69"/>
      <c r="P439" s="69"/>
      <c r="Q439" s="69"/>
      <c r="R439" s="69"/>
    </row>
    <row r="440" spans="1:18" x14ac:dyDescent="0.2">
      <c r="A440" s="245"/>
      <c r="B440" s="250"/>
      <c r="C440" s="103"/>
      <c r="D440" s="103"/>
      <c r="E440" s="103"/>
      <c r="F440" s="103"/>
      <c r="G440" s="103"/>
      <c r="H440" s="103"/>
      <c r="I440" s="103"/>
      <c r="J440" s="103"/>
      <c r="K440" s="103"/>
      <c r="L440" s="103"/>
      <c r="N440" s="69"/>
      <c r="O440" s="69"/>
      <c r="P440" s="69"/>
      <c r="Q440" s="69"/>
      <c r="R440" s="69"/>
    </row>
    <row r="441" spans="1:18" x14ac:dyDescent="0.2">
      <c r="A441" s="245"/>
      <c r="B441" s="250"/>
      <c r="C441" s="103"/>
      <c r="D441" s="103"/>
      <c r="E441" s="103"/>
      <c r="F441" s="103"/>
      <c r="G441" s="103"/>
      <c r="H441" s="103"/>
      <c r="I441" s="103"/>
      <c r="J441" s="103"/>
      <c r="K441" s="103"/>
      <c r="L441" s="103"/>
      <c r="N441" s="69"/>
      <c r="O441" s="69"/>
      <c r="P441" s="69"/>
      <c r="Q441" s="69"/>
      <c r="R441" s="69"/>
    </row>
    <row r="442" spans="1:18" x14ac:dyDescent="0.2">
      <c r="A442" s="245"/>
      <c r="B442" s="250"/>
      <c r="C442" s="103"/>
      <c r="D442" s="103"/>
      <c r="E442" s="103"/>
      <c r="F442" s="103"/>
      <c r="G442" s="103"/>
      <c r="H442" s="103"/>
      <c r="I442" s="103"/>
      <c r="J442" s="103"/>
      <c r="K442" s="103"/>
      <c r="L442" s="103"/>
      <c r="N442" s="69"/>
      <c r="O442" s="69"/>
      <c r="P442" s="69"/>
      <c r="Q442" s="69"/>
      <c r="R442" s="69"/>
    </row>
    <row r="443" spans="1:18" x14ac:dyDescent="0.2">
      <c r="A443" s="245"/>
      <c r="B443" s="250"/>
      <c r="C443" s="103"/>
      <c r="D443" s="103"/>
      <c r="E443" s="103"/>
      <c r="F443" s="103"/>
      <c r="G443" s="103"/>
      <c r="H443" s="103"/>
      <c r="I443" s="103"/>
      <c r="J443" s="103"/>
      <c r="K443" s="103"/>
      <c r="L443" s="103"/>
      <c r="N443" s="69"/>
      <c r="O443" s="69"/>
      <c r="P443" s="69"/>
      <c r="Q443" s="69"/>
      <c r="R443" s="69"/>
    </row>
    <row r="444" spans="1:18" x14ac:dyDescent="0.2">
      <c r="A444" s="245"/>
      <c r="B444" s="250"/>
      <c r="C444" s="103"/>
      <c r="D444" s="103"/>
      <c r="E444" s="103"/>
      <c r="F444" s="103"/>
      <c r="G444" s="103"/>
      <c r="H444" s="103"/>
      <c r="I444" s="103"/>
      <c r="J444" s="103"/>
      <c r="K444" s="103"/>
      <c r="L444" s="103"/>
      <c r="N444" s="69"/>
      <c r="O444" s="69"/>
      <c r="P444" s="69"/>
      <c r="Q444" s="69"/>
      <c r="R444" s="69"/>
    </row>
    <row r="445" spans="1:18" x14ac:dyDescent="0.2">
      <c r="A445" s="245"/>
      <c r="B445" s="250"/>
      <c r="C445" s="103"/>
      <c r="D445" s="103"/>
      <c r="E445" s="103"/>
      <c r="F445" s="103"/>
      <c r="G445" s="103"/>
      <c r="H445" s="103"/>
      <c r="I445" s="103"/>
      <c r="J445" s="103"/>
      <c r="K445" s="103"/>
      <c r="L445" s="103"/>
      <c r="N445" s="69"/>
      <c r="O445" s="69"/>
      <c r="P445" s="69"/>
      <c r="Q445" s="69"/>
      <c r="R445" s="69"/>
    </row>
    <row r="446" spans="1:18" x14ac:dyDescent="0.2">
      <c r="A446" s="245"/>
      <c r="B446" s="250"/>
      <c r="C446" s="103"/>
      <c r="D446" s="103"/>
      <c r="E446" s="103"/>
      <c r="F446" s="103"/>
      <c r="G446" s="103"/>
      <c r="H446" s="103"/>
      <c r="I446" s="103"/>
      <c r="J446" s="103"/>
      <c r="K446" s="103"/>
      <c r="L446" s="103"/>
      <c r="N446" s="69"/>
      <c r="O446" s="69"/>
      <c r="P446" s="69"/>
      <c r="Q446" s="69"/>
      <c r="R446" s="69"/>
    </row>
    <row r="447" spans="1:18" x14ac:dyDescent="0.2">
      <c r="A447" s="245"/>
      <c r="B447" s="250"/>
      <c r="C447" s="103"/>
      <c r="D447" s="103"/>
      <c r="E447" s="103"/>
      <c r="F447" s="103"/>
      <c r="G447" s="103"/>
      <c r="H447" s="103"/>
      <c r="I447" s="103"/>
      <c r="J447" s="103"/>
      <c r="K447" s="103"/>
      <c r="L447" s="103"/>
      <c r="N447" s="69"/>
      <c r="O447" s="69"/>
      <c r="P447" s="69"/>
      <c r="Q447" s="69"/>
      <c r="R447" s="69"/>
    </row>
    <row r="448" spans="1:18" x14ac:dyDescent="0.2">
      <c r="A448" s="245"/>
      <c r="B448" s="250"/>
      <c r="C448" s="103"/>
      <c r="D448" s="103"/>
      <c r="E448" s="103"/>
      <c r="F448" s="103"/>
      <c r="G448" s="103"/>
      <c r="H448" s="103"/>
      <c r="I448" s="103"/>
      <c r="J448" s="103"/>
      <c r="K448" s="103"/>
      <c r="L448" s="103"/>
      <c r="N448" s="69"/>
      <c r="O448" s="69"/>
      <c r="P448" s="69"/>
      <c r="Q448" s="69"/>
      <c r="R448" s="69"/>
    </row>
    <row r="449" spans="1:18" x14ac:dyDescent="0.2">
      <c r="A449" s="245"/>
      <c r="B449" s="250"/>
      <c r="C449" s="103"/>
      <c r="D449" s="103"/>
      <c r="E449" s="103"/>
      <c r="F449" s="103"/>
      <c r="G449" s="103"/>
      <c r="H449" s="103"/>
      <c r="I449" s="103"/>
      <c r="J449" s="103"/>
      <c r="K449" s="103"/>
      <c r="L449" s="103"/>
      <c r="N449" s="69"/>
      <c r="O449" s="69"/>
      <c r="P449" s="69"/>
      <c r="Q449" s="69"/>
      <c r="R449" s="69"/>
    </row>
    <row r="450" spans="1:18" x14ac:dyDescent="0.2">
      <c r="A450" s="245"/>
      <c r="B450" s="250"/>
      <c r="C450" s="103"/>
      <c r="D450" s="103"/>
      <c r="E450" s="103"/>
      <c r="F450" s="103"/>
      <c r="G450" s="103"/>
      <c r="H450" s="103"/>
      <c r="I450" s="103"/>
      <c r="J450" s="103"/>
      <c r="K450" s="103"/>
      <c r="L450" s="103"/>
      <c r="N450" s="69"/>
      <c r="O450" s="69"/>
      <c r="P450" s="69"/>
      <c r="Q450" s="69"/>
      <c r="R450" s="69"/>
    </row>
    <row r="451" spans="1:18" x14ac:dyDescent="0.2">
      <c r="A451" s="245"/>
      <c r="B451" s="250"/>
      <c r="C451" s="103"/>
      <c r="D451" s="103"/>
      <c r="E451" s="103"/>
      <c r="F451" s="103"/>
      <c r="G451" s="103"/>
      <c r="H451" s="103"/>
      <c r="I451" s="103"/>
      <c r="J451" s="103"/>
      <c r="K451" s="103"/>
      <c r="L451" s="103"/>
      <c r="N451" s="69"/>
      <c r="O451" s="69"/>
      <c r="P451" s="69"/>
      <c r="Q451" s="69"/>
      <c r="R451" s="69"/>
    </row>
    <row r="452" spans="1:18" x14ac:dyDescent="0.2">
      <c r="A452" s="245"/>
      <c r="B452" s="250"/>
      <c r="C452" s="103"/>
      <c r="D452" s="103"/>
      <c r="E452" s="103"/>
      <c r="F452" s="103"/>
      <c r="G452" s="103"/>
      <c r="H452" s="103"/>
      <c r="I452" s="103"/>
      <c r="J452" s="103"/>
      <c r="K452" s="103"/>
      <c r="L452" s="103"/>
      <c r="N452" s="69"/>
      <c r="O452" s="69"/>
      <c r="P452" s="69"/>
      <c r="Q452" s="69"/>
      <c r="R452" s="69"/>
    </row>
    <row r="453" spans="1:18" x14ac:dyDescent="0.2">
      <c r="A453" s="245"/>
      <c r="B453" s="250"/>
      <c r="C453" s="103"/>
      <c r="D453" s="103"/>
      <c r="E453" s="103"/>
      <c r="F453" s="103"/>
      <c r="G453" s="103"/>
      <c r="H453" s="103"/>
      <c r="I453" s="103"/>
      <c r="J453" s="103"/>
      <c r="K453" s="103"/>
      <c r="L453" s="103"/>
      <c r="N453" s="69"/>
      <c r="O453" s="69"/>
      <c r="P453" s="69"/>
      <c r="Q453" s="69"/>
      <c r="R453" s="69"/>
    </row>
    <row r="454" spans="1:18" x14ac:dyDescent="0.2">
      <c r="A454" s="245"/>
      <c r="B454" s="250"/>
      <c r="C454" s="103"/>
      <c r="D454" s="103"/>
      <c r="E454" s="103"/>
      <c r="F454" s="103"/>
      <c r="G454" s="103"/>
      <c r="H454" s="103"/>
      <c r="I454" s="103"/>
      <c r="J454" s="103"/>
      <c r="K454" s="103"/>
      <c r="L454" s="103"/>
      <c r="N454" s="69"/>
      <c r="O454" s="69"/>
      <c r="P454" s="69"/>
      <c r="Q454" s="69"/>
      <c r="R454" s="69"/>
    </row>
    <row r="455" spans="1:18" x14ac:dyDescent="0.2">
      <c r="A455" s="245"/>
      <c r="B455" s="250"/>
      <c r="C455" s="103"/>
      <c r="D455" s="103"/>
      <c r="E455" s="103"/>
      <c r="F455" s="103"/>
      <c r="G455" s="103"/>
      <c r="H455" s="103"/>
      <c r="I455" s="103"/>
      <c r="J455" s="103"/>
      <c r="K455" s="103"/>
      <c r="L455" s="103"/>
      <c r="N455" s="69"/>
      <c r="O455" s="69"/>
      <c r="P455" s="69"/>
      <c r="Q455" s="69"/>
      <c r="R455" s="69"/>
    </row>
    <row r="456" spans="1:18" x14ac:dyDescent="0.2">
      <c r="A456" s="245"/>
      <c r="B456" s="250"/>
      <c r="C456" s="103"/>
      <c r="D456" s="103"/>
      <c r="E456" s="103"/>
      <c r="F456" s="103"/>
      <c r="G456" s="103"/>
      <c r="H456" s="103"/>
      <c r="I456" s="103"/>
      <c r="J456" s="103"/>
      <c r="K456" s="103"/>
      <c r="L456" s="103"/>
      <c r="N456" s="69"/>
      <c r="O456" s="69"/>
      <c r="P456" s="69"/>
      <c r="Q456" s="69"/>
      <c r="R456" s="69"/>
    </row>
    <row r="457" spans="1:18" x14ac:dyDescent="0.2">
      <c r="A457" s="245"/>
      <c r="B457" s="250"/>
      <c r="C457" s="103"/>
      <c r="D457" s="103"/>
      <c r="E457" s="103"/>
      <c r="F457" s="103"/>
      <c r="G457" s="103"/>
      <c r="H457" s="103"/>
      <c r="I457" s="103"/>
      <c r="J457" s="103"/>
      <c r="K457" s="103"/>
      <c r="L457" s="103"/>
      <c r="N457" s="69"/>
      <c r="O457" s="69"/>
      <c r="P457" s="69"/>
      <c r="Q457" s="69"/>
      <c r="R457" s="69"/>
    </row>
    <row r="458" spans="1:18" x14ac:dyDescent="0.2">
      <c r="A458" s="245"/>
      <c r="B458" s="250"/>
      <c r="C458" s="103"/>
      <c r="D458" s="103"/>
      <c r="E458" s="103"/>
      <c r="F458" s="103"/>
      <c r="G458" s="103"/>
      <c r="H458" s="103"/>
      <c r="I458" s="103"/>
      <c r="J458" s="103"/>
      <c r="K458" s="103"/>
      <c r="L458" s="103"/>
      <c r="N458" s="69"/>
      <c r="O458" s="69"/>
      <c r="P458" s="69"/>
      <c r="Q458" s="69"/>
      <c r="R458" s="69"/>
    </row>
    <row r="459" spans="1:18" x14ac:dyDescent="0.2">
      <c r="A459" s="245"/>
      <c r="B459" s="250"/>
      <c r="C459" s="103"/>
      <c r="D459" s="103"/>
      <c r="E459" s="103"/>
      <c r="F459" s="103"/>
      <c r="G459" s="103"/>
      <c r="H459" s="103"/>
      <c r="I459" s="103"/>
      <c r="J459" s="103"/>
      <c r="K459" s="103"/>
      <c r="L459" s="103"/>
      <c r="N459" s="69"/>
      <c r="O459" s="69"/>
      <c r="P459" s="69"/>
      <c r="Q459" s="69"/>
      <c r="R459" s="69"/>
    </row>
  </sheetData>
  <sortState ref="A25:R357">
    <sortCondition ref="A25:A357"/>
    <sortCondition descending="1" ref="B25:B357"/>
  </sortState>
  <pageMargins left="0.75" right="0.75" top="1" bottom="1" header="0.5" footer="0.5"/>
  <headerFooter alignWithMargins="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theme="5" tint="0.39997558519241921"/>
  </sheetPr>
  <dimension ref="A1:H484"/>
  <sheetViews>
    <sheetView zoomScale="80" zoomScaleNormal="80" workbookViewId="0"/>
  </sheetViews>
  <sheetFormatPr defaultColWidth="8.7109375" defaultRowHeight="12.75" x14ac:dyDescent="0.2"/>
  <cols>
    <col min="1" max="1" width="17.42578125" style="54" customWidth="1"/>
    <col min="2" max="2" width="13.5703125" style="54" bestFit="1" customWidth="1"/>
    <col min="3" max="3" width="11.7109375" style="98" bestFit="1" customWidth="1"/>
    <col min="4" max="4" width="14.140625" style="98" bestFit="1" customWidth="1"/>
    <col min="5" max="5" width="17.85546875" style="98" bestFit="1" customWidth="1"/>
    <col min="6" max="6" width="13.5703125" style="98" bestFit="1" customWidth="1"/>
    <col min="7" max="7" width="11.7109375" style="98" bestFit="1" customWidth="1"/>
    <col min="8" max="8" width="8.7109375" style="96" customWidth="1"/>
    <col min="9" max="16384" width="8.7109375" style="96"/>
  </cols>
  <sheetData>
    <row r="1" spans="1:1" ht="15" x14ac:dyDescent="0.2">
      <c r="A1" s="97" t="s">
        <v>602</v>
      </c>
    </row>
    <row r="22" spans="1:8" x14ac:dyDescent="0.2">
      <c r="A22" s="52" t="s">
        <v>158</v>
      </c>
    </row>
    <row r="23" spans="1:8" x14ac:dyDescent="0.2">
      <c r="A23" s="52"/>
    </row>
    <row r="24" spans="1:8" x14ac:dyDescent="0.2">
      <c r="A24" s="360" t="s">
        <v>454</v>
      </c>
      <c r="E24" s="359" t="s">
        <v>455</v>
      </c>
    </row>
    <row r="25" spans="1:8" x14ac:dyDescent="0.2">
      <c r="A25" s="202" t="s">
        <v>100</v>
      </c>
      <c r="B25" s="71" t="s">
        <v>91</v>
      </c>
      <c r="C25" s="745" t="s">
        <v>689</v>
      </c>
      <c r="D25" s="103"/>
      <c r="E25" s="202" t="s">
        <v>100</v>
      </c>
      <c r="F25" s="71" t="s">
        <v>91</v>
      </c>
      <c r="G25" s="745" t="s">
        <v>689</v>
      </c>
      <c r="H25" s="103"/>
    </row>
    <row r="26" spans="1:8" x14ac:dyDescent="0.2">
      <c r="A26" s="104">
        <v>39258</v>
      </c>
      <c r="B26" s="353">
        <v>5</v>
      </c>
      <c r="C26" s="105">
        <v>220.63141435781111</v>
      </c>
      <c r="D26" s="103"/>
      <c r="E26" s="354">
        <v>39931</v>
      </c>
      <c r="F26" s="132">
        <v>377</v>
      </c>
      <c r="G26" s="133">
        <v>154.36446639479468</v>
      </c>
      <c r="H26" s="352" t="s">
        <v>450</v>
      </c>
    </row>
    <row r="27" spans="1:8" x14ac:dyDescent="0.2">
      <c r="A27" s="104">
        <v>39630</v>
      </c>
      <c r="B27" s="353">
        <v>550</v>
      </c>
      <c r="C27" s="105">
        <v>150.73040524305304</v>
      </c>
      <c r="D27" s="103"/>
      <c r="E27" s="104"/>
      <c r="F27" s="103"/>
      <c r="G27" s="105"/>
      <c r="H27" s="352"/>
    </row>
    <row r="28" spans="1:8" x14ac:dyDescent="0.2">
      <c r="A28" s="104">
        <v>39652</v>
      </c>
      <c r="B28" s="353">
        <v>210</v>
      </c>
      <c r="C28" s="105">
        <v>131.7706901652578</v>
      </c>
      <c r="D28" s="103"/>
      <c r="E28" s="104">
        <v>40121</v>
      </c>
      <c r="F28" s="103">
        <v>110</v>
      </c>
      <c r="G28" s="105">
        <v>139.78235959043315</v>
      </c>
      <c r="H28" s="352" t="s">
        <v>451</v>
      </c>
    </row>
    <row r="29" spans="1:8" x14ac:dyDescent="0.2">
      <c r="A29" s="104">
        <v>39801</v>
      </c>
      <c r="B29" s="353">
        <v>10</v>
      </c>
      <c r="C29" s="105">
        <v>168.7879318708772</v>
      </c>
      <c r="D29" s="103"/>
      <c r="E29" s="104"/>
      <c r="F29" s="103"/>
      <c r="G29" s="105"/>
      <c r="H29" s="352"/>
    </row>
    <row r="30" spans="1:8" x14ac:dyDescent="0.2">
      <c r="A30" s="104">
        <v>39941</v>
      </c>
      <c r="B30" s="353">
        <v>230</v>
      </c>
      <c r="C30" s="105">
        <v>142.78340860236398</v>
      </c>
      <c r="D30" s="103"/>
      <c r="E30" s="104">
        <v>40084</v>
      </c>
      <c r="F30" s="103">
        <v>250</v>
      </c>
      <c r="G30" s="105">
        <v>196.27998853404955</v>
      </c>
      <c r="H30" s="352" t="s">
        <v>452</v>
      </c>
    </row>
    <row r="31" spans="1:8" x14ac:dyDescent="0.2">
      <c r="A31" s="104">
        <v>39965</v>
      </c>
      <c r="B31" s="353">
        <v>20</v>
      </c>
      <c r="C31" s="105">
        <v>131.35468811484361</v>
      </c>
      <c r="D31" s="103"/>
      <c r="E31" s="104">
        <v>40739</v>
      </c>
      <c r="F31" s="103">
        <v>250</v>
      </c>
      <c r="G31" s="105">
        <v>198.56649493827794</v>
      </c>
      <c r="H31" s="352" t="s">
        <v>452</v>
      </c>
    </row>
    <row r="32" spans="1:8" x14ac:dyDescent="0.2">
      <c r="A32" s="104">
        <v>39986</v>
      </c>
      <c r="B32" s="353">
        <v>48</v>
      </c>
      <c r="C32" s="105">
        <v>166.37159677334844</v>
      </c>
      <c r="D32" s="103"/>
      <c r="E32" s="358"/>
      <c r="F32" s="103"/>
      <c r="G32" s="105"/>
      <c r="H32" s="103"/>
    </row>
    <row r="33" spans="1:8" x14ac:dyDescent="0.2">
      <c r="A33" s="104">
        <v>40042</v>
      </c>
      <c r="B33" s="353">
        <v>250</v>
      </c>
      <c r="C33" s="105">
        <v>145.58888183815037</v>
      </c>
      <c r="D33" s="103"/>
      <c r="E33" s="355">
        <v>40527</v>
      </c>
      <c r="F33" s="107">
        <v>250</v>
      </c>
      <c r="G33" s="357">
        <v>137.08051925953475</v>
      </c>
      <c r="H33" s="352" t="s">
        <v>453</v>
      </c>
    </row>
    <row r="34" spans="1:8" x14ac:dyDescent="0.2">
      <c r="A34" s="104">
        <v>40064</v>
      </c>
      <c r="B34" s="353">
        <v>250</v>
      </c>
      <c r="C34" s="105">
        <v>194.79262084030665</v>
      </c>
      <c r="D34" s="103"/>
      <c r="E34" s="103"/>
      <c r="F34" s="103"/>
      <c r="G34" s="103"/>
      <c r="H34" s="103"/>
    </row>
    <row r="35" spans="1:8" x14ac:dyDescent="0.2">
      <c r="A35" s="104">
        <v>40137</v>
      </c>
      <c r="B35" s="353">
        <v>21</v>
      </c>
      <c r="C35" s="105">
        <v>117.45124673431536</v>
      </c>
      <c r="D35" s="103"/>
      <c r="E35" s="245"/>
      <c r="F35" s="103"/>
      <c r="G35" s="103"/>
      <c r="H35" s="103"/>
    </row>
    <row r="36" spans="1:8" x14ac:dyDescent="0.2">
      <c r="A36" s="104">
        <v>40171</v>
      </c>
      <c r="B36" s="353">
        <v>20</v>
      </c>
      <c r="C36" s="105">
        <v>240.08263936563256</v>
      </c>
      <c r="D36" s="103"/>
      <c r="E36" s="103"/>
      <c r="F36" s="103"/>
      <c r="G36" s="103"/>
      <c r="H36" s="103"/>
    </row>
    <row r="37" spans="1:8" x14ac:dyDescent="0.2">
      <c r="A37" s="104">
        <v>40171</v>
      </c>
      <c r="B37" s="353">
        <v>19</v>
      </c>
      <c r="C37" s="105">
        <v>240.08263936563256</v>
      </c>
      <c r="D37" s="103"/>
      <c r="E37" s="103"/>
      <c r="F37" s="103"/>
      <c r="G37" s="103"/>
      <c r="H37" s="103"/>
    </row>
    <row r="38" spans="1:8" x14ac:dyDescent="0.2">
      <c r="A38" s="104">
        <v>40171</v>
      </c>
      <c r="B38" s="353">
        <v>6</v>
      </c>
      <c r="C38" s="105">
        <v>240.08263936563256</v>
      </c>
      <c r="D38" s="103"/>
      <c r="E38" s="103"/>
      <c r="F38" s="103"/>
      <c r="G38" s="103"/>
      <c r="H38" s="103"/>
    </row>
    <row r="39" spans="1:8" x14ac:dyDescent="0.2">
      <c r="A39" s="104">
        <v>40204</v>
      </c>
      <c r="B39" s="353">
        <v>50</v>
      </c>
      <c r="C39" s="105">
        <v>164.2326074511121</v>
      </c>
      <c r="D39" s="103"/>
      <c r="E39" s="103"/>
      <c r="F39" s="103"/>
      <c r="G39" s="103"/>
      <c r="H39" s="103"/>
    </row>
    <row r="40" spans="1:8" x14ac:dyDescent="0.2">
      <c r="A40" s="104">
        <v>40204</v>
      </c>
      <c r="B40" s="353">
        <v>20</v>
      </c>
      <c r="C40" s="105">
        <v>163.20807880481198</v>
      </c>
      <c r="D40" s="103"/>
      <c r="E40" s="103"/>
      <c r="F40" s="103"/>
      <c r="G40" s="103"/>
      <c r="H40" s="103"/>
    </row>
    <row r="41" spans="1:8" x14ac:dyDescent="0.2">
      <c r="A41" s="104">
        <v>40204</v>
      </c>
      <c r="B41" s="353">
        <v>20</v>
      </c>
      <c r="C41" s="105">
        <v>164.2326074511121</v>
      </c>
      <c r="D41" s="103"/>
      <c r="E41" s="103"/>
      <c r="F41" s="103"/>
      <c r="G41" s="103"/>
      <c r="H41" s="103"/>
    </row>
    <row r="42" spans="1:8" x14ac:dyDescent="0.2">
      <c r="A42" s="104">
        <v>40211</v>
      </c>
      <c r="B42" s="353">
        <v>50</v>
      </c>
      <c r="C42" s="105">
        <v>139.12708403650188</v>
      </c>
      <c r="D42" s="103"/>
      <c r="E42" s="103"/>
      <c r="F42" s="103"/>
      <c r="G42" s="103"/>
      <c r="H42" s="103"/>
    </row>
    <row r="43" spans="1:8" x14ac:dyDescent="0.2">
      <c r="A43" s="104">
        <v>40233</v>
      </c>
      <c r="B43" s="353">
        <v>300</v>
      </c>
      <c r="C43" s="105">
        <v>141.83064162154119</v>
      </c>
      <c r="D43" s="103"/>
      <c r="E43" s="103"/>
      <c r="F43" s="103"/>
      <c r="G43" s="103"/>
      <c r="H43" s="103"/>
    </row>
    <row r="44" spans="1:8" x14ac:dyDescent="0.2">
      <c r="A44" s="104">
        <v>40243</v>
      </c>
      <c r="B44" s="353">
        <v>40</v>
      </c>
      <c r="C44" s="105">
        <v>133.81512112509478</v>
      </c>
      <c r="D44" s="103"/>
      <c r="E44" s="103"/>
      <c r="F44" s="103"/>
      <c r="G44" s="103"/>
      <c r="H44" s="103"/>
    </row>
    <row r="45" spans="1:8" x14ac:dyDescent="0.2">
      <c r="A45" s="104">
        <v>40287</v>
      </c>
      <c r="B45" s="353">
        <v>29</v>
      </c>
      <c r="C45" s="105">
        <v>106.66165297410052</v>
      </c>
      <c r="D45" s="103"/>
      <c r="E45" s="103"/>
      <c r="F45" s="103"/>
      <c r="G45" s="103"/>
      <c r="H45" s="103"/>
    </row>
    <row r="46" spans="1:8" x14ac:dyDescent="0.2">
      <c r="A46" s="104">
        <v>40289</v>
      </c>
      <c r="B46" s="353">
        <v>66</v>
      </c>
      <c r="C46" s="105">
        <v>140.64368111356367</v>
      </c>
      <c r="D46" s="103"/>
      <c r="E46" s="103"/>
      <c r="F46" s="103"/>
      <c r="G46" s="103"/>
      <c r="H46" s="103"/>
    </row>
    <row r="47" spans="1:8" x14ac:dyDescent="0.2">
      <c r="A47" s="104">
        <v>40297</v>
      </c>
      <c r="B47" s="353">
        <v>25</v>
      </c>
      <c r="C47" s="105">
        <v>132.51787215964211</v>
      </c>
      <c r="D47" s="103"/>
      <c r="E47" s="103"/>
      <c r="F47" s="103"/>
      <c r="G47" s="103"/>
      <c r="H47" s="103"/>
    </row>
    <row r="48" spans="1:8" x14ac:dyDescent="0.2">
      <c r="A48" s="104">
        <v>40308</v>
      </c>
      <c r="B48" s="353">
        <v>125</v>
      </c>
      <c r="C48" s="105">
        <v>133.21471916752552</v>
      </c>
      <c r="D48" s="103"/>
      <c r="E48" s="103"/>
      <c r="F48" s="103"/>
      <c r="G48" s="103"/>
      <c r="H48" s="103"/>
    </row>
    <row r="49" spans="1:8" x14ac:dyDescent="0.2">
      <c r="A49" s="104">
        <v>40318</v>
      </c>
      <c r="B49" s="353">
        <v>25.8</v>
      </c>
      <c r="C49" s="105">
        <v>160.55576052646407</v>
      </c>
      <c r="D49" s="103"/>
      <c r="E49" s="103"/>
      <c r="F49" s="103"/>
      <c r="G49" s="103"/>
      <c r="H49" s="103"/>
    </row>
    <row r="50" spans="1:8" x14ac:dyDescent="0.2">
      <c r="A50" s="104">
        <v>40330</v>
      </c>
      <c r="B50" s="353">
        <v>20</v>
      </c>
      <c r="C50" s="105">
        <v>132.51787215964211</v>
      </c>
      <c r="D50" s="103"/>
      <c r="E50" s="103"/>
      <c r="F50" s="103"/>
      <c r="G50" s="103"/>
      <c r="H50" s="103"/>
    </row>
    <row r="51" spans="1:8" x14ac:dyDescent="0.2">
      <c r="A51" s="104">
        <v>40385</v>
      </c>
      <c r="B51" s="353">
        <v>20</v>
      </c>
      <c r="C51" s="105">
        <v>134.09801601299415</v>
      </c>
      <c r="D51" s="103"/>
      <c r="E51" s="103"/>
      <c r="F51" s="103"/>
      <c r="G51" s="103"/>
      <c r="H51" s="103"/>
    </row>
    <row r="52" spans="1:8" x14ac:dyDescent="0.2">
      <c r="A52" s="104">
        <v>40388</v>
      </c>
      <c r="B52" s="353">
        <v>150</v>
      </c>
      <c r="C52" s="105">
        <v>154.49478261403425</v>
      </c>
      <c r="D52" s="103"/>
      <c r="E52" s="103"/>
      <c r="F52" s="103"/>
      <c r="G52" s="103"/>
      <c r="H52" s="103"/>
    </row>
    <row r="53" spans="1:8" x14ac:dyDescent="0.2">
      <c r="A53" s="104">
        <v>40388</v>
      </c>
      <c r="B53" s="353">
        <v>45</v>
      </c>
      <c r="C53" s="105">
        <v>128.94246662977548</v>
      </c>
      <c r="D53" s="103"/>
      <c r="E53" s="103"/>
      <c r="F53" s="103"/>
      <c r="G53" s="103"/>
      <c r="H53" s="103"/>
    </row>
    <row r="54" spans="1:8" x14ac:dyDescent="0.2">
      <c r="A54" s="104">
        <v>40414</v>
      </c>
      <c r="B54" s="353">
        <v>23</v>
      </c>
      <c r="C54" s="105">
        <v>114.43455922227665</v>
      </c>
      <c r="D54" s="103"/>
      <c r="E54" s="103"/>
      <c r="F54" s="103"/>
      <c r="G54" s="103"/>
      <c r="H54" s="103"/>
    </row>
    <row r="55" spans="1:8" x14ac:dyDescent="0.2">
      <c r="A55" s="104">
        <v>40441</v>
      </c>
      <c r="B55" s="353">
        <v>62.5</v>
      </c>
      <c r="C55" s="105">
        <v>124.46150053332839</v>
      </c>
      <c r="D55" s="103"/>
      <c r="E55" s="103"/>
      <c r="F55" s="103"/>
      <c r="G55" s="103"/>
      <c r="H55" s="103"/>
    </row>
    <row r="56" spans="1:8" x14ac:dyDescent="0.2">
      <c r="A56" s="104">
        <v>40492</v>
      </c>
      <c r="B56" s="353">
        <v>130</v>
      </c>
      <c r="C56" s="105">
        <v>130.46105532275737</v>
      </c>
      <c r="D56" s="103"/>
      <c r="E56" s="103"/>
      <c r="F56" s="103"/>
      <c r="G56" s="103"/>
      <c r="H56" s="103"/>
    </row>
    <row r="57" spans="1:8" x14ac:dyDescent="0.2">
      <c r="A57" s="104">
        <v>40497</v>
      </c>
      <c r="B57" s="353">
        <v>20</v>
      </c>
      <c r="C57" s="105">
        <v>77.039295452069126</v>
      </c>
      <c r="D57" s="103"/>
      <c r="E57" s="103"/>
      <c r="F57" s="103"/>
      <c r="G57" s="103"/>
      <c r="H57" s="103"/>
    </row>
    <row r="58" spans="1:8" x14ac:dyDescent="0.2">
      <c r="A58" s="104">
        <v>40497</v>
      </c>
      <c r="B58" s="353">
        <v>14</v>
      </c>
      <c r="C58" s="105">
        <v>78.974467067086621</v>
      </c>
      <c r="D58" s="103"/>
      <c r="E58" s="103"/>
      <c r="F58" s="103"/>
      <c r="G58" s="103"/>
      <c r="H58" s="103"/>
    </row>
    <row r="59" spans="1:8" x14ac:dyDescent="0.2">
      <c r="A59" s="104">
        <v>40513</v>
      </c>
      <c r="B59" s="74">
        <v>9</v>
      </c>
      <c r="C59" s="105">
        <v>138.7308344812717</v>
      </c>
      <c r="D59" s="103"/>
      <c r="E59" s="103"/>
      <c r="F59" s="103"/>
      <c r="G59" s="103"/>
      <c r="H59" s="103"/>
    </row>
    <row r="60" spans="1:8" x14ac:dyDescent="0.2">
      <c r="A60" s="104">
        <v>40533</v>
      </c>
      <c r="B60" s="353">
        <v>60</v>
      </c>
      <c r="C60" s="105">
        <v>124.70222447672158</v>
      </c>
      <c r="D60" s="103"/>
      <c r="E60" s="103"/>
      <c r="F60" s="103"/>
      <c r="G60" s="103"/>
      <c r="H60" s="103"/>
    </row>
    <row r="61" spans="1:8" x14ac:dyDescent="0.2">
      <c r="A61" s="104">
        <v>40542</v>
      </c>
      <c r="B61" s="353">
        <v>309</v>
      </c>
      <c r="C61" s="105">
        <v>110.49071387284506</v>
      </c>
      <c r="D61" s="103"/>
      <c r="E61" s="103"/>
      <c r="F61" s="103"/>
      <c r="G61" s="103"/>
      <c r="H61" s="103"/>
    </row>
    <row r="62" spans="1:8" x14ac:dyDescent="0.2">
      <c r="A62" s="104">
        <v>40542</v>
      </c>
      <c r="B62" s="353">
        <v>20</v>
      </c>
      <c r="C62" s="105">
        <v>147.93328369973588</v>
      </c>
      <c r="D62" s="103"/>
      <c r="E62" s="103"/>
      <c r="F62" s="103"/>
      <c r="G62" s="103"/>
      <c r="H62" s="103"/>
    </row>
    <row r="63" spans="1:8" x14ac:dyDescent="0.2">
      <c r="A63" s="104">
        <v>40548</v>
      </c>
      <c r="B63" s="353">
        <v>270</v>
      </c>
      <c r="C63" s="105">
        <v>110.72793418415294</v>
      </c>
      <c r="D63" s="103"/>
      <c r="E63" s="103"/>
      <c r="F63" s="103"/>
      <c r="G63" s="103"/>
      <c r="H63" s="103"/>
    </row>
    <row r="64" spans="1:8" x14ac:dyDescent="0.2">
      <c r="A64" s="104">
        <v>40550</v>
      </c>
      <c r="B64" s="353">
        <v>110</v>
      </c>
      <c r="C64" s="105">
        <v>123.30544471010373</v>
      </c>
      <c r="D64" s="103"/>
      <c r="E64" s="103"/>
      <c r="F64" s="103"/>
      <c r="G64" s="103"/>
      <c r="H64" s="103"/>
    </row>
    <row r="65" spans="1:8" x14ac:dyDescent="0.2">
      <c r="A65" s="104">
        <v>40568</v>
      </c>
      <c r="B65" s="353">
        <v>26</v>
      </c>
      <c r="C65" s="105">
        <v>135.50909530311614</v>
      </c>
      <c r="D65" s="103"/>
      <c r="E65" s="103"/>
      <c r="F65" s="103"/>
      <c r="G65" s="103"/>
      <c r="H65" s="103"/>
    </row>
    <row r="66" spans="1:8" x14ac:dyDescent="0.2">
      <c r="A66" s="104">
        <v>40581</v>
      </c>
      <c r="B66" s="353">
        <v>250</v>
      </c>
      <c r="C66" s="105">
        <v>115.56695260570278</v>
      </c>
      <c r="D66" s="103"/>
      <c r="E66" s="103"/>
      <c r="F66" s="103"/>
      <c r="G66" s="103"/>
      <c r="H66" s="103"/>
    </row>
    <row r="67" spans="1:8" x14ac:dyDescent="0.2">
      <c r="A67" s="104">
        <v>40585</v>
      </c>
      <c r="B67" s="353">
        <v>30</v>
      </c>
      <c r="C67" s="105">
        <v>114.50864091068806</v>
      </c>
      <c r="D67" s="103"/>
      <c r="E67" s="103"/>
      <c r="F67" s="103"/>
      <c r="G67" s="103"/>
      <c r="H67" s="103"/>
    </row>
    <row r="68" spans="1:8" x14ac:dyDescent="0.2">
      <c r="A68" s="104">
        <v>40585</v>
      </c>
      <c r="B68" s="353">
        <v>20</v>
      </c>
      <c r="C68" s="105">
        <v>118.11935828776366</v>
      </c>
      <c r="D68" s="103"/>
      <c r="E68" s="103"/>
      <c r="F68" s="103"/>
      <c r="G68" s="103"/>
      <c r="H68" s="103"/>
    </row>
    <row r="69" spans="1:8" x14ac:dyDescent="0.2">
      <c r="A69" s="104">
        <v>40610</v>
      </c>
      <c r="B69" s="353">
        <v>150</v>
      </c>
      <c r="C69" s="105">
        <v>94.320488853098709</v>
      </c>
      <c r="D69" s="103"/>
      <c r="E69" s="103"/>
      <c r="F69" s="103"/>
      <c r="G69" s="103"/>
      <c r="H69" s="103"/>
    </row>
    <row r="70" spans="1:8" x14ac:dyDescent="0.2">
      <c r="A70" s="104">
        <v>40697</v>
      </c>
      <c r="B70" s="353">
        <v>127</v>
      </c>
      <c r="C70" s="105">
        <v>111.74425078754807</v>
      </c>
      <c r="D70" s="103"/>
      <c r="E70" s="103"/>
      <c r="F70" s="103"/>
      <c r="G70" s="103"/>
      <c r="H70" s="103"/>
    </row>
    <row r="71" spans="1:8" x14ac:dyDescent="0.2">
      <c r="A71" s="104">
        <v>40697</v>
      </c>
      <c r="B71" s="353">
        <v>110</v>
      </c>
      <c r="C71" s="105">
        <v>119.61881898299147</v>
      </c>
      <c r="D71" s="103"/>
      <c r="E71" s="103"/>
      <c r="F71" s="103"/>
      <c r="G71" s="103"/>
      <c r="H71" s="103"/>
    </row>
    <row r="72" spans="1:8" x14ac:dyDescent="0.2">
      <c r="A72" s="104">
        <v>40715</v>
      </c>
      <c r="B72" s="353">
        <v>150</v>
      </c>
      <c r="C72" s="105">
        <v>107.10791682952231</v>
      </c>
      <c r="D72" s="103"/>
      <c r="E72" s="103"/>
      <c r="F72" s="103"/>
      <c r="G72" s="103"/>
      <c r="H72" s="103"/>
    </row>
    <row r="73" spans="1:8" x14ac:dyDescent="0.2">
      <c r="A73" s="104">
        <v>40732</v>
      </c>
      <c r="B73" s="353">
        <v>23</v>
      </c>
      <c r="C73" s="105">
        <v>126.51001719203325</v>
      </c>
      <c r="D73" s="103"/>
      <c r="E73" s="103"/>
      <c r="F73" s="103"/>
      <c r="G73" s="103"/>
      <c r="H73" s="103"/>
    </row>
    <row r="74" spans="1:8" x14ac:dyDescent="0.2">
      <c r="A74" s="104">
        <v>40738</v>
      </c>
      <c r="B74" s="353">
        <v>20</v>
      </c>
      <c r="C74" s="105">
        <v>101.06462360792489</v>
      </c>
      <c r="D74" s="103"/>
      <c r="E74" s="103"/>
      <c r="F74" s="103"/>
      <c r="G74" s="103"/>
      <c r="H74" s="103"/>
    </row>
    <row r="75" spans="1:8" x14ac:dyDescent="0.2">
      <c r="A75" s="104">
        <v>40745</v>
      </c>
      <c r="B75" s="353">
        <v>150</v>
      </c>
      <c r="C75" s="105">
        <v>115.93134912455014</v>
      </c>
      <c r="D75" s="103"/>
      <c r="E75" s="103"/>
      <c r="F75" s="103"/>
      <c r="G75" s="103"/>
      <c r="H75" s="103"/>
    </row>
    <row r="76" spans="1:8" x14ac:dyDescent="0.2">
      <c r="A76" s="104">
        <v>40815</v>
      </c>
      <c r="B76" s="353">
        <v>250</v>
      </c>
      <c r="C76" s="105">
        <v>85.827763239709867</v>
      </c>
      <c r="D76" s="103"/>
      <c r="E76" s="103"/>
      <c r="F76" s="103"/>
      <c r="G76" s="103"/>
      <c r="H76" s="103"/>
    </row>
    <row r="77" spans="1:8" x14ac:dyDescent="0.2">
      <c r="A77" s="104">
        <v>40817</v>
      </c>
      <c r="B77" s="353">
        <v>9</v>
      </c>
      <c r="C77" s="105">
        <v>137.69097724320744</v>
      </c>
      <c r="D77" s="103"/>
      <c r="E77" s="103"/>
      <c r="F77" s="103"/>
      <c r="G77" s="103"/>
      <c r="H77" s="103"/>
    </row>
    <row r="78" spans="1:8" x14ac:dyDescent="0.2">
      <c r="A78" s="104">
        <v>40885</v>
      </c>
      <c r="B78" s="353">
        <v>19</v>
      </c>
      <c r="C78" s="105">
        <v>108.14725440354329</v>
      </c>
      <c r="D78" s="103"/>
      <c r="E78" s="103"/>
      <c r="F78" s="103"/>
      <c r="G78" s="103"/>
      <c r="H78" s="103"/>
    </row>
    <row r="79" spans="1:8" x14ac:dyDescent="0.2">
      <c r="A79" s="104">
        <v>40897</v>
      </c>
      <c r="B79" s="353">
        <v>20</v>
      </c>
      <c r="C79" s="105">
        <v>84.640567540000703</v>
      </c>
      <c r="D79" s="103"/>
      <c r="E79" s="103"/>
      <c r="F79" s="103"/>
      <c r="G79" s="103"/>
      <c r="H79" s="103"/>
    </row>
    <row r="80" spans="1:8" x14ac:dyDescent="0.2">
      <c r="A80" s="104">
        <v>40897</v>
      </c>
      <c r="B80" s="353">
        <v>20</v>
      </c>
      <c r="C80" s="105">
        <v>85.457491161148653</v>
      </c>
      <c r="D80" s="103"/>
      <c r="E80" s="103"/>
      <c r="F80" s="103"/>
      <c r="G80" s="103"/>
      <c r="H80" s="103"/>
    </row>
    <row r="81" spans="1:8" x14ac:dyDescent="0.2">
      <c r="A81" s="104">
        <v>40909</v>
      </c>
      <c r="B81" s="353">
        <v>15</v>
      </c>
      <c r="C81" s="105">
        <v>77.456188894838746</v>
      </c>
      <c r="D81" s="103"/>
      <c r="E81" s="103"/>
      <c r="F81" s="103"/>
      <c r="G81" s="103"/>
      <c r="H81" s="103"/>
    </row>
    <row r="82" spans="1:8" x14ac:dyDescent="0.2">
      <c r="A82" s="104">
        <v>40909</v>
      </c>
      <c r="B82" s="353">
        <v>15</v>
      </c>
      <c r="C82" s="105">
        <v>86.332885309072068</v>
      </c>
      <c r="D82" s="103"/>
      <c r="E82" s="103"/>
      <c r="F82" s="103"/>
      <c r="G82" s="103"/>
      <c r="H82" s="103"/>
    </row>
    <row r="83" spans="1:8" x14ac:dyDescent="0.2">
      <c r="A83" s="104">
        <v>40942</v>
      </c>
      <c r="B83" s="353">
        <v>200</v>
      </c>
      <c r="C83" s="105">
        <v>86.715123529504552</v>
      </c>
      <c r="D83" s="103"/>
      <c r="E83" s="103"/>
      <c r="F83" s="103"/>
      <c r="G83" s="103"/>
      <c r="H83" s="103"/>
    </row>
    <row r="84" spans="1:8" x14ac:dyDescent="0.2">
      <c r="A84" s="104">
        <v>40966</v>
      </c>
      <c r="B84" s="353">
        <v>20</v>
      </c>
      <c r="C84" s="105">
        <v>76.756972344597386</v>
      </c>
      <c r="D84" s="103"/>
      <c r="E84" s="103"/>
      <c r="F84" s="103"/>
      <c r="G84" s="103"/>
      <c r="H84" s="103"/>
    </row>
    <row r="85" spans="1:8" x14ac:dyDescent="0.2">
      <c r="A85" s="104">
        <v>41093</v>
      </c>
      <c r="B85" s="353">
        <v>20</v>
      </c>
      <c r="C85" s="105">
        <v>91.375792663152524</v>
      </c>
      <c r="D85" s="103"/>
      <c r="E85" s="103"/>
      <c r="F85" s="103"/>
      <c r="G85" s="103"/>
      <c r="H85" s="103"/>
    </row>
    <row r="86" spans="1:8" x14ac:dyDescent="0.2">
      <c r="A86" s="104">
        <v>41093</v>
      </c>
      <c r="B86" s="74">
        <v>20</v>
      </c>
      <c r="C86" s="105">
        <v>94.207180027618278</v>
      </c>
      <c r="D86" s="103"/>
      <c r="E86" s="103"/>
      <c r="F86" s="103"/>
      <c r="G86" s="103"/>
      <c r="H86" s="103"/>
    </row>
    <row r="87" spans="1:8" x14ac:dyDescent="0.2">
      <c r="A87" s="104">
        <v>41124</v>
      </c>
      <c r="B87" s="353">
        <v>20</v>
      </c>
      <c r="C87" s="105">
        <v>87.994188335344091</v>
      </c>
      <c r="D87" s="103"/>
      <c r="E87" s="103"/>
      <c r="F87" s="103"/>
      <c r="G87" s="103"/>
      <c r="H87" s="103"/>
    </row>
    <row r="88" spans="1:8" x14ac:dyDescent="0.2">
      <c r="A88" s="104">
        <v>41134</v>
      </c>
      <c r="B88" s="353">
        <v>20</v>
      </c>
      <c r="C88" s="105">
        <v>91.287669967063152</v>
      </c>
      <c r="D88" s="103"/>
      <c r="E88" s="103"/>
      <c r="F88" s="103"/>
      <c r="G88" s="103"/>
      <c r="H88" s="103"/>
    </row>
    <row r="89" spans="1:8" x14ac:dyDescent="0.2">
      <c r="A89" s="104">
        <v>41137</v>
      </c>
      <c r="B89" s="353">
        <v>102</v>
      </c>
      <c r="C89" s="105">
        <v>89.014281114293723</v>
      </c>
      <c r="D89" s="103"/>
      <c r="E89" s="103"/>
      <c r="F89" s="103"/>
      <c r="G89" s="103"/>
      <c r="H89" s="103"/>
    </row>
    <row r="90" spans="1:8" x14ac:dyDescent="0.2">
      <c r="A90" s="104">
        <v>41150</v>
      </c>
      <c r="B90" s="353">
        <v>20</v>
      </c>
      <c r="C90" s="105">
        <v>86.051279361527307</v>
      </c>
      <c r="D90" s="103"/>
      <c r="E90" s="103"/>
      <c r="F90" s="103"/>
      <c r="G90" s="103"/>
      <c r="H90" s="103"/>
    </row>
    <row r="91" spans="1:8" x14ac:dyDescent="0.2">
      <c r="A91" s="104">
        <v>41152</v>
      </c>
      <c r="B91" s="353">
        <v>250</v>
      </c>
      <c r="C91" s="105">
        <v>91.646623101480131</v>
      </c>
      <c r="D91" s="103"/>
      <c r="E91" s="103"/>
      <c r="F91" s="103"/>
      <c r="G91" s="103"/>
      <c r="H91" s="103"/>
    </row>
    <row r="92" spans="1:8" x14ac:dyDescent="0.2">
      <c r="A92" s="104">
        <v>41169</v>
      </c>
      <c r="B92" s="353">
        <v>20.8</v>
      </c>
      <c r="C92" s="105">
        <v>100.91375636786022</v>
      </c>
      <c r="D92" s="103"/>
      <c r="E92" s="103"/>
      <c r="F92" s="103"/>
      <c r="G92" s="103"/>
      <c r="H92" s="103"/>
    </row>
    <row r="93" spans="1:8" x14ac:dyDescent="0.2">
      <c r="A93" s="104">
        <v>41169</v>
      </c>
      <c r="B93" s="353">
        <v>20</v>
      </c>
      <c r="C93" s="105">
        <v>83.850645362473855</v>
      </c>
      <c r="D93" s="103"/>
      <c r="E93" s="103"/>
      <c r="F93" s="103"/>
      <c r="G93" s="103"/>
      <c r="H93" s="103"/>
    </row>
    <row r="94" spans="1:8" x14ac:dyDescent="0.2">
      <c r="A94" s="104">
        <v>41199</v>
      </c>
      <c r="B94" s="353">
        <v>10</v>
      </c>
      <c r="C94" s="105">
        <v>86.455760439164152</v>
      </c>
      <c r="D94" s="103"/>
      <c r="E94" s="103"/>
      <c r="F94" s="103"/>
      <c r="G94" s="103"/>
      <c r="H94" s="103"/>
    </row>
    <row r="95" spans="1:8" x14ac:dyDescent="0.2">
      <c r="A95" s="104">
        <v>41214</v>
      </c>
      <c r="B95" s="353">
        <v>20</v>
      </c>
      <c r="C95" s="105">
        <v>71.032712352680903</v>
      </c>
      <c r="D95" s="103"/>
      <c r="E95" s="103"/>
      <c r="F95" s="103"/>
      <c r="G95" s="103"/>
      <c r="H95" s="103"/>
    </row>
    <row r="96" spans="1:8" x14ac:dyDescent="0.2">
      <c r="A96" s="104">
        <v>41228</v>
      </c>
      <c r="B96" s="353">
        <v>20</v>
      </c>
      <c r="C96" s="105">
        <v>82.269906456320939</v>
      </c>
      <c r="D96" s="103"/>
      <c r="E96" s="103"/>
      <c r="F96" s="103"/>
      <c r="G96" s="103"/>
      <c r="H96" s="103"/>
    </row>
    <row r="97" spans="1:8" x14ac:dyDescent="0.2">
      <c r="A97" s="104">
        <v>41255</v>
      </c>
      <c r="B97" s="353">
        <v>250</v>
      </c>
      <c r="C97" s="105">
        <v>80.77785758242976</v>
      </c>
      <c r="D97" s="103"/>
      <c r="E97" s="103"/>
      <c r="F97" s="103"/>
      <c r="G97" s="103"/>
      <c r="H97" s="103"/>
    </row>
    <row r="98" spans="1:8" x14ac:dyDescent="0.2">
      <c r="A98" s="104">
        <v>41256</v>
      </c>
      <c r="B98" s="353">
        <v>20</v>
      </c>
      <c r="C98" s="105">
        <v>83.794134143939033</v>
      </c>
      <c r="D98" s="103"/>
      <c r="E98" s="103"/>
      <c r="F98" s="103"/>
      <c r="G98" s="103"/>
      <c r="H98" s="103"/>
    </row>
    <row r="99" spans="1:8" x14ac:dyDescent="0.2">
      <c r="A99" s="104">
        <v>41333</v>
      </c>
      <c r="B99" s="353">
        <v>45</v>
      </c>
      <c r="C99" s="105">
        <v>80.469870516428358</v>
      </c>
      <c r="D99" s="103"/>
      <c r="E99" s="103"/>
      <c r="F99" s="103"/>
      <c r="G99" s="103"/>
      <c r="H99" s="103"/>
    </row>
    <row r="100" spans="1:8" x14ac:dyDescent="0.2">
      <c r="A100" s="104">
        <v>41355</v>
      </c>
      <c r="B100" s="74">
        <v>20</v>
      </c>
      <c r="C100" s="105">
        <v>85.54537932553805</v>
      </c>
      <c r="D100" s="103"/>
      <c r="E100" s="103"/>
      <c r="F100" s="103"/>
      <c r="G100" s="103"/>
      <c r="H100" s="103"/>
    </row>
    <row r="101" spans="1:8" x14ac:dyDescent="0.2">
      <c r="A101" s="104">
        <v>41355</v>
      </c>
      <c r="B101" s="74">
        <v>20</v>
      </c>
      <c r="C101" s="105">
        <v>86.879887243016526</v>
      </c>
      <c r="D101" s="103"/>
      <c r="E101" s="103"/>
      <c r="F101" s="103"/>
      <c r="G101" s="103"/>
      <c r="H101" s="103"/>
    </row>
    <row r="102" spans="1:8" x14ac:dyDescent="0.2">
      <c r="A102" s="104">
        <v>41358</v>
      </c>
      <c r="B102" s="353">
        <v>20</v>
      </c>
      <c r="C102" s="105">
        <v>75.769444740106138</v>
      </c>
      <c r="D102" s="103"/>
      <c r="E102" s="103"/>
      <c r="F102" s="103"/>
      <c r="G102" s="103"/>
      <c r="H102" s="103"/>
    </row>
    <row r="103" spans="1:8" x14ac:dyDescent="0.2">
      <c r="A103" s="104">
        <v>41374</v>
      </c>
      <c r="B103" s="353">
        <v>20</v>
      </c>
      <c r="C103" s="105">
        <v>85.057922213075969</v>
      </c>
      <c r="D103" s="103"/>
      <c r="E103" s="103"/>
      <c r="F103" s="103"/>
      <c r="G103" s="103"/>
      <c r="H103" s="103"/>
    </row>
    <row r="104" spans="1:8" x14ac:dyDescent="0.2">
      <c r="A104" s="104">
        <v>41380</v>
      </c>
      <c r="B104" s="353">
        <v>20</v>
      </c>
      <c r="C104" s="105">
        <v>62.489022441100744</v>
      </c>
      <c r="D104" s="103"/>
      <c r="E104" s="103"/>
      <c r="F104" s="103"/>
      <c r="G104" s="103"/>
      <c r="H104" s="103"/>
    </row>
    <row r="105" spans="1:8" x14ac:dyDescent="0.2">
      <c r="A105" s="104">
        <v>41426</v>
      </c>
      <c r="B105" s="353">
        <v>20</v>
      </c>
      <c r="C105" s="105">
        <v>58.951732971391216</v>
      </c>
      <c r="D105" s="103"/>
      <c r="E105" s="103"/>
      <c r="F105" s="103"/>
      <c r="G105" s="103"/>
      <c r="H105" s="103"/>
    </row>
    <row r="106" spans="1:8" x14ac:dyDescent="0.2">
      <c r="A106" s="104">
        <v>41428</v>
      </c>
      <c r="B106" s="353">
        <v>48</v>
      </c>
      <c r="C106" s="105">
        <v>66.357227023510106</v>
      </c>
      <c r="D106" s="103"/>
      <c r="E106" s="103"/>
      <c r="F106" s="103"/>
      <c r="G106" s="103"/>
      <c r="H106" s="103"/>
    </row>
    <row r="107" spans="1:8" x14ac:dyDescent="0.2">
      <c r="A107" s="104">
        <v>41428</v>
      </c>
      <c r="B107" s="353">
        <v>40</v>
      </c>
      <c r="C107" s="105">
        <v>67.24666182926795</v>
      </c>
      <c r="D107" s="103"/>
      <c r="E107" s="103"/>
      <c r="F107" s="103"/>
      <c r="G107" s="103"/>
      <c r="H107" s="103"/>
    </row>
    <row r="108" spans="1:8" x14ac:dyDescent="0.2">
      <c r="A108" s="104">
        <v>41458</v>
      </c>
      <c r="B108" s="353">
        <v>50</v>
      </c>
      <c r="C108" s="105">
        <v>57.237838446182408</v>
      </c>
      <c r="D108" s="103"/>
      <c r="E108" s="103"/>
      <c r="F108" s="103"/>
      <c r="G108" s="103"/>
      <c r="H108" s="103"/>
    </row>
    <row r="109" spans="1:8" x14ac:dyDescent="0.2">
      <c r="A109" s="104">
        <v>41465</v>
      </c>
      <c r="B109" s="353">
        <v>40</v>
      </c>
      <c r="C109" s="105">
        <v>58.755227194819881</v>
      </c>
      <c r="D109" s="103"/>
      <c r="E109" s="103"/>
      <c r="F109" s="103"/>
      <c r="G109" s="103"/>
      <c r="H109" s="103"/>
    </row>
    <row r="110" spans="1:8" x14ac:dyDescent="0.2">
      <c r="A110" s="104">
        <v>41465</v>
      </c>
      <c r="B110" s="353">
        <v>20</v>
      </c>
      <c r="C110" s="105">
        <v>63.02709190289174</v>
      </c>
      <c r="D110" s="103"/>
      <c r="E110" s="103"/>
      <c r="F110" s="103"/>
      <c r="G110" s="103"/>
      <c r="H110" s="103"/>
    </row>
    <row r="111" spans="1:8" x14ac:dyDescent="0.2">
      <c r="A111" s="104">
        <v>41472</v>
      </c>
      <c r="B111" s="353">
        <v>20</v>
      </c>
      <c r="C111" s="105">
        <v>79.572679143973403</v>
      </c>
      <c r="D111" s="103"/>
      <c r="E111" s="103"/>
      <c r="F111" s="103"/>
      <c r="G111" s="103"/>
      <c r="H111" s="103"/>
    </row>
    <row r="112" spans="1:8" x14ac:dyDescent="0.2">
      <c r="A112" s="104">
        <v>41472</v>
      </c>
      <c r="B112" s="353">
        <v>12</v>
      </c>
      <c r="C112" s="105">
        <v>79.572679143973403</v>
      </c>
      <c r="D112" s="103"/>
      <c r="E112" s="103"/>
      <c r="F112" s="103"/>
      <c r="G112" s="103"/>
      <c r="H112" s="103"/>
    </row>
    <row r="113" spans="1:8" x14ac:dyDescent="0.2">
      <c r="A113" s="104">
        <v>41523</v>
      </c>
      <c r="B113" s="353">
        <v>15</v>
      </c>
      <c r="C113" s="105">
        <v>66.289364787988916</v>
      </c>
      <c r="D113" s="103"/>
      <c r="E113" s="103"/>
      <c r="F113" s="103"/>
      <c r="G113" s="103"/>
      <c r="H113" s="103"/>
    </row>
    <row r="114" spans="1:8" x14ac:dyDescent="0.2">
      <c r="A114" s="104">
        <v>41544</v>
      </c>
      <c r="B114" s="353">
        <v>20</v>
      </c>
      <c r="C114" s="105">
        <v>63.68742869174033</v>
      </c>
      <c r="D114" s="103"/>
      <c r="E114" s="103"/>
      <c r="F114" s="103"/>
      <c r="G114" s="103"/>
      <c r="H114" s="103"/>
    </row>
    <row r="115" spans="1:8" x14ac:dyDescent="0.2">
      <c r="A115" s="104">
        <v>41556</v>
      </c>
      <c r="B115" s="353">
        <v>20</v>
      </c>
      <c r="C115" s="105">
        <v>65.826851632149584</v>
      </c>
      <c r="D115" s="103"/>
      <c r="E115" s="103"/>
      <c r="F115" s="103"/>
      <c r="G115" s="103"/>
      <c r="H115" s="103"/>
    </row>
    <row r="116" spans="1:8" x14ac:dyDescent="0.2">
      <c r="A116" s="104">
        <v>41569</v>
      </c>
      <c r="B116" s="353">
        <v>20</v>
      </c>
      <c r="C116" s="105">
        <v>63.919864562878068</v>
      </c>
      <c r="D116" s="103"/>
      <c r="E116" s="103"/>
      <c r="F116" s="103"/>
      <c r="G116" s="103"/>
      <c r="H116" s="103"/>
    </row>
    <row r="117" spans="1:8" x14ac:dyDescent="0.2">
      <c r="A117" s="104">
        <v>41609</v>
      </c>
      <c r="B117" s="353">
        <v>7.3140000000000001</v>
      </c>
      <c r="C117" s="105">
        <v>81.536047201167648</v>
      </c>
      <c r="D117" s="103"/>
      <c r="E117" s="103"/>
      <c r="F117" s="103"/>
      <c r="G117" s="103"/>
      <c r="H117" s="103"/>
    </row>
    <row r="118" spans="1:8" x14ac:dyDescent="0.2">
      <c r="A118" s="104">
        <v>41627</v>
      </c>
      <c r="B118" s="74">
        <v>150</v>
      </c>
      <c r="C118" s="105">
        <v>56.080659271407015</v>
      </c>
      <c r="D118" s="103"/>
      <c r="E118" s="103"/>
      <c r="F118" s="103"/>
      <c r="G118" s="103"/>
      <c r="H118" s="103"/>
    </row>
    <row r="119" spans="1:8" x14ac:dyDescent="0.2">
      <c r="A119" s="104">
        <v>41669</v>
      </c>
      <c r="B119" s="353">
        <v>7</v>
      </c>
      <c r="C119" s="105">
        <v>68.415203282089777</v>
      </c>
      <c r="D119" s="103"/>
      <c r="E119" s="103"/>
      <c r="F119" s="103"/>
      <c r="G119" s="103"/>
      <c r="H119" s="103"/>
    </row>
    <row r="120" spans="1:8" x14ac:dyDescent="0.2">
      <c r="A120" s="104">
        <v>41715</v>
      </c>
      <c r="B120" s="353">
        <v>20</v>
      </c>
      <c r="C120" s="105">
        <v>63.180457509835378</v>
      </c>
      <c r="D120" s="103"/>
      <c r="E120" s="103"/>
      <c r="F120" s="103"/>
      <c r="G120" s="103"/>
      <c r="H120" s="103"/>
    </row>
    <row r="121" spans="1:8" x14ac:dyDescent="0.2">
      <c r="A121" s="104">
        <v>41724</v>
      </c>
      <c r="B121" s="353">
        <v>26.66</v>
      </c>
      <c r="C121" s="105">
        <v>59.117106335814285</v>
      </c>
      <c r="D121" s="103"/>
      <c r="E121" s="103"/>
      <c r="F121" s="103"/>
      <c r="G121" s="103"/>
      <c r="H121" s="103"/>
    </row>
    <row r="122" spans="1:8" x14ac:dyDescent="0.2">
      <c r="A122" s="104">
        <v>41786</v>
      </c>
      <c r="B122" s="353">
        <v>30</v>
      </c>
      <c r="C122" s="105">
        <v>62.709645900907255</v>
      </c>
      <c r="D122" s="103"/>
      <c r="E122" s="103"/>
      <c r="F122" s="103"/>
      <c r="G122" s="103"/>
      <c r="H122" s="103"/>
    </row>
    <row r="123" spans="1:8" x14ac:dyDescent="0.2">
      <c r="A123" s="104">
        <v>41802</v>
      </c>
      <c r="B123" s="353">
        <v>30</v>
      </c>
      <c r="C123" s="105">
        <v>56.862090410214812</v>
      </c>
      <c r="D123" s="103"/>
      <c r="E123" s="103"/>
      <c r="F123" s="103"/>
      <c r="G123" s="103"/>
      <c r="H123" s="103"/>
    </row>
    <row r="124" spans="1:8" x14ac:dyDescent="0.2">
      <c r="A124" s="104">
        <v>41838</v>
      </c>
      <c r="B124" s="74">
        <v>93.6</v>
      </c>
      <c r="C124" s="105">
        <v>54.488431930163024</v>
      </c>
      <c r="D124" s="103"/>
      <c r="E124" s="103"/>
      <c r="F124" s="103"/>
      <c r="G124" s="103"/>
      <c r="H124" s="103"/>
    </row>
    <row r="125" spans="1:8" x14ac:dyDescent="0.2">
      <c r="A125" s="104">
        <v>41843</v>
      </c>
      <c r="B125" s="353">
        <v>75</v>
      </c>
      <c r="C125" s="105">
        <v>57.445227719825162</v>
      </c>
      <c r="D125" s="103"/>
      <c r="E125" s="103"/>
      <c r="F125" s="103"/>
      <c r="G125" s="103"/>
      <c r="H125" s="103"/>
    </row>
    <row r="126" spans="1:8" x14ac:dyDescent="0.2">
      <c r="A126" s="104">
        <v>41844</v>
      </c>
      <c r="B126" s="353">
        <v>56</v>
      </c>
      <c r="C126" s="105">
        <v>57.237838446182408</v>
      </c>
      <c r="D126" s="103"/>
      <c r="E126" s="103"/>
      <c r="F126" s="103"/>
      <c r="G126" s="103"/>
      <c r="H126" s="103"/>
    </row>
    <row r="127" spans="1:8" x14ac:dyDescent="0.2">
      <c r="A127" s="104">
        <v>41844</v>
      </c>
      <c r="B127" s="353">
        <v>56</v>
      </c>
      <c r="C127" s="105">
        <v>57.801671239864994</v>
      </c>
      <c r="D127" s="103"/>
      <c r="E127" s="103"/>
      <c r="F127" s="103"/>
      <c r="G127" s="103"/>
      <c r="H127" s="103"/>
    </row>
    <row r="128" spans="1:8" x14ac:dyDescent="0.2">
      <c r="A128" s="104">
        <v>41870</v>
      </c>
      <c r="B128" s="353">
        <v>105</v>
      </c>
      <c r="C128" s="105">
        <v>60.435827572850741</v>
      </c>
      <c r="D128" s="103"/>
      <c r="E128" s="103"/>
      <c r="F128" s="103"/>
      <c r="G128" s="103"/>
      <c r="H128" s="103"/>
    </row>
    <row r="129" spans="1:8" x14ac:dyDescent="0.2">
      <c r="A129" s="104">
        <v>41876</v>
      </c>
      <c r="B129" s="353">
        <v>60</v>
      </c>
      <c r="C129" s="105">
        <v>60.413994299557807</v>
      </c>
      <c r="D129" s="103"/>
      <c r="E129" s="103"/>
      <c r="F129" s="103"/>
      <c r="G129" s="103"/>
      <c r="H129" s="103"/>
    </row>
    <row r="130" spans="1:8" x14ac:dyDescent="0.2">
      <c r="A130" s="104">
        <v>41885</v>
      </c>
      <c r="B130" s="74">
        <v>60</v>
      </c>
      <c r="C130" s="105">
        <v>50.300759013700436</v>
      </c>
      <c r="D130" s="103"/>
      <c r="E130" s="103"/>
      <c r="F130" s="103"/>
      <c r="G130" s="103"/>
      <c r="H130" s="103"/>
    </row>
    <row r="131" spans="1:8" x14ac:dyDescent="0.2">
      <c r="A131" s="104">
        <v>41915</v>
      </c>
      <c r="B131" s="353">
        <v>30</v>
      </c>
      <c r="C131" s="105">
        <v>59.119498661006418</v>
      </c>
      <c r="D131" s="103"/>
      <c r="E131" s="103"/>
      <c r="F131" s="103"/>
      <c r="G131" s="103"/>
      <c r="H131" s="103"/>
    </row>
    <row r="132" spans="1:8" x14ac:dyDescent="0.2">
      <c r="A132" s="104">
        <v>41932</v>
      </c>
      <c r="B132" s="353">
        <v>40</v>
      </c>
      <c r="C132" s="105">
        <v>56.493812622583903</v>
      </c>
      <c r="D132" s="103"/>
      <c r="E132" s="103"/>
      <c r="F132" s="103"/>
      <c r="G132" s="103"/>
      <c r="H132" s="103"/>
    </row>
    <row r="133" spans="1:8" x14ac:dyDescent="0.2">
      <c r="A133" s="104">
        <v>41933</v>
      </c>
      <c r="B133" s="353">
        <v>11.4</v>
      </c>
      <c r="C133" s="105">
        <v>61.907402122835911</v>
      </c>
      <c r="D133" s="103"/>
      <c r="E133" s="103"/>
      <c r="F133" s="103"/>
      <c r="G133" s="103"/>
      <c r="H133" s="103"/>
    </row>
    <row r="134" spans="1:8" x14ac:dyDescent="0.2">
      <c r="A134" s="104">
        <v>41934</v>
      </c>
      <c r="B134" s="353">
        <v>20</v>
      </c>
      <c r="C134" s="105">
        <v>49.75052347232684</v>
      </c>
      <c r="D134" s="103"/>
      <c r="E134" s="103"/>
      <c r="F134" s="103"/>
      <c r="G134" s="103"/>
      <c r="H134" s="103"/>
    </row>
    <row r="135" spans="1:8" x14ac:dyDescent="0.2">
      <c r="A135" s="104">
        <v>41934</v>
      </c>
      <c r="B135" s="353">
        <v>20</v>
      </c>
      <c r="C135" s="105">
        <v>56.284968605507231</v>
      </c>
      <c r="D135" s="103"/>
      <c r="E135" s="103"/>
      <c r="F135" s="103"/>
      <c r="G135" s="103"/>
      <c r="H135" s="103"/>
    </row>
    <row r="136" spans="1:8" x14ac:dyDescent="0.2">
      <c r="A136" s="104">
        <v>41934</v>
      </c>
      <c r="B136" s="353">
        <v>20</v>
      </c>
      <c r="C136" s="105">
        <v>56.284968605507231</v>
      </c>
      <c r="D136" s="103"/>
      <c r="E136" s="103"/>
      <c r="F136" s="103"/>
      <c r="G136" s="103"/>
      <c r="H136" s="103"/>
    </row>
    <row r="137" spans="1:8" x14ac:dyDescent="0.2">
      <c r="A137" s="104">
        <v>41934</v>
      </c>
      <c r="B137" s="353">
        <v>20</v>
      </c>
      <c r="C137" s="105">
        <v>56.284968605507231</v>
      </c>
      <c r="D137" s="103"/>
      <c r="E137" s="103"/>
      <c r="F137" s="103"/>
      <c r="G137" s="103"/>
      <c r="H137" s="103"/>
    </row>
    <row r="138" spans="1:8" x14ac:dyDescent="0.2">
      <c r="A138" s="104">
        <v>41934</v>
      </c>
      <c r="B138" s="74">
        <v>19.5</v>
      </c>
      <c r="C138" s="105">
        <v>64.205975300163885</v>
      </c>
      <c r="D138" s="103"/>
      <c r="E138" s="103"/>
      <c r="F138" s="103"/>
      <c r="G138" s="103"/>
      <c r="H138" s="103"/>
    </row>
    <row r="139" spans="1:8" x14ac:dyDescent="0.2">
      <c r="A139" s="104">
        <v>41934</v>
      </c>
      <c r="B139" s="74">
        <v>19.5</v>
      </c>
      <c r="C139" s="105">
        <v>64.221962843814296</v>
      </c>
      <c r="D139" s="103"/>
      <c r="E139" s="103"/>
      <c r="F139" s="103"/>
      <c r="G139" s="103"/>
      <c r="H139" s="103"/>
    </row>
    <row r="140" spans="1:8" x14ac:dyDescent="0.2">
      <c r="A140" s="104">
        <v>41934</v>
      </c>
      <c r="B140" s="353">
        <v>15</v>
      </c>
      <c r="C140" s="105">
        <v>56.284968605507231</v>
      </c>
      <c r="D140" s="103"/>
      <c r="E140" s="103"/>
      <c r="F140" s="103"/>
      <c r="G140" s="103"/>
      <c r="H140" s="103"/>
    </row>
    <row r="141" spans="1:8" x14ac:dyDescent="0.2">
      <c r="A141" s="104">
        <v>41934</v>
      </c>
      <c r="B141" s="74">
        <v>14.7</v>
      </c>
      <c r="C141" s="105">
        <v>66.204418256468799</v>
      </c>
      <c r="D141" s="103"/>
      <c r="E141" s="103"/>
      <c r="F141" s="103"/>
      <c r="G141" s="103"/>
      <c r="H141" s="103"/>
    </row>
    <row r="142" spans="1:8" x14ac:dyDescent="0.2">
      <c r="A142" s="104">
        <v>41956</v>
      </c>
      <c r="B142" s="353">
        <v>30</v>
      </c>
      <c r="C142" s="105">
        <v>61.572303047617183</v>
      </c>
      <c r="D142" s="103"/>
      <c r="E142" s="103"/>
      <c r="F142" s="103"/>
      <c r="G142" s="103"/>
      <c r="H142" s="103"/>
    </row>
    <row r="143" spans="1:8" x14ac:dyDescent="0.2">
      <c r="A143" s="104">
        <v>41961</v>
      </c>
      <c r="B143" s="353">
        <v>45</v>
      </c>
      <c r="C143" s="105">
        <v>48.830035442316934</v>
      </c>
      <c r="D143" s="103"/>
      <c r="E143" s="103"/>
      <c r="F143" s="103"/>
      <c r="G143" s="103"/>
      <c r="H143" s="103"/>
    </row>
    <row r="144" spans="1:8" x14ac:dyDescent="0.2">
      <c r="A144" s="104">
        <v>41982</v>
      </c>
      <c r="B144" s="74">
        <v>130</v>
      </c>
      <c r="C144" s="105">
        <v>59.057242591198218</v>
      </c>
      <c r="D144" s="103"/>
      <c r="E144" s="103"/>
      <c r="F144" s="103"/>
      <c r="G144" s="103"/>
      <c r="H144" s="103"/>
    </row>
    <row r="145" spans="1:8" x14ac:dyDescent="0.2">
      <c r="A145" s="104">
        <v>42068</v>
      </c>
      <c r="B145" s="353">
        <v>10.5</v>
      </c>
      <c r="C145" s="105">
        <v>83.888269051173253</v>
      </c>
      <c r="D145" s="103"/>
      <c r="E145" s="103"/>
      <c r="F145" s="103"/>
      <c r="G145" s="103"/>
      <c r="H145" s="103"/>
    </row>
    <row r="146" spans="1:8" x14ac:dyDescent="0.2">
      <c r="A146" s="104">
        <v>42086</v>
      </c>
      <c r="B146" s="353">
        <v>20</v>
      </c>
      <c r="C146" s="105">
        <v>68.103525983807629</v>
      </c>
      <c r="D146" s="103"/>
      <c r="E146" s="103"/>
      <c r="F146" s="103"/>
      <c r="G146" s="103"/>
      <c r="H146" s="103"/>
    </row>
    <row r="147" spans="1:8" x14ac:dyDescent="0.2">
      <c r="A147" s="104">
        <v>42097</v>
      </c>
      <c r="B147" s="353">
        <v>54</v>
      </c>
      <c r="C147" s="105">
        <v>45.326870679638063</v>
      </c>
      <c r="D147" s="103"/>
      <c r="E147" s="103"/>
      <c r="F147" s="103"/>
      <c r="G147" s="103"/>
      <c r="H147" s="103"/>
    </row>
    <row r="148" spans="1:8" x14ac:dyDescent="0.2">
      <c r="A148" s="104">
        <v>42108</v>
      </c>
      <c r="B148" s="74">
        <v>6.8</v>
      </c>
      <c r="C148" s="105">
        <v>63.489127014754814</v>
      </c>
      <c r="D148" s="103"/>
      <c r="E148" s="103"/>
      <c r="F148" s="103"/>
      <c r="G148" s="103"/>
      <c r="H148" s="103"/>
    </row>
    <row r="149" spans="1:8" x14ac:dyDescent="0.2">
      <c r="A149" s="104">
        <v>42111</v>
      </c>
      <c r="B149" s="353">
        <v>20</v>
      </c>
      <c r="C149" s="105">
        <v>52.965297415203587</v>
      </c>
      <c r="D149" s="103"/>
      <c r="E149" s="103"/>
      <c r="F149" s="103"/>
      <c r="G149" s="103"/>
      <c r="H149" s="103"/>
    </row>
    <row r="150" spans="1:8" x14ac:dyDescent="0.2">
      <c r="A150" s="104">
        <v>42160</v>
      </c>
      <c r="B150" s="353">
        <v>100</v>
      </c>
      <c r="C150" s="105">
        <v>41.944134525586627</v>
      </c>
      <c r="D150" s="103"/>
      <c r="E150" s="103"/>
      <c r="F150" s="103"/>
      <c r="G150" s="103"/>
      <c r="H150" s="103"/>
    </row>
    <row r="151" spans="1:8" x14ac:dyDescent="0.2">
      <c r="A151" s="104">
        <v>42174</v>
      </c>
      <c r="B151" s="353">
        <v>100</v>
      </c>
      <c r="C151" s="105">
        <v>44.134615754345361</v>
      </c>
      <c r="D151" s="103"/>
      <c r="E151" s="103"/>
      <c r="F151" s="103"/>
      <c r="G151" s="103"/>
      <c r="H151" s="103"/>
    </row>
    <row r="152" spans="1:8" x14ac:dyDescent="0.2">
      <c r="A152" s="104">
        <v>42178</v>
      </c>
      <c r="B152" s="74">
        <v>46</v>
      </c>
      <c r="C152" s="105">
        <v>49.033058139570798</v>
      </c>
      <c r="D152" s="103"/>
      <c r="E152" s="103"/>
      <c r="F152" s="103"/>
      <c r="G152" s="103"/>
      <c r="H152" s="103"/>
    </row>
    <row r="153" spans="1:8" x14ac:dyDescent="0.2">
      <c r="A153" s="104">
        <v>42180</v>
      </c>
      <c r="B153" s="353">
        <v>100.815</v>
      </c>
      <c r="C153" s="105">
        <v>54.667308533996064</v>
      </c>
      <c r="D153" s="103"/>
      <c r="E153" s="103"/>
      <c r="F153" s="103"/>
      <c r="G153" s="103"/>
      <c r="H153" s="103"/>
    </row>
    <row r="154" spans="1:8" x14ac:dyDescent="0.2">
      <c r="A154" s="104">
        <v>42200</v>
      </c>
      <c r="B154" s="353">
        <v>125</v>
      </c>
      <c r="C154" s="105">
        <v>51.949427114259713</v>
      </c>
      <c r="D154" s="103"/>
      <c r="E154" s="103"/>
      <c r="F154" s="103"/>
      <c r="G154" s="103"/>
      <c r="H154" s="103"/>
    </row>
    <row r="155" spans="1:8" x14ac:dyDescent="0.2">
      <c r="A155" s="104">
        <v>42201</v>
      </c>
      <c r="B155" s="353">
        <v>150</v>
      </c>
      <c r="C155" s="105">
        <v>48.894875077160599</v>
      </c>
      <c r="D155" s="103"/>
      <c r="E155" s="103"/>
      <c r="F155" s="103"/>
      <c r="G155" s="103"/>
      <c r="H155" s="103"/>
    </row>
    <row r="156" spans="1:8" x14ac:dyDescent="0.2">
      <c r="A156" s="104">
        <v>42221</v>
      </c>
      <c r="B156" s="353">
        <v>30</v>
      </c>
      <c r="C156" s="105">
        <v>45.015431742091714</v>
      </c>
      <c r="D156" s="103"/>
      <c r="E156" s="103"/>
      <c r="F156" s="103"/>
      <c r="G156" s="103"/>
      <c r="H156" s="103"/>
    </row>
    <row r="157" spans="1:8" x14ac:dyDescent="0.2">
      <c r="A157" s="104">
        <v>42228</v>
      </c>
      <c r="B157" s="353">
        <v>10</v>
      </c>
      <c r="C157" s="105">
        <v>50.141477338304576</v>
      </c>
      <c r="D157" s="103"/>
      <c r="E157" s="103"/>
      <c r="F157" s="103"/>
      <c r="G157" s="103"/>
      <c r="H157" s="103"/>
    </row>
    <row r="158" spans="1:8" x14ac:dyDescent="0.2">
      <c r="A158" s="104">
        <v>42232</v>
      </c>
      <c r="B158" s="353">
        <v>10</v>
      </c>
      <c r="C158" s="105">
        <v>50.141477338304576</v>
      </c>
      <c r="D158" s="103"/>
      <c r="E158" s="103"/>
      <c r="F158" s="103"/>
      <c r="G158" s="103"/>
      <c r="H158" s="103"/>
    </row>
    <row r="159" spans="1:8" x14ac:dyDescent="0.2">
      <c r="A159" s="104">
        <v>42244</v>
      </c>
      <c r="B159" s="353">
        <v>150</v>
      </c>
      <c r="C159" s="105">
        <v>51.021198302627944</v>
      </c>
      <c r="D159" s="103"/>
      <c r="E159" s="103"/>
      <c r="F159" s="103"/>
      <c r="G159" s="103"/>
      <c r="H159" s="103"/>
    </row>
    <row r="160" spans="1:8" x14ac:dyDescent="0.2">
      <c r="A160" s="104">
        <v>42250</v>
      </c>
      <c r="B160" s="353">
        <v>10.88</v>
      </c>
      <c r="C160" s="105">
        <v>74.94414326883394</v>
      </c>
      <c r="D160" s="103"/>
      <c r="E160" s="103"/>
      <c r="F160" s="103"/>
      <c r="G160" s="103"/>
      <c r="H160" s="103"/>
    </row>
    <row r="161" spans="1:8" x14ac:dyDescent="0.2">
      <c r="A161" s="104">
        <v>42285</v>
      </c>
      <c r="B161" s="353">
        <v>55</v>
      </c>
      <c r="C161" s="105">
        <v>49.010809364136549</v>
      </c>
      <c r="D161" s="103"/>
      <c r="E161" s="103"/>
      <c r="F161" s="103"/>
      <c r="G161" s="103"/>
      <c r="H161" s="103"/>
    </row>
    <row r="162" spans="1:8" x14ac:dyDescent="0.2">
      <c r="A162" s="104">
        <v>42286</v>
      </c>
      <c r="B162" s="74">
        <v>154.27199999999999</v>
      </c>
      <c r="C162" s="105">
        <v>42.594166446248039</v>
      </c>
      <c r="D162" s="103"/>
      <c r="E162" s="103"/>
      <c r="F162" s="103"/>
      <c r="G162" s="103"/>
      <c r="H162" s="103"/>
    </row>
    <row r="163" spans="1:8" x14ac:dyDescent="0.2">
      <c r="A163" s="104">
        <v>42313</v>
      </c>
      <c r="B163" s="353">
        <v>85</v>
      </c>
      <c r="C163" s="105">
        <v>51.509220855443289</v>
      </c>
      <c r="D163" s="103"/>
      <c r="E163" s="103"/>
      <c r="F163" s="103"/>
      <c r="G163" s="103"/>
      <c r="H163" s="103"/>
    </row>
    <row r="164" spans="1:8" x14ac:dyDescent="0.2">
      <c r="A164" s="104">
        <v>42314</v>
      </c>
      <c r="B164" s="353">
        <v>54</v>
      </c>
      <c r="C164" s="105">
        <v>44.588438658721486</v>
      </c>
      <c r="D164" s="103"/>
      <c r="E164" s="103"/>
      <c r="F164" s="103"/>
      <c r="G164" s="103"/>
      <c r="H164" s="103"/>
    </row>
    <row r="165" spans="1:8" x14ac:dyDescent="0.2">
      <c r="A165" s="104">
        <v>42328</v>
      </c>
      <c r="B165" s="353">
        <v>86</v>
      </c>
      <c r="C165" s="105">
        <v>43.98172496666524</v>
      </c>
      <c r="D165" s="103"/>
      <c r="E165" s="103"/>
      <c r="F165" s="103"/>
      <c r="G165" s="103"/>
      <c r="H165" s="103"/>
    </row>
    <row r="166" spans="1:8" x14ac:dyDescent="0.2">
      <c r="A166" s="104">
        <v>42338</v>
      </c>
      <c r="B166" s="353">
        <v>50</v>
      </c>
      <c r="C166" s="105">
        <v>46.098955607192714</v>
      </c>
      <c r="D166" s="103"/>
      <c r="E166" s="103"/>
      <c r="F166" s="103"/>
      <c r="G166" s="103"/>
      <c r="H166" s="103"/>
    </row>
    <row r="167" spans="1:8" x14ac:dyDescent="0.2">
      <c r="A167" s="104">
        <v>42355</v>
      </c>
      <c r="B167" s="353">
        <v>90</v>
      </c>
      <c r="C167" s="105">
        <v>41.818229045460882</v>
      </c>
      <c r="D167" s="103"/>
      <c r="E167" s="103"/>
      <c r="F167" s="103"/>
      <c r="G167" s="103"/>
      <c r="H167" s="103"/>
    </row>
    <row r="168" spans="1:8" x14ac:dyDescent="0.2">
      <c r="A168" s="104">
        <v>42356</v>
      </c>
      <c r="B168" s="74">
        <v>20</v>
      </c>
      <c r="C168" s="105">
        <v>50.756371673595154</v>
      </c>
      <c r="D168" s="103"/>
      <c r="E168" s="103"/>
      <c r="F168" s="103"/>
      <c r="G168" s="103"/>
      <c r="H168" s="103"/>
    </row>
    <row r="169" spans="1:8" x14ac:dyDescent="0.2">
      <c r="A169" s="104">
        <v>42356</v>
      </c>
      <c r="B169" s="74">
        <v>20</v>
      </c>
      <c r="C169" s="105">
        <v>51.093216616311146</v>
      </c>
      <c r="D169" s="103"/>
      <c r="E169" s="103"/>
      <c r="F169" s="103"/>
      <c r="G169" s="103"/>
      <c r="H169" s="103"/>
    </row>
    <row r="170" spans="1:8" x14ac:dyDescent="0.2">
      <c r="A170" s="104">
        <v>42356</v>
      </c>
      <c r="B170" s="74">
        <v>20</v>
      </c>
      <c r="C170" s="105">
        <v>51.141886988856733</v>
      </c>
      <c r="D170" s="103"/>
      <c r="E170" s="103"/>
      <c r="F170" s="103"/>
      <c r="G170" s="103"/>
      <c r="H170" s="103"/>
    </row>
    <row r="171" spans="1:8" x14ac:dyDescent="0.2">
      <c r="A171" s="104">
        <v>42356</v>
      </c>
      <c r="B171" s="74">
        <v>20</v>
      </c>
      <c r="C171" s="105">
        <v>51.162849398788495</v>
      </c>
      <c r="D171" s="103"/>
      <c r="E171" s="103"/>
      <c r="F171" s="103"/>
      <c r="G171" s="103"/>
      <c r="H171" s="103"/>
    </row>
    <row r="172" spans="1:8" x14ac:dyDescent="0.2">
      <c r="A172" s="104">
        <v>42375</v>
      </c>
      <c r="B172" s="353">
        <v>26</v>
      </c>
      <c r="C172" s="105">
        <v>29.293350022390079</v>
      </c>
      <c r="D172" s="103"/>
      <c r="E172" s="103"/>
      <c r="F172" s="103"/>
      <c r="G172" s="103"/>
      <c r="H172" s="103"/>
    </row>
    <row r="173" spans="1:8" x14ac:dyDescent="0.2">
      <c r="A173" s="104">
        <v>42509</v>
      </c>
      <c r="B173" s="353">
        <v>100</v>
      </c>
      <c r="C173" s="105">
        <v>34.67772775209999</v>
      </c>
      <c r="D173" s="103"/>
      <c r="E173" s="103"/>
      <c r="F173" s="103"/>
      <c r="G173" s="103"/>
      <c r="H173" s="103"/>
    </row>
    <row r="174" spans="1:8" x14ac:dyDescent="0.2">
      <c r="A174" s="104">
        <v>42586</v>
      </c>
      <c r="B174" s="74">
        <v>20</v>
      </c>
      <c r="C174" s="105">
        <v>41.140252095784604</v>
      </c>
      <c r="D174" s="103"/>
      <c r="E174" s="103"/>
      <c r="F174" s="103"/>
      <c r="G174" s="103"/>
      <c r="H174" s="103"/>
    </row>
    <row r="175" spans="1:8" x14ac:dyDescent="0.2">
      <c r="A175" s="104">
        <v>42628</v>
      </c>
      <c r="B175" s="353">
        <v>100</v>
      </c>
      <c r="C175" s="105">
        <v>41.916756392770139</v>
      </c>
      <c r="D175" s="103"/>
      <c r="E175" s="103"/>
      <c r="F175" s="103"/>
      <c r="G175" s="103"/>
      <c r="H175" s="103"/>
    </row>
    <row r="176" spans="1:8" x14ac:dyDescent="0.2">
      <c r="A176" s="104">
        <v>42692</v>
      </c>
      <c r="B176" s="74">
        <v>80</v>
      </c>
      <c r="C176" s="105">
        <v>34.527728451375609</v>
      </c>
      <c r="D176" s="103"/>
      <c r="E176" s="103"/>
      <c r="F176" s="103"/>
      <c r="G176" s="103"/>
      <c r="H176" s="103"/>
    </row>
    <row r="177" spans="1:8" x14ac:dyDescent="0.2">
      <c r="A177" s="104">
        <v>42719</v>
      </c>
      <c r="B177" s="353">
        <v>200</v>
      </c>
      <c r="C177" s="105">
        <v>31.780265356808343</v>
      </c>
      <c r="D177" s="103"/>
      <c r="E177" s="103"/>
      <c r="F177" s="103"/>
      <c r="G177" s="103"/>
      <c r="H177" s="103"/>
    </row>
    <row r="178" spans="1:8" x14ac:dyDescent="0.2">
      <c r="A178" s="104">
        <v>42752</v>
      </c>
      <c r="B178" s="353">
        <v>60</v>
      </c>
      <c r="C178" s="105">
        <v>39.191137067944162</v>
      </c>
      <c r="D178" s="103"/>
      <c r="E178" s="103"/>
      <c r="F178" s="103"/>
      <c r="G178" s="103"/>
      <c r="H178" s="103"/>
    </row>
    <row r="179" spans="1:8" x14ac:dyDescent="0.2">
      <c r="A179" s="104">
        <v>42817</v>
      </c>
      <c r="B179" s="353">
        <v>17</v>
      </c>
      <c r="C179" s="105">
        <v>32.883550906071989</v>
      </c>
      <c r="D179" s="103"/>
      <c r="E179" s="103"/>
      <c r="F179" s="103"/>
      <c r="G179" s="103"/>
      <c r="H179" s="103"/>
    </row>
    <row r="180" spans="1:8" x14ac:dyDescent="0.2">
      <c r="A180" s="104">
        <v>42877</v>
      </c>
      <c r="B180" s="74">
        <v>100</v>
      </c>
      <c r="C180" s="105">
        <v>27.106106642536467</v>
      </c>
      <c r="D180" s="103"/>
      <c r="E180" s="103"/>
      <c r="F180" s="103"/>
      <c r="G180" s="103"/>
      <c r="H180" s="103"/>
    </row>
    <row r="181" spans="1:8" x14ac:dyDescent="0.2">
      <c r="A181" s="104">
        <v>42955</v>
      </c>
      <c r="B181" s="74">
        <v>252.32</v>
      </c>
      <c r="C181" s="105">
        <v>48.292314630589125</v>
      </c>
      <c r="D181" s="103"/>
      <c r="E181" s="103"/>
      <c r="F181" s="103"/>
      <c r="G181" s="103"/>
      <c r="H181" s="103"/>
    </row>
    <row r="182" spans="1:8" x14ac:dyDescent="0.2">
      <c r="A182" s="104">
        <v>43001</v>
      </c>
      <c r="B182" s="74">
        <v>200</v>
      </c>
      <c r="C182" s="105">
        <v>29.921601342795071</v>
      </c>
      <c r="D182" s="103"/>
      <c r="E182" s="103"/>
      <c r="F182" s="103"/>
      <c r="G182" s="103"/>
      <c r="H182" s="103"/>
    </row>
    <row r="183" spans="1:8" x14ac:dyDescent="0.2">
      <c r="A183" s="104">
        <v>43004</v>
      </c>
      <c r="B183" s="74">
        <v>62.5</v>
      </c>
      <c r="C183" s="105">
        <v>28.853208000148282</v>
      </c>
      <c r="D183" s="103"/>
      <c r="E183" s="103"/>
      <c r="F183" s="103"/>
      <c r="G183" s="103"/>
      <c r="H183" s="103"/>
    </row>
    <row r="184" spans="1:8" x14ac:dyDescent="0.2">
      <c r="A184" s="104">
        <v>43004</v>
      </c>
      <c r="B184" s="74">
        <v>50</v>
      </c>
      <c r="C184" s="105">
        <v>28.330443857538935</v>
      </c>
      <c r="D184" s="103"/>
      <c r="E184" s="103"/>
      <c r="F184" s="103"/>
      <c r="G184" s="103"/>
      <c r="H184" s="103"/>
    </row>
    <row r="185" spans="1:8" x14ac:dyDescent="0.2">
      <c r="A185" s="104">
        <v>43014</v>
      </c>
      <c r="B185" s="74">
        <v>25</v>
      </c>
      <c r="C185" s="105">
        <v>27.837441245399287</v>
      </c>
      <c r="D185" s="103"/>
      <c r="E185" s="103"/>
      <c r="F185" s="103"/>
      <c r="G185" s="103"/>
      <c r="H185" s="103"/>
    </row>
    <row r="186" spans="1:8" x14ac:dyDescent="0.2">
      <c r="A186" s="104">
        <v>43014</v>
      </c>
      <c r="B186" s="74">
        <v>25</v>
      </c>
      <c r="C186" s="105">
        <v>27.837441245399287</v>
      </c>
      <c r="D186" s="103"/>
      <c r="E186" s="103"/>
      <c r="F186" s="103"/>
      <c r="G186" s="103"/>
      <c r="H186" s="103"/>
    </row>
    <row r="187" spans="1:8" x14ac:dyDescent="0.2">
      <c r="A187" s="104">
        <v>43038</v>
      </c>
      <c r="B187" s="74">
        <v>50</v>
      </c>
      <c r="C187" s="105">
        <v>30.354217944465031</v>
      </c>
      <c r="D187" s="103"/>
      <c r="E187" s="103"/>
      <c r="F187" s="103"/>
      <c r="G187" s="103"/>
      <c r="H187" s="103"/>
    </row>
    <row r="188" spans="1:8" x14ac:dyDescent="0.2">
      <c r="A188" s="104">
        <v>43077</v>
      </c>
      <c r="B188" s="74">
        <v>45</v>
      </c>
      <c r="C188" s="105">
        <v>19.553065269533572</v>
      </c>
      <c r="D188" s="103"/>
      <c r="E188" s="103"/>
      <c r="F188" s="103"/>
      <c r="G188" s="103"/>
      <c r="H188" s="103"/>
    </row>
    <row r="189" spans="1:8" x14ac:dyDescent="0.2">
      <c r="A189" s="104">
        <v>43109</v>
      </c>
      <c r="B189" s="74">
        <v>30</v>
      </c>
      <c r="C189" s="105">
        <v>27.796971717218621</v>
      </c>
      <c r="D189" s="103"/>
      <c r="E189" s="103"/>
      <c r="F189" s="103"/>
      <c r="G189" s="103"/>
      <c r="H189" s="103"/>
    </row>
    <row r="190" spans="1:8" x14ac:dyDescent="0.2">
      <c r="A190" s="104">
        <v>43152</v>
      </c>
      <c r="B190" s="74">
        <v>106.688</v>
      </c>
      <c r="C190" s="105">
        <v>45.705585928787485</v>
      </c>
      <c r="D190" s="103"/>
      <c r="E190" s="103"/>
      <c r="F190" s="103"/>
      <c r="G190" s="103"/>
      <c r="H190" s="103"/>
    </row>
    <row r="191" spans="1:8" x14ac:dyDescent="0.2">
      <c r="A191" s="104">
        <v>43227</v>
      </c>
      <c r="B191" s="74">
        <v>100</v>
      </c>
      <c r="C191" s="105">
        <v>30.171215499609822</v>
      </c>
      <c r="D191" s="103"/>
      <c r="E191" s="103"/>
      <c r="F191" s="103"/>
      <c r="G191" s="103"/>
      <c r="H191" s="103"/>
    </row>
    <row r="192" spans="1:8" x14ac:dyDescent="0.2">
      <c r="A192" s="104">
        <v>43250</v>
      </c>
      <c r="B192" s="74">
        <v>300</v>
      </c>
      <c r="C192" s="105">
        <v>18.93389544428695</v>
      </c>
      <c r="D192" s="103"/>
      <c r="E192" s="103"/>
      <c r="F192" s="103"/>
      <c r="G192" s="103"/>
      <c r="H192" s="103"/>
    </row>
    <row r="193" spans="1:8" x14ac:dyDescent="0.2">
      <c r="A193" s="104">
        <v>43250</v>
      </c>
      <c r="B193" s="74">
        <v>250</v>
      </c>
      <c r="C193" s="105">
        <v>21.688107514517633</v>
      </c>
      <c r="D193" s="103"/>
      <c r="E193" s="103"/>
      <c r="F193" s="103"/>
      <c r="G193" s="103"/>
      <c r="H193" s="103"/>
    </row>
    <row r="194" spans="1:8" x14ac:dyDescent="0.2">
      <c r="A194" s="104">
        <v>43250</v>
      </c>
      <c r="B194" s="250">
        <v>200</v>
      </c>
      <c r="C194" s="105">
        <v>21.125318528116463</v>
      </c>
      <c r="D194" s="103"/>
      <c r="E194" s="103"/>
      <c r="F194" s="103"/>
      <c r="G194" s="103"/>
      <c r="H194" s="103"/>
    </row>
    <row r="195" spans="1:8" x14ac:dyDescent="0.2">
      <c r="A195" s="104">
        <v>43250</v>
      </c>
      <c r="B195" s="74">
        <v>101</v>
      </c>
      <c r="C195" s="105">
        <v>21.117349716902513</v>
      </c>
      <c r="D195" s="103"/>
      <c r="E195" s="103"/>
      <c r="F195" s="103"/>
      <c r="G195" s="103"/>
      <c r="H195" s="103"/>
    </row>
    <row r="196" spans="1:8" x14ac:dyDescent="0.2">
      <c r="A196" s="104">
        <v>43250</v>
      </c>
      <c r="B196" s="250">
        <v>100</v>
      </c>
      <c r="C196" s="105">
        <v>23.874558396920769</v>
      </c>
      <c r="D196" s="103"/>
      <c r="E196" s="103"/>
      <c r="F196" s="103"/>
      <c r="G196" s="103"/>
      <c r="H196" s="103"/>
    </row>
    <row r="197" spans="1:8" x14ac:dyDescent="0.2">
      <c r="A197" s="104">
        <v>43250</v>
      </c>
      <c r="B197" s="74">
        <v>50</v>
      </c>
      <c r="C197" s="105">
        <v>24.329272480262663</v>
      </c>
      <c r="D197" s="103"/>
      <c r="E197" s="103"/>
      <c r="F197" s="103"/>
      <c r="G197" s="103"/>
      <c r="H197" s="103"/>
    </row>
    <row r="198" spans="1:8" x14ac:dyDescent="0.2">
      <c r="A198" s="104">
        <v>43259</v>
      </c>
      <c r="B198" s="74">
        <v>30</v>
      </c>
      <c r="C198" s="105">
        <v>21.498338798626406</v>
      </c>
      <c r="D198" s="103"/>
      <c r="E198" s="103"/>
      <c r="F198" s="103"/>
      <c r="G198" s="103"/>
      <c r="H198" s="103"/>
    </row>
    <row r="199" spans="1:8" x14ac:dyDescent="0.2">
      <c r="A199" s="104">
        <v>43363</v>
      </c>
      <c r="B199" s="74">
        <v>100</v>
      </c>
      <c r="C199" s="105">
        <v>21.553667958426082</v>
      </c>
      <c r="D199" s="103"/>
      <c r="E199" s="103"/>
      <c r="F199" s="103"/>
      <c r="G199" s="103"/>
      <c r="H199" s="103"/>
    </row>
    <row r="200" spans="1:8" x14ac:dyDescent="0.2">
      <c r="A200" s="104">
        <v>43391</v>
      </c>
      <c r="B200" s="74">
        <v>13</v>
      </c>
      <c r="C200" s="105">
        <v>36.628212164999013</v>
      </c>
      <c r="D200" s="103"/>
      <c r="E200" s="103"/>
      <c r="F200" s="103"/>
      <c r="G200" s="103"/>
      <c r="H200" s="103"/>
    </row>
    <row r="201" spans="1:8" x14ac:dyDescent="0.2">
      <c r="A201" s="104">
        <v>43545</v>
      </c>
      <c r="B201" s="74">
        <v>160</v>
      </c>
      <c r="C201" s="105">
        <v>26.984775407987811</v>
      </c>
      <c r="D201" s="103"/>
      <c r="E201" s="103"/>
      <c r="F201" s="103"/>
      <c r="G201" s="103"/>
      <c r="H201" s="103"/>
    </row>
    <row r="202" spans="1:8" x14ac:dyDescent="0.2">
      <c r="A202" s="104">
        <v>43647</v>
      </c>
      <c r="B202" s="74">
        <v>400</v>
      </c>
      <c r="C202" s="105">
        <v>15.214713375484605</v>
      </c>
      <c r="D202" s="103"/>
      <c r="E202" s="103"/>
      <c r="F202" s="103"/>
      <c r="G202" s="103"/>
      <c r="H202" s="103"/>
    </row>
    <row r="203" spans="1:8" x14ac:dyDescent="0.2">
      <c r="A203" s="104">
        <v>43795</v>
      </c>
      <c r="B203" s="74">
        <v>44</v>
      </c>
      <c r="C203" s="105">
        <v>23.636449894044457</v>
      </c>
      <c r="D203" s="103"/>
      <c r="E203" s="103"/>
      <c r="F203" s="103"/>
      <c r="G203" s="103"/>
      <c r="H203" s="103"/>
    </row>
    <row r="204" spans="1:8" x14ac:dyDescent="0.2">
      <c r="A204" s="104">
        <v>43915</v>
      </c>
      <c r="B204" s="250">
        <v>200</v>
      </c>
      <c r="C204" s="105">
        <v>18.172685515422035</v>
      </c>
      <c r="D204" s="103"/>
      <c r="E204" s="103"/>
      <c r="F204" s="103"/>
      <c r="G204" s="103"/>
      <c r="H204" s="103"/>
    </row>
    <row r="205" spans="1:8" x14ac:dyDescent="0.2">
      <c r="A205" s="104">
        <v>43929</v>
      </c>
      <c r="B205" s="250">
        <v>127.86</v>
      </c>
      <c r="C205" s="105">
        <v>18.951401844782342</v>
      </c>
      <c r="D205" s="103"/>
      <c r="E205" s="103"/>
      <c r="F205" s="103"/>
      <c r="G205" s="103"/>
      <c r="H205" s="103"/>
    </row>
    <row r="206" spans="1:8" x14ac:dyDescent="0.2">
      <c r="A206" s="104">
        <v>44250</v>
      </c>
      <c r="B206" s="74">
        <v>50</v>
      </c>
      <c r="C206" s="105">
        <v>20.535411149143354</v>
      </c>
      <c r="D206" s="103"/>
      <c r="E206" s="103"/>
      <c r="F206" s="103"/>
      <c r="G206" s="103"/>
      <c r="H206" s="103"/>
    </row>
    <row r="207" spans="1:8" x14ac:dyDescent="0.2">
      <c r="A207" s="104">
        <v>44280</v>
      </c>
      <c r="B207" s="74">
        <v>130</v>
      </c>
      <c r="C207" s="105">
        <v>18.816870408402647</v>
      </c>
      <c r="D207" s="103"/>
      <c r="E207" s="103"/>
      <c r="F207" s="103"/>
      <c r="G207" s="103"/>
      <c r="H207" s="103"/>
    </row>
    <row r="208" spans="1:8" x14ac:dyDescent="0.2">
      <c r="A208" s="104">
        <v>44348</v>
      </c>
      <c r="B208" s="250">
        <v>350</v>
      </c>
      <c r="C208" s="105">
        <v>18.598115371486017</v>
      </c>
      <c r="D208" s="103"/>
      <c r="E208" s="103"/>
      <c r="F208" s="103"/>
      <c r="G208" s="103"/>
      <c r="H208" s="103"/>
    </row>
    <row r="209" spans="1:8" x14ac:dyDescent="0.2">
      <c r="A209" s="104">
        <v>44348</v>
      </c>
      <c r="B209" s="250">
        <v>250</v>
      </c>
      <c r="C209" s="105">
        <v>19.702177660993065</v>
      </c>
      <c r="D209" s="103"/>
      <c r="E209" s="103"/>
      <c r="F209" s="103"/>
      <c r="G209" s="103"/>
      <c r="H209" s="103"/>
    </row>
    <row r="210" spans="1:8" x14ac:dyDescent="0.2">
      <c r="A210" s="355">
        <v>44348</v>
      </c>
      <c r="B210" s="106">
        <v>90</v>
      </c>
      <c r="C210" s="357">
        <v>17.37611712619826</v>
      </c>
      <c r="D210" s="103"/>
      <c r="E210" s="103"/>
      <c r="F210" s="103"/>
      <c r="G210" s="103"/>
      <c r="H210" s="103"/>
    </row>
    <row r="211" spans="1:8" x14ac:dyDescent="0.2">
      <c r="A211" s="245"/>
      <c r="B211" s="353"/>
      <c r="C211" s="103"/>
      <c r="D211" s="103"/>
      <c r="E211" s="103"/>
      <c r="F211" s="103"/>
      <c r="G211" s="103"/>
      <c r="H211" s="103"/>
    </row>
    <row r="212" spans="1:8" x14ac:dyDescent="0.2">
      <c r="A212" s="245"/>
      <c r="B212" s="353"/>
      <c r="C212" s="103"/>
      <c r="D212" s="103"/>
      <c r="E212" s="103"/>
      <c r="F212" s="103"/>
      <c r="G212" s="103"/>
      <c r="H212" s="103"/>
    </row>
    <row r="213" spans="1:8" x14ac:dyDescent="0.2">
      <c r="A213" s="245"/>
      <c r="B213" s="353"/>
      <c r="C213" s="103"/>
      <c r="D213" s="103"/>
      <c r="E213" s="103"/>
      <c r="F213" s="103"/>
      <c r="G213" s="103"/>
      <c r="H213" s="103"/>
    </row>
    <row r="214" spans="1:8" x14ac:dyDescent="0.2">
      <c r="A214" s="245"/>
      <c r="B214" s="353"/>
      <c r="C214" s="103"/>
      <c r="D214" s="103"/>
      <c r="E214" s="103"/>
      <c r="F214" s="103"/>
      <c r="G214" s="103"/>
      <c r="H214" s="103"/>
    </row>
    <row r="215" spans="1:8" x14ac:dyDescent="0.2">
      <c r="A215" s="245"/>
      <c r="B215" s="353"/>
      <c r="C215" s="103"/>
      <c r="D215" s="103"/>
      <c r="E215" s="103"/>
      <c r="F215" s="103"/>
      <c r="G215" s="103"/>
      <c r="H215" s="103"/>
    </row>
    <row r="216" spans="1:8" x14ac:dyDescent="0.2">
      <c r="A216" s="245"/>
      <c r="B216" s="353"/>
      <c r="C216" s="103"/>
      <c r="D216" s="103"/>
      <c r="E216" s="103"/>
      <c r="F216" s="103"/>
      <c r="G216" s="103"/>
      <c r="H216" s="103"/>
    </row>
    <row r="217" spans="1:8" x14ac:dyDescent="0.2">
      <c r="A217" s="245"/>
      <c r="B217" s="353"/>
      <c r="C217" s="103"/>
      <c r="D217" s="103"/>
      <c r="E217" s="103"/>
      <c r="F217" s="103"/>
      <c r="G217" s="103"/>
      <c r="H217" s="103"/>
    </row>
    <row r="218" spans="1:8" x14ac:dyDescent="0.2">
      <c r="A218" s="245"/>
      <c r="B218" s="353"/>
      <c r="C218" s="103"/>
      <c r="D218" s="103"/>
      <c r="E218" s="103"/>
      <c r="F218" s="103"/>
      <c r="G218" s="103"/>
      <c r="H218" s="103"/>
    </row>
    <row r="219" spans="1:8" x14ac:dyDescent="0.2">
      <c r="A219" s="245"/>
      <c r="B219" s="353"/>
      <c r="C219" s="103"/>
      <c r="D219" s="103"/>
      <c r="E219" s="103"/>
      <c r="F219" s="103"/>
      <c r="G219" s="103"/>
      <c r="H219" s="103"/>
    </row>
    <row r="220" spans="1:8" x14ac:dyDescent="0.2">
      <c r="A220" s="245"/>
      <c r="B220" s="353"/>
      <c r="C220" s="103"/>
      <c r="D220" s="103"/>
      <c r="E220" s="103"/>
      <c r="F220" s="103"/>
      <c r="G220" s="103"/>
      <c r="H220" s="103"/>
    </row>
    <row r="221" spans="1:8" x14ac:dyDescent="0.2">
      <c r="A221" s="245"/>
      <c r="B221" s="353"/>
      <c r="C221" s="103"/>
      <c r="D221" s="103"/>
      <c r="E221" s="103"/>
      <c r="F221" s="103"/>
      <c r="G221" s="103"/>
      <c r="H221" s="103"/>
    </row>
    <row r="222" spans="1:8" x14ac:dyDescent="0.2">
      <c r="A222" s="245"/>
      <c r="B222" s="353"/>
      <c r="C222" s="103"/>
      <c r="D222" s="103"/>
      <c r="E222" s="103"/>
      <c r="F222" s="103"/>
      <c r="G222" s="103"/>
      <c r="H222" s="103"/>
    </row>
    <row r="223" spans="1:8" x14ac:dyDescent="0.2">
      <c r="A223" s="245"/>
      <c r="B223" s="353"/>
      <c r="C223" s="103"/>
      <c r="D223" s="103"/>
      <c r="E223" s="103"/>
      <c r="F223" s="103"/>
      <c r="G223" s="103"/>
      <c r="H223" s="103"/>
    </row>
    <row r="224" spans="1:8" x14ac:dyDescent="0.2">
      <c r="A224" s="245"/>
      <c r="B224" s="353"/>
      <c r="C224" s="103"/>
      <c r="D224" s="103"/>
      <c r="E224" s="103"/>
      <c r="F224" s="103"/>
      <c r="G224" s="103"/>
      <c r="H224" s="103"/>
    </row>
    <row r="225" spans="1:8" x14ac:dyDescent="0.2">
      <c r="A225" s="245"/>
      <c r="B225" s="353"/>
      <c r="C225" s="103"/>
      <c r="D225" s="103"/>
      <c r="E225" s="103"/>
      <c r="F225" s="103"/>
      <c r="G225" s="103"/>
      <c r="H225" s="103"/>
    </row>
    <row r="226" spans="1:8" x14ac:dyDescent="0.2">
      <c r="A226" s="245"/>
      <c r="B226" s="353"/>
      <c r="C226" s="103"/>
      <c r="D226" s="103"/>
      <c r="E226" s="103"/>
      <c r="F226" s="103"/>
      <c r="G226" s="103"/>
      <c r="H226" s="103"/>
    </row>
    <row r="227" spans="1:8" x14ac:dyDescent="0.2">
      <c r="A227" s="245"/>
      <c r="B227" s="353"/>
      <c r="C227" s="103"/>
      <c r="D227" s="103"/>
      <c r="E227" s="103"/>
      <c r="F227" s="103"/>
      <c r="G227" s="103"/>
      <c r="H227" s="103"/>
    </row>
    <row r="228" spans="1:8" x14ac:dyDescent="0.2">
      <c r="A228" s="245"/>
      <c r="B228" s="353"/>
      <c r="C228" s="103"/>
      <c r="D228" s="103"/>
      <c r="E228" s="103"/>
      <c r="F228" s="103"/>
      <c r="G228" s="103"/>
      <c r="H228" s="103"/>
    </row>
    <row r="229" spans="1:8" x14ac:dyDescent="0.2">
      <c r="A229" s="245"/>
      <c r="B229" s="353"/>
      <c r="C229" s="103"/>
      <c r="D229" s="103"/>
      <c r="E229" s="103"/>
      <c r="F229" s="103"/>
      <c r="G229" s="103"/>
      <c r="H229" s="103"/>
    </row>
    <row r="230" spans="1:8" x14ac:dyDescent="0.2">
      <c r="A230" s="245"/>
      <c r="B230" s="353"/>
      <c r="C230" s="103"/>
      <c r="D230" s="103"/>
      <c r="E230" s="103"/>
      <c r="F230" s="103"/>
      <c r="G230" s="103"/>
      <c r="H230" s="103"/>
    </row>
    <row r="231" spans="1:8" x14ac:dyDescent="0.2">
      <c r="A231" s="245"/>
      <c r="B231" s="353"/>
      <c r="C231" s="103"/>
      <c r="D231" s="103"/>
      <c r="E231" s="103"/>
      <c r="F231" s="103"/>
      <c r="G231" s="103"/>
      <c r="H231" s="103"/>
    </row>
    <row r="232" spans="1:8" x14ac:dyDescent="0.2">
      <c r="A232" s="245"/>
      <c r="B232" s="353"/>
      <c r="C232" s="103"/>
      <c r="D232" s="103"/>
      <c r="E232" s="103"/>
      <c r="F232" s="103"/>
      <c r="G232" s="103"/>
      <c r="H232" s="103"/>
    </row>
    <row r="233" spans="1:8" x14ac:dyDescent="0.2">
      <c r="A233" s="245"/>
      <c r="B233" s="353"/>
      <c r="C233" s="103"/>
      <c r="D233" s="103"/>
      <c r="E233" s="103"/>
      <c r="F233" s="103"/>
      <c r="G233" s="103"/>
      <c r="H233" s="103"/>
    </row>
    <row r="234" spans="1:8" x14ac:dyDescent="0.2">
      <c r="A234" s="245"/>
      <c r="B234" s="353"/>
      <c r="C234" s="103"/>
      <c r="D234" s="103"/>
      <c r="E234" s="103"/>
      <c r="F234" s="103"/>
      <c r="G234" s="103"/>
      <c r="H234" s="103"/>
    </row>
    <row r="235" spans="1:8" x14ac:dyDescent="0.2">
      <c r="A235" s="245"/>
      <c r="B235" s="353"/>
      <c r="C235" s="103"/>
      <c r="D235" s="103"/>
      <c r="E235" s="103"/>
      <c r="F235" s="103"/>
      <c r="G235" s="103"/>
      <c r="H235" s="103"/>
    </row>
    <row r="236" spans="1:8" x14ac:dyDescent="0.2">
      <c r="A236" s="245"/>
      <c r="B236" s="353"/>
      <c r="C236" s="103"/>
      <c r="D236" s="103"/>
      <c r="E236" s="103"/>
      <c r="F236" s="103"/>
      <c r="G236" s="103"/>
      <c r="H236" s="103"/>
    </row>
    <row r="237" spans="1:8" x14ac:dyDescent="0.2">
      <c r="A237" s="245"/>
      <c r="B237" s="353"/>
      <c r="C237" s="103"/>
      <c r="D237" s="103"/>
      <c r="E237" s="103"/>
      <c r="F237" s="103"/>
      <c r="G237" s="103"/>
      <c r="H237" s="103"/>
    </row>
    <row r="238" spans="1:8" x14ac:dyDescent="0.2">
      <c r="A238" s="245"/>
      <c r="B238" s="353"/>
      <c r="C238" s="103"/>
      <c r="D238" s="103"/>
      <c r="E238" s="103"/>
      <c r="F238" s="103"/>
      <c r="G238" s="103"/>
      <c r="H238" s="103"/>
    </row>
    <row r="239" spans="1:8" x14ac:dyDescent="0.2">
      <c r="A239" s="245"/>
      <c r="B239" s="353"/>
      <c r="C239" s="103"/>
      <c r="D239" s="103"/>
      <c r="E239" s="103"/>
      <c r="F239" s="103"/>
      <c r="G239" s="103"/>
      <c r="H239" s="103"/>
    </row>
    <row r="240" spans="1:8" x14ac:dyDescent="0.2">
      <c r="A240" s="245"/>
      <c r="B240" s="353"/>
      <c r="C240" s="103"/>
      <c r="D240" s="103"/>
      <c r="E240" s="103"/>
      <c r="F240" s="103"/>
      <c r="G240" s="103"/>
      <c r="H240" s="103"/>
    </row>
    <row r="241" spans="1:8" x14ac:dyDescent="0.2">
      <c r="A241" s="245"/>
      <c r="B241" s="353"/>
      <c r="C241" s="103"/>
      <c r="D241" s="103"/>
      <c r="E241" s="103"/>
      <c r="F241" s="103"/>
      <c r="G241" s="103"/>
      <c r="H241" s="103"/>
    </row>
    <row r="242" spans="1:8" x14ac:dyDescent="0.2">
      <c r="A242" s="245"/>
      <c r="B242" s="353"/>
      <c r="C242" s="103"/>
      <c r="D242" s="103"/>
      <c r="E242" s="103"/>
      <c r="F242" s="103"/>
      <c r="G242" s="103"/>
      <c r="H242" s="103"/>
    </row>
    <row r="243" spans="1:8" x14ac:dyDescent="0.2">
      <c r="A243" s="245"/>
      <c r="B243" s="353"/>
      <c r="C243" s="103"/>
      <c r="D243" s="103"/>
      <c r="E243" s="103"/>
      <c r="F243" s="103"/>
      <c r="G243" s="103"/>
      <c r="H243" s="103"/>
    </row>
    <row r="244" spans="1:8" x14ac:dyDescent="0.2">
      <c r="A244" s="245"/>
      <c r="B244" s="353"/>
      <c r="C244" s="103"/>
      <c r="D244" s="103"/>
      <c r="E244" s="103"/>
      <c r="F244" s="103"/>
      <c r="G244" s="103"/>
      <c r="H244" s="103"/>
    </row>
    <row r="245" spans="1:8" x14ac:dyDescent="0.2">
      <c r="A245" s="245"/>
      <c r="B245" s="353"/>
      <c r="C245" s="103"/>
      <c r="D245" s="103"/>
      <c r="E245" s="103"/>
      <c r="F245" s="103"/>
      <c r="G245" s="103"/>
      <c r="H245" s="103"/>
    </row>
    <row r="246" spans="1:8" x14ac:dyDescent="0.2">
      <c r="A246" s="245"/>
      <c r="B246" s="353"/>
      <c r="C246" s="103"/>
      <c r="D246" s="103"/>
      <c r="E246" s="103"/>
      <c r="F246" s="103"/>
      <c r="G246" s="103"/>
      <c r="H246" s="103"/>
    </row>
    <row r="247" spans="1:8" x14ac:dyDescent="0.2">
      <c r="A247" s="245"/>
      <c r="B247" s="353"/>
      <c r="C247" s="103"/>
      <c r="D247" s="103"/>
      <c r="E247" s="103"/>
      <c r="F247" s="103"/>
      <c r="G247" s="103"/>
      <c r="H247" s="103"/>
    </row>
    <row r="248" spans="1:8" x14ac:dyDescent="0.2">
      <c r="A248" s="245"/>
      <c r="B248" s="353"/>
      <c r="C248" s="103"/>
      <c r="D248" s="103"/>
      <c r="E248" s="103"/>
      <c r="F248" s="103"/>
      <c r="G248" s="103"/>
      <c r="H248" s="103"/>
    </row>
    <row r="249" spans="1:8" x14ac:dyDescent="0.2">
      <c r="A249" s="245"/>
      <c r="B249" s="353"/>
      <c r="C249" s="103"/>
      <c r="D249" s="103"/>
      <c r="E249" s="103"/>
      <c r="F249" s="103"/>
      <c r="G249" s="103"/>
      <c r="H249" s="103"/>
    </row>
    <row r="250" spans="1:8" x14ac:dyDescent="0.2">
      <c r="A250" s="245"/>
      <c r="B250" s="353"/>
      <c r="C250" s="103"/>
      <c r="D250" s="103"/>
      <c r="E250" s="103"/>
      <c r="F250" s="103"/>
      <c r="G250" s="103"/>
      <c r="H250" s="103"/>
    </row>
    <row r="251" spans="1:8" x14ac:dyDescent="0.2">
      <c r="A251" s="245"/>
      <c r="B251" s="353"/>
      <c r="C251" s="103"/>
      <c r="D251" s="103"/>
      <c r="E251" s="103"/>
      <c r="F251" s="103"/>
      <c r="G251" s="103"/>
      <c r="H251" s="103"/>
    </row>
    <row r="252" spans="1:8" x14ac:dyDescent="0.2">
      <c r="A252" s="245"/>
      <c r="B252" s="353"/>
      <c r="C252" s="103"/>
      <c r="D252" s="103"/>
      <c r="E252" s="103"/>
      <c r="F252" s="103"/>
      <c r="G252" s="103"/>
      <c r="H252" s="103"/>
    </row>
    <row r="253" spans="1:8" x14ac:dyDescent="0.2">
      <c r="A253" s="245"/>
      <c r="B253" s="353"/>
      <c r="C253" s="103"/>
      <c r="D253" s="103"/>
      <c r="E253" s="103"/>
      <c r="F253" s="103"/>
      <c r="G253" s="103"/>
      <c r="H253" s="103"/>
    </row>
    <row r="254" spans="1:8" x14ac:dyDescent="0.2">
      <c r="A254" s="245"/>
      <c r="B254" s="353"/>
      <c r="C254" s="103"/>
      <c r="D254" s="103"/>
      <c r="E254" s="103"/>
      <c r="F254" s="103"/>
      <c r="G254" s="103"/>
      <c r="H254" s="103"/>
    </row>
    <row r="255" spans="1:8" x14ac:dyDescent="0.2">
      <c r="A255" s="245"/>
      <c r="B255" s="353"/>
      <c r="C255" s="103"/>
      <c r="D255" s="103"/>
      <c r="E255" s="103"/>
      <c r="F255" s="103"/>
      <c r="G255" s="103"/>
      <c r="H255" s="103"/>
    </row>
    <row r="256" spans="1:8" x14ac:dyDescent="0.2">
      <c r="A256" s="245"/>
      <c r="B256" s="353"/>
      <c r="C256" s="103"/>
      <c r="D256" s="103"/>
      <c r="E256" s="103"/>
      <c r="F256" s="103"/>
      <c r="G256" s="103"/>
      <c r="H256" s="103"/>
    </row>
    <row r="257" spans="1:8" x14ac:dyDescent="0.2">
      <c r="A257" s="245"/>
      <c r="B257" s="353"/>
      <c r="C257" s="103"/>
      <c r="D257" s="103"/>
      <c r="E257" s="103"/>
      <c r="F257" s="103"/>
      <c r="G257" s="103"/>
      <c r="H257" s="103"/>
    </row>
    <row r="258" spans="1:8" x14ac:dyDescent="0.2">
      <c r="A258" s="245"/>
      <c r="B258" s="74"/>
      <c r="C258" s="103"/>
      <c r="D258" s="103"/>
      <c r="E258" s="103"/>
      <c r="F258" s="103"/>
      <c r="G258" s="103"/>
      <c r="H258" s="103"/>
    </row>
    <row r="259" spans="1:8" x14ac:dyDescent="0.2">
      <c r="A259" s="245"/>
      <c r="B259" s="74"/>
      <c r="C259" s="103"/>
      <c r="D259" s="103"/>
      <c r="E259" s="103"/>
      <c r="F259" s="103"/>
      <c r="G259" s="103"/>
      <c r="H259" s="103"/>
    </row>
    <row r="260" spans="1:8" x14ac:dyDescent="0.2">
      <c r="A260" s="245"/>
      <c r="B260" s="74"/>
      <c r="C260" s="103"/>
      <c r="D260" s="103"/>
      <c r="E260" s="103"/>
      <c r="F260" s="103"/>
      <c r="G260" s="103"/>
      <c r="H260" s="103"/>
    </row>
    <row r="261" spans="1:8" x14ac:dyDescent="0.2">
      <c r="A261" s="245"/>
      <c r="B261" s="74"/>
      <c r="C261" s="103"/>
      <c r="D261" s="103"/>
      <c r="E261" s="103"/>
      <c r="F261" s="103"/>
      <c r="G261" s="103"/>
      <c r="H261" s="103"/>
    </row>
    <row r="262" spans="1:8" x14ac:dyDescent="0.2">
      <c r="A262" s="245"/>
      <c r="B262" s="74"/>
      <c r="C262" s="103"/>
      <c r="D262" s="103"/>
      <c r="E262" s="103"/>
      <c r="F262" s="103"/>
      <c r="G262" s="103"/>
      <c r="H262" s="103"/>
    </row>
    <row r="263" spans="1:8" x14ac:dyDescent="0.2">
      <c r="A263" s="245"/>
      <c r="B263" s="74"/>
      <c r="C263" s="103"/>
      <c r="D263" s="103"/>
      <c r="E263" s="103"/>
      <c r="F263" s="103"/>
      <c r="G263" s="103"/>
      <c r="H263" s="103"/>
    </row>
    <row r="264" spans="1:8" x14ac:dyDescent="0.2">
      <c r="A264" s="245"/>
      <c r="B264" s="74"/>
      <c r="C264" s="103"/>
      <c r="D264" s="103"/>
      <c r="E264" s="103"/>
      <c r="F264" s="103"/>
      <c r="G264" s="103"/>
      <c r="H264" s="103"/>
    </row>
    <row r="265" spans="1:8" x14ac:dyDescent="0.2">
      <c r="A265" s="245"/>
      <c r="B265" s="74"/>
      <c r="C265" s="103"/>
      <c r="D265" s="103"/>
      <c r="E265" s="103"/>
      <c r="F265" s="103"/>
      <c r="G265" s="103"/>
      <c r="H265" s="103"/>
    </row>
    <row r="266" spans="1:8" x14ac:dyDescent="0.2">
      <c r="A266" s="245"/>
      <c r="B266" s="74"/>
      <c r="C266" s="103"/>
      <c r="D266" s="103"/>
      <c r="E266" s="103"/>
      <c r="F266" s="103"/>
      <c r="G266" s="103"/>
      <c r="H266" s="103"/>
    </row>
    <row r="267" spans="1:8" x14ac:dyDescent="0.2">
      <c r="A267" s="245"/>
      <c r="B267" s="74"/>
      <c r="C267" s="103"/>
      <c r="D267" s="103"/>
      <c r="E267" s="103"/>
      <c r="F267" s="103"/>
      <c r="G267" s="103"/>
      <c r="H267" s="103"/>
    </row>
    <row r="268" spans="1:8" x14ac:dyDescent="0.2">
      <c r="A268" s="245"/>
      <c r="B268" s="74"/>
      <c r="C268" s="103"/>
      <c r="D268" s="103"/>
      <c r="E268" s="103"/>
      <c r="F268" s="103"/>
      <c r="G268" s="103"/>
      <c r="H268" s="103"/>
    </row>
    <row r="269" spans="1:8" x14ac:dyDescent="0.2">
      <c r="A269" s="245"/>
      <c r="B269" s="74"/>
      <c r="C269" s="103"/>
      <c r="D269" s="103"/>
      <c r="E269" s="103"/>
      <c r="F269" s="103"/>
      <c r="G269" s="103"/>
      <c r="H269" s="103"/>
    </row>
    <row r="270" spans="1:8" x14ac:dyDescent="0.2">
      <c r="A270" s="245"/>
      <c r="B270" s="74"/>
      <c r="C270" s="103"/>
      <c r="D270" s="103"/>
      <c r="E270" s="103"/>
      <c r="F270" s="103"/>
      <c r="G270" s="103"/>
      <c r="H270" s="103"/>
    </row>
    <row r="271" spans="1:8" x14ac:dyDescent="0.2">
      <c r="A271" s="245"/>
      <c r="B271" s="74"/>
      <c r="C271" s="103"/>
      <c r="D271" s="103"/>
      <c r="E271" s="103"/>
      <c r="F271" s="103"/>
      <c r="G271" s="103"/>
      <c r="H271" s="103"/>
    </row>
    <row r="272" spans="1:8" x14ac:dyDescent="0.2">
      <c r="A272" s="245"/>
      <c r="B272" s="74"/>
      <c r="C272" s="103"/>
      <c r="D272" s="103"/>
      <c r="E272" s="103"/>
      <c r="F272" s="103"/>
      <c r="G272" s="103"/>
      <c r="H272" s="103"/>
    </row>
    <row r="273" spans="1:8" x14ac:dyDescent="0.2">
      <c r="A273" s="245"/>
      <c r="B273" s="74"/>
      <c r="C273" s="103"/>
      <c r="D273" s="103"/>
      <c r="E273" s="103"/>
      <c r="F273" s="103"/>
      <c r="G273" s="103"/>
      <c r="H273" s="103"/>
    </row>
    <row r="274" spans="1:8" x14ac:dyDescent="0.2">
      <c r="A274" s="245"/>
      <c r="B274" s="74"/>
      <c r="C274" s="103"/>
      <c r="D274" s="103"/>
      <c r="E274" s="103"/>
      <c r="F274" s="103"/>
      <c r="G274" s="103"/>
      <c r="H274" s="103"/>
    </row>
    <row r="275" spans="1:8" x14ac:dyDescent="0.2">
      <c r="A275" s="245"/>
      <c r="B275" s="74"/>
      <c r="C275" s="103"/>
      <c r="D275" s="103"/>
      <c r="E275" s="103"/>
      <c r="F275" s="103"/>
      <c r="G275" s="103"/>
      <c r="H275" s="103"/>
    </row>
    <row r="276" spans="1:8" x14ac:dyDescent="0.2">
      <c r="A276" s="245"/>
      <c r="B276" s="74"/>
      <c r="C276" s="103"/>
      <c r="D276" s="103"/>
      <c r="E276" s="103"/>
      <c r="F276" s="103"/>
      <c r="G276" s="103"/>
      <c r="H276" s="103"/>
    </row>
    <row r="277" spans="1:8" x14ac:dyDescent="0.2">
      <c r="A277" s="245"/>
      <c r="B277" s="74"/>
      <c r="C277" s="103"/>
      <c r="D277" s="103"/>
      <c r="E277" s="103"/>
      <c r="F277" s="103"/>
      <c r="G277" s="103"/>
      <c r="H277" s="103"/>
    </row>
    <row r="278" spans="1:8" x14ac:dyDescent="0.2">
      <c r="A278" s="245"/>
      <c r="B278" s="74"/>
      <c r="C278" s="103"/>
      <c r="D278" s="103"/>
      <c r="E278" s="103"/>
      <c r="F278" s="103"/>
      <c r="G278" s="103"/>
      <c r="H278" s="103"/>
    </row>
    <row r="279" spans="1:8" x14ac:dyDescent="0.2">
      <c r="A279" s="245"/>
      <c r="B279" s="74"/>
      <c r="C279" s="103"/>
      <c r="D279" s="103"/>
      <c r="E279" s="103"/>
      <c r="F279" s="103"/>
      <c r="G279" s="103"/>
      <c r="H279" s="103"/>
    </row>
    <row r="280" spans="1:8" x14ac:dyDescent="0.2">
      <c r="A280" s="245"/>
      <c r="B280" s="74"/>
      <c r="C280" s="103"/>
      <c r="D280" s="103"/>
      <c r="E280" s="103"/>
      <c r="F280" s="103"/>
      <c r="G280" s="103"/>
      <c r="H280" s="103"/>
    </row>
    <row r="281" spans="1:8" x14ac:dyDescent="0.2">
      <c r="A281" s="245"/>
      <c r="B281" s="74"/>
      <c r="C281" s="103"/>
      <c r="D281" s="103"/>
      <c r="E281" s="103"/>
      <c r="F281" s="103"/>
      <c r="G281" s="103"/>
      <c r="H281" s="103"/>
    </row>
    <row r="282" spans="1:8" x14ac:dyDescent="0.2">
      <c r="A282" s="245"/>
      <c r="B282" s="74"/>
      <c r="C282" s="103"/>
      <c r="D282" s="103"/>
      <c r="E282" s="103"/>
      <c r="F282" s="103"/>
      <c r="G282" s="103"/>
      <c r="H282" s="103"/>
    </row>
    <row r="283" spans="1:8" x14ac:dyDescent="0.2">
      <c r="A283" s="245"/>
      <c r="B283" s="74"/>
      <c r="C283" s="103"/>
      <c r="D283" s="103"/>
      <c r="E283" s="103"/>
      <c r="F283" s="103"/>
      <c r="G283" s="103"/>
      <c r="H283" s="103"/>
    </row>
    <row r="284" spans="1:8" x14ac:dyDescent="0.2">
      <c r="A284" s="245"/>
      <c r="B284" s="74"/>
      <c r="C284" s="103"/>
      <c r="D284" s="103"/>
      <c r="E284" s="103"/>
      <c r="F284" s="103"/>
      <c r="G284" s="103"/>
      <c r="H284" s="103"/>
    </row>
    <row r="285" spans="1:8" x14ac:dyDescent="0.2">
      <c r="A285" s="245"/>
      <c r="B285" s="74"/>
      <c r="C285" s="103"/>
      <c r="D285" s="103"/>
      <c r="E285" s="103"/>
      <c r="F285" s="103"/>
      <c r="G285" s="103"/>
      <c r="H285" s="103"/>
    </row>
    <row r="286" spans="1:8" x14ac:dyDescent="0.2">
      <c r="A286" s="245"/>
      <c r="B286" s="74"/>
      <c r="C286" s="103"/>
      <c r="D286" s="103"/>
      <c r="E286" s="103"/>
      <c r="F286" s="103"/>
      <c r="G286" s="103"/>
      <c r="H286" s="103"/>
    </row>
    <row r="287" spans="1:8" x14ac:dyDescent="0.2">
      <c r="A287" s="245"/>
      <c r="B287" s="74"/>
      <c r="C287" s="103"/>
      <c r="D287" s="103"/>
      <c r="E287" s="103"/>
      <c r="F287" s="103"/>
      <c r="G287" s="103"/>
      <c r="H287" s="103"/>
    </row>
    <row r="288" spans="1:8" x14ac:dyDescent="0.2">
      <c r="A288" s="245"/>
      <c r="B288" s="74"/>
      <c r="C288" s="103"/>
      <c r="D288" s="103"/>
      <c r="E288" s="103"/>
      <c r="F288" s="103"/>
      <c r="G288" s="103"/>
      <c r="H288" s="103"/>
    </row>
    <row r="289" spans="1:8" x14ac:dyDescent="0.2">
      <c r="A289" s="245"/>
      <c r="B289" s="74"/>
      <c r="C289" s="103"/>
      <c r="D289" s="103"/>
      <c r="E289" s="103"/>
      <c r="F289" s="103"/>
      <c r="G289" s="103"/>
      <c r="H289" s="103"/>
    </row>
    <row r="290" spans="1:8" x14ac:dyDescent="0.2">
      <c r="A290" s="245"/>
      <c r="B290" s="74"/>
      <c r="C290" s="103"/>
      <c r="D290" s="103"/>
      <c r="E290" s="103"/>
      <c r="F290" s="103"/>
      <c r="G290" s="103"/>
      <c r="H290" s="103"/>
    </row>
    <row r="291" spans="1:8" x14ac:dyDescent="0.2">
      <c r="A291" s="245"/>
      <c r="B291" s="74"/>
      <c r="C291" s="103"/>
      <c r="D291" s="103"/>
      <c r="E291" s="103"/>
      <c r="F291" s="103"/>
      <c r="G291" s="103"/>
      <c r="H291" s="103"/>
    </row>
    <row r="292" spans="1:8" x14ac:dyDescent="0.2">
      <c r="A292" s="245"/>
      <c r="B292" s="74"/>
      <c r="C292" s="103"/>
      <c r="D292" s="103"/>
      <c r="E292" s="103"/>
      <c r="F292" s="103"/>
      <c r="G292" s="103"/>
      <c r="H292" s="103"/>
    </row>
    <row r="293" spans="1:8" x14ac:dyDescent="0.2">
      <c r="A293" s="245"/>
      <c r="B293" s="74"/>
      <c r="C293" s="103"/>
      <c r="D293" s="103"/>
      <c r="E293" s="103"/>
      <c r="F293" s="103"/>
      <c r="G293" s="103"/>
      <c r="H293" s="103"/>
    </row>
    <row r="294" spans="1:8" x14ac:dyDescent="0.2">
      <c r="A294" s="245"/>
      <c r="B294" s="74"/>
      <c r="C294" s="103"/>
      <c r="D294" s="103"/>
      <c r="E294" s="103"/>
      <c r="F294" s="103"/>
      <c r="G294" s="103"/>
      <c r="H294" s="103"/>
    </row>
    <row r="295" spans="1:8" x14ac:dyDescent="0.2">
      <c r="A295" s="245"/>
      <c r="B295" s="74"/>
      <c r="C295" s="103"/>
      <c r="D295" s="103"/>
      <c r="E295" s="103"/>
      <c r="F295" s="103"/>
      <c r="G295" s="103"/>
      <c r="H295" s="103"/>
    </row>
    <row r="296" spans="1:8" x14ac:dyDescent="0.2">
      <c r="A296" s="245"/>
      <c r="B296" s="74"/>
      <c r="C296" s="103"/>
      <c r="D296" s="103"/>
      <c r="E296" s="103"/>
      <c r="F296" s="103"/>
      <c r="G296" s="103"/>
      <c r="H296" s="103"/>
    </row>
    <row r="297" spans="1:8" x14ac:dyDescent="0.2">
      <c r="A297" s="245"/>
      <c r="B297" s="74"/>
      <c r="C297" s="103"/>
      <c r="D297" s="103"/>
      <c r="E297" s="103"/>
      <c r="F297" s="103"/>
      <c r="G297" s="103"/>
      <c r="H297" s="103"/>
    </row>
    <row r="298" spans="1:8" x14ac:dyDescent="0.2">
      <c r="A298" s="245"/>
      <c r="B298" s="74"/>
      <c r="C298" s="103"/>
      <c r="D298" s="103"/>
      <c r="E298" s="103"/>
      <c r="F298" s="103"/>
      <c r="G298" s="103"/>
      <c r="H298" s="103"/>
    </row>
    <row r="299" spans="1:8" x14ac:dyDescent="0.2">
      <c r="A299" s="245"/>
      <c r="B299" s="74"/>
      <c r="C299" s="103"/>
      <c r="D299" s="103"/>
      <c r="E299" s="103"/>
      <c r="F299" s="103"/>
      <c r="G299" s="103"/>
      <c r="H299" s="103"/>
    </row>
    <row r="300" spans="1:8" x14ac:dyDescent="0.2">
      <c r="A300" s="245"/>
      <c r="B300" s="74"/>
      <c r="C300" s="103"/>
      <c r="D300" s="103"/>
      <c r="E300" s="103"/>
      <c r="F300" s="103"/>
      <c r="G300" s="103"/>
      <c r="H300" s="103"/>
    </row>
    <row r="301" spans="1:8" x14ac:dyDescent="0.2">
      <c r="A301" s="245"/>
      <c r="B301" s="74"/>
      <c r="C301" s="103"/>
      <c r="D301" s="103"/>
      <c r="E301" s="103"/>
      <c r="F301" s="103"/>
      <c r="G301" s="103"/>
      <c r="H301" s="103"/>
    </row>
    <row r="302" spans="1:8" x14ac:dyDescent="0.2">
      <c r="A302" s="245"/>
      <c r="B302" s="74"/>
      <c r="C302" s="103"/>
      <c r="D302" s="103"/>
      <c r="E302" s="103"/>
      <c r="F302" s="103"/>
      <c r="G302" s="103"/>
      <c r="H302" s="103"/>
    </row>
    <row r="303" spans="1:8" x14ac:dyDescent="0.2">
      <c r="A303" s="245"/>
      <c r="B303" s="74"/>
      <c r="C303" s="103"/>
      <c r="D303" s="103"/>
      <c r="E303" s="103"/>
      <c r="F303" s="103"/>
      <c r="G303" s="103"/>
      <c r="H303" s="103"/>
    </row>
    <row r="304" spans="1:8" x14ac:dyDescent="0.2">
      <c r="A304" s="245"/>
      <c r="B304" s="74"/>
      <c r="C304" s="103"/>
      <c r="D304" s="103"/>
      <c r="E304" s="103"/>
      <c r="F304" s="103"/>
      <c r="G304" s="103"/>
      <c r="H304" s="103"/>
    </row>
    <row r="305" spans="1:8" x14ac:dyDescent="0.2">
      <c r="A305" s="245"/>
      <c r="B305" s="74"/>
      <c r="C305" s="103"/>
      <c r="D305" s="103"/>
      <c r="E305" s="103"/>
      <c r="F305" s="103"/>
      <c r="G305" s="103"/>
      <c r="H305" s="103"/>
    </row>
    <row r="306" spans="1:8" x14ac:dyDescent="0.2">
      <c r="A306" s="245"/>
      <c r="B306" s="74"/>
      <c r="C306" s="103"/>
      <c r="D306" s="103"/>
      <c r="E306" s="103"/>
      <c r="F306" s="103"/>
      <c r="G306" s="103"/>
      <c r="H306" s="103"/>
    </row>
    <row r="307" spans="1:8" x14ac:dyDescent="0.2">
      <c r="A307" s="245"/>
      <c r="B307" s="74"/>
      <c r="C307" s="103"/>
      <c r="D307" s="103"/>
      <c r="E307" s="103"/>
      <c r="F307" s="103"/>
      <c r="G307" s="103"/>
      <c r="H307" s="103"/>
    </row>
    <row r="308" spans="1:8" x14ac:dyDescent="0.2">
      <c r="A308" s="245"/>
      <c r="B308" s="74"/>
      <c r="C308" s="103"/>
      <c r="D308" s="103"/>
      <c r="E308" s="103"/>
      <c r="F308" s="103"/>
      <c r="G308" s="103"/>
      <c r="H308" s="103"/>
    </row>
    <row r="309" spans="1:8" x14ac:dyDescent="0.2">
      <c r="A309" s="245"/>
      <c r="B309" s="74"/>
      <c r="C309" s="103"/>
      <c r="D309" s="103"/>
      <c r="E309" s="103"/>
      <c r="F309" s="103"/>
      <c r="G309" s="103"/>
      <c r="H309" s="103"/>
    </row>
    <row r="310" spans="1:8" x14ac:dyDescent="0.2">
      <c r="A310" s="245"/>
      <c r="B310" s="74"/>
      <c r="C310" s="103"/>
      <c r="D310" s="103"/>
      <c r="E310" s="103"/>
      <c r="F310" s="103"/>
      <c r="G310" s="103"/>
      <c r="H310" s="103"/>
    </row>
    <row r="311" spans="1:8" x14ac:dyDescent="0.2">
      <c r="A311" s="245"/>
      <c r="B311" s="74"/>
      <c r="C311" s="103"/>
      <c r="D311" s="103"/>
      <c r="E311" s="103"/>
      <c r="F311" s="103"/>
      <c r="G311" s="103"/>
      <c r="H311" s="103"/>
    </row>
    <row r="312" spans="1:8" x14ac:dyDescent="0.2">
      <c r="A312" s="245"/>
      <c r="B312" s="74"/>
      <c r="C312" s="103"/>
      <c r="D312" s="103"/>
      <c r="E312" s="103"/>
      <c r="F312" s="103"/>
      <c r="G312" s="103"/>
      <c r="H312" s="103"/>
    </row>
    <row r="313" spans="1:8" x14ac:dyDescent="0.2">
      <c r="A313" s="245"/>
      <c r="B313" s="74"/>
      <c r="C313" s="103"/>
      <c r="D313" s="103"/>
      <c r="E313" s="103"/>
      <c r="F313" s="103"/>
      <c r="G313" s="103"/>
      <c r="H313" s="103"/>
    </row>
    <row r="314" spans="1:8" x14ac:dyDescent="0.2">
      <c r="A314" s="245"/>
      <c r="B314" s="74"/>
      <c r="C314" s="103"/>
      <c r="D314" s="103"/>
      <c r="E314" s="103"/>
      <c r="F314" s="103"/>
      <c r="G314" s="103"/>
      <c r="H314" s="103"/>
    </row>
    <row r="315" spans="1:8" x14ac:dyDescent="0.2">
      <c r="A315" s="245"/>
      <c r="B315" s="74"/>
      <c r="C315" s="103"/>
      <c r="D315" s="103"/>
      <c r="E315" s="103"/>
      <c r="F315" s="103"/>
      <c r="G315" s="103"/>
      <c r="H315" s="103"/>
    </row>
    <row r="316" spans="1:8" x14ac:dyDescent="0.2">
      <c r="A316" s="245"/>
      <c r="B316" s="74"/>
      <c r="C316" s="103"/>
      <c r="D316" s="103"/>
      <c r="E316" s="103"/>
      <c r="F316" s="103"/>
      <c r="G316" s="103"/>
      <c r="H316" s="103"/>
    </row>
    <row r="317" spans="1:8" x14ac:dyDescent="0.2">
      <c r="A317" s="245"/>
      <c r="B317" s="74"/>
      <c r="C317" s="103"/>
      <c r="D317" s="103"/>
      <c r="E317" s="103"/>
      <c r="F317" s="103"/>
      <c r="G317" s="103"/>
      <c r="H317" s="103"/>
    </row>
    <row r="318" spans="1:8" x14ac:dyDescent="0.2">
      <c r="A318" s="245"/>
      <c r="B318" s="74"/>
      <c r="C318" s="103"/>
      <c r="D318" s="103"/>
      <c r="E318" s="103"/>
      <c r="F318" s="103"/>
      <c r="G318" s="103"/>
      <c r="H318" s="103"/>
    </row>
    <row r="319" spans="1:8" x14ac:dyDescent="0.2">
      <c r="A319" s="245"/>
      <c r="B319" s="74"/>
      <c r="C319" s="103"/>
      <c r="D319" s="103"/>
      <c r="E319" s="103"/>
      <c r="F319" s="103"/>
      <c r="G319" s="103"/>
      <c r="H319" s="103"/>
    </row>
    <row r="320" spans="1:8" x14ac:dyDescent="0.2">
      <c r="A320" s="245"/>
      <c r="B320" s="74"/>
      <c r="C320" s="103"/>
      <c r="D320" s="103"/>
      <c r="E320" s="103"/>
      <c r="F320" s="103"/>
      <c r="G320" s="103"/>
      <c r="H320" s="103"/>
    </row>
    <row r="321" spans="1:8" x14ac:dyDescent="0.2">
      <c r="A321" s="245"/>
      <c r="B321" s="74"/>
      <c r="C321" s="103"/>
      <c r="D321" s="103"/>
      <c r="E321" s="103"/>
      <c r="F321" s="103"/>
      <c r="G321" s="103"/>
      <c r="H321" s="103"/>
    </row>
    <row r="322" spans="1:8" x14ac:dyDescent="0.2">
      <c r="A322" s="245"/>
      <c r="B322" s="74"/>
      <c r="C322" s="103"/>
      <c r="D322" s="103"/>
      <c r="E322" s="103"/>
      <c r="F322" s="103"/>
      <c r="G322" s="103"/>
      <c r="H322" s="103"/>
    </row>
    <row r="323" spans="1:8" x14ac:dyDescent="0.2">
      <c r="A323" s="245"/>
      <c r="B323" s="74"/>
      <c r="C323" s="103"/>
      <c r="D323" s="103"/>
      <c r="E323" s="103"/>
      <c r="F323" s="103"/>
      <c r="G323" s="103"/>
      <c r="H323" s="103"/>
    </row>
    <row r="324" spans="1:8" x14ac:dyDescent="0.2">
      <c r="A324" s="245"/>
      <c r="B324" s="74"/>
      <c r="C324" s="103"/>
      <c r="D324" s="103"/>
      <c r="E324" s="103"/>
      <c r="F324" s="103"/>
      <c r="G324" s="103"/>
      <c r="H324" s="103"/>
    </row>
    <row r="325" spans="1:8" x14ac:dyDescent="0.2">
      <c r="A325" s="245"/>
      <c r="B325" s="74"/>
      <c r="C325" s="103"/>
      <c r="D325" s="103"/>
      <c r="E325" s="103"/>
      <c r="F325" s="103"/>
      <c r="G325" s="103"/>
      <c r="H325" s="103"/>
    </row>
    <row r="326" spans="1:8" x14ac:dyDescent="0.2">
      <c r="A326" s="245"/>
      <c r="B326" s="74"/>
      <c r="C326" s="103"/>
      <c r="D326" s="103"/>
      <c r="E326" s="103"/>
      <c r="F326" s="103"/>
      <c r="G326" s="103"/>
      <c r="H326" s="103"/>
    </row>
    <row r="327" spans="1:8" x14ac:dyDescent="0.2">
      <c r="A327" s="245"/>
      <c r="B327" s="74"/>
      <c r="C327" s="103"/>
      <c r="D327" s="103"/>
      <c r="E327" s="103"/>
      <c r="F327" s="103"/>
      <c r="G327" s="103"/>
      <c r="H327" s="103"/>
    </row>
    <row r="328" spans="1:8" x14ac:dyDescent="0.2">
      <c r="A328" s="245"/>
      <c r="B328" s="74"/>
      <c r="C328" s="103"/>
      <c r="D328" s="103"/>
      <c r="E328" s="103"/>
      <c r="F328" s="103"/>
      <c r="G328" s="103"/>
      <c r="H328" s="103"/>
    </row>
    <row r="329" spans="1:8" x14ac:dyDescent="0.2">
      <c r="A329" s="245"/>
      <c r="B329" s="74"/>
      <c r="C329" s="103"/>
      <c r="D329" s="103"/>
      <c r="E329" s="103"/>
      <c r="F329" s="103"/>
      <c r="G329" s="103"/>
      <c r="H329" s="103"/>
    </row>
    <row r="330" spans="1:8" x14ac:dyDescent="0.2">
      <c r="A330" s="245"/>
      <c r="B330" s="74"/>
      <c r="C330" s="103"/>
      <c r="D330" s="103"/>
      <c r="E330" s="103"/>
      <c r="F330" s="103"/>
      <c r="G330" s="103"/>
      <c r="H330" s="103"/>
    </row>
    <row r="331" spans="1:8" x14ac:dyDescent="0.2">
      <c r="A331" s="245"/>
      <c r="B331" s="74"/>
      <c r="C331" s="103"/>
      <c r="D331" s="103"/>
      <c r="E331" s="103"/>
      <c r="F331" s="103"/>
      <c r="G331" s="103"/>
      <c r="H331" s="103"/>
    </row>
    <row r="332" spans="1:8" x14ac:dyDescent="0.2">
      <c r="A332" s="245"/>
      <c r="B332" s="74"/>
      <c r="C332" s="103"/>
      <c r="D332" s="103"/>
      <c r="E332" s="103"/>
      <c r="F332" s="103"/>
      <c r="G332" s="103"/>
      <c r="H332" s="103"/>
    </row>
    <row r="333" spans="1:8" x14ac:dyDescent="0.2">
      <c r="A333" s="245"/>
      <c r="B333" s="74"/>
      <c r="C333" s="103"/>
      <c r="D333" s="103"/>
      <c r="E333" s="103"/>
      <c r="F333" s="103"/>
      <c r="G333" s="103"/>
      <c r="H333" s="103"/>
    </row>
    <row r="334" spans="1:8" x14ac:dyDescent="0.2">
      <c r="A334" s="245"/>
      <c r="B334" s="74"/>
      <c r="C334" s="103"/>
      <c r="D334" s="103"/>
      <c r="E334" s="103"/>
      <c r="F334" s="103"/>
      <c r="G334" s="103"/>
      <c r="H334" s="103"/>
    </row>
    <row r="335" spans="1:8" x14ac:dyDescent="0.2">
      <c r="A335" s="245"/>
      <c r="B335" s="74"/>
      <c r="C335" s="103"/>
      <c r="D335" s="103"/>
      <c r="E335" s="103"/>
      <c r="F335" s="103"/>
      <c r="G335" s="103"/>
      <c r="H335" s="103"/>
    </row>
    <row r="336" spans="1:8" x14ac:dyDescent="0.2">
      <c r="A336" s="245"/>
      <c r="B336" s="74"/>
      <c r="C336" s="103"/>
      <c r="D336" s="103"/>
      <c r="E336" s="103"/>
      <c r="F336" s="103"/>
      <c r="G336" s="103"/>
      <c r="H336" s="103"/>
    </row>
    <row r="337" spans="1:8" x14ac:dyDescent="0.2">
      <c r="A337" s="245"/>
      <c r="B337" s="74"/>
      <c r="C337" s="103"/>
      <c r="D337" s="103"/>
      <c r="E337" s="103"/>
      <c r="F337" s="103"/>
      <c r="G337" s="103"/>
      <c r="H337" s="103"/>
    </row>
    <row r="338" spans="1:8" x14ac:dyDescent="0.2">
      <c r="A338" s="245"/>
      <c r="B338" s="74"/>
      <c r="C338" s="103"/>
      <c r="D338" s="103"/>
      <c r="E338" s="103"/>
      <c r="F338" s="103"/>
      <c r="G338" s="103"/>
      <c r="H338" s="103"/>
    </row>
    <row r="339" spans="1:8" x14ac:dyDescent="0.2">
      <c r="A339" s="245"/>
      <c r="B339" s="74"/>
      <c r="C339" s="103"/>
      <c r="D339" s="103"/>
      <c r="E339" s="103"/>
      <c r="F339" s="103"/>
      <c r="G339" s="103"/>
      <c r="H339" s="103"/>
    </row>
    <row r="340" spans="1:8" x14ac:dyDescent="0.2">
      <c r="A340" s="245"/>
      <c r="B340" s="74"/>
      <c r="C340" s="103"/>
      <c r="D340" s="103"/>
      <c r="E340" s="103"/>
      <c r="F340" s="103"/>
      <c r="G340" s="103"/>
      <c r="H340" s="103"/>
    </row>
    <row r="341" spans="1:8" x14ac:dyDescent="0.2">
      <c r="A341" s="245"/>
      <c r="B341" s="74"/>
      <c r="C341" s="103"/>
      <c r="D341" s="103"/>
      <c r="E341" s="103"/>
      <c r="F341" s="103"/>
      <c r="G341" s="103"/>
      <c r="H341" s="103"/>
    </row>
    <row r="342" spans="1:8" x14ac:dyDescent="0.2">
      <c r="A342" s="245"/>
      <c r="B342" s="74"/>
      <c r="C342" s="103"/>
      <c r="D342" s="103"/>
      <c r="E342" s="103"/>
      <c r="F342" s="103"/>
      <c r="G342" s="103"/>
      <c r="H342" s="103"/>
    </row>
    <row r="343" spans="1:8" x14ac:dyDescent="0.2">
      <c r="A343" s="245"/>
      <c r="B343" s="74"/>
      <c r="C343" s="103"/>
      <c r="D343" s="103"/>
      <c r="E343" s="103"/>
      <c r="F343" s="103"/>
      <c r="G343" s="103"/>
      <c r="H343" s="103"/>
    </row>
    <row r="344" spans="1:8" x14ac:dyDescent="0.2">
      <c r="A344" s="245"/>
      <c r="B344" s="74"/>
      <c r="C344" s="103"/>
      <c r="D344" s="103"/>
      <c r="E344" s="103"/>
      <c r="F344" s="103"/>
      <c r="G344" s="103"/>
      <c r="H344" s="103"/>
    </row>
    <row r="345" spans="1:8" x14ac:dyDescent="0.2">
      <c r="A345" s="245"/>
      <c r="B345" s="74"/>
      <c r="C345" s="103"/>
      <c r="D345" s="103"/>
      <c r="E345" s="103"/>
      <c r="F345" s="103"/>
      <c r="G345" s="103"/>
      <c r="H345" s="103"/>
    </row>
    <row r="346" spans="1:8" x14ac:dyDescent="0.2">
      <c r="A346" s="245"/>
      <c r="B346" s="74"/>
      <c r="C346" s="103"/>
      <c r="D346" s="103"/>
      <c r="E346" s="103"/>
      <c r="F346" s="103"/>
      <c r="G346" s="103"/>
      <c r="H346" s="103"/>
    </row>
    <row r="347" spans="1:8" x14ac:dyDescent="0.2">
      <c r="A347" s="245"/>
      <c r="B347" s="74"/>
      <c r="C347" s="103"/>
      <c r="D347" s="103"/>
      <c r="E347" s="103"/>
      <c r="F347" s="103"/>
      <c r="G347" s="103"/>
      <c r="H347" s="103"/>
    </row>
    <row r="348" spans="1:8" x14ac:dyDescent="0.2">
      <c r="A348" s="245"/>
      <c r="B348" s="74"/>
      <c r="C348" s="103"/>
      <c r="D348" s="103"/>
      <c r="E348" s="103"/>
      <c r="F348" s="103"/>
      <c r="G348" s="103"/>
      <c r="H348" s="103"/>
    </row>
    <row r="349" spans="1:8" x14ac:dyDescent="0.2">
      <c r="A349" s="245"/>
      <c r="B349" s="74"/>
      <c r="C349" s="103"/>
      <c r="D349" s="103"/>
      <c r="E349" s="103"/>
      <c r="F349" s="103"/>
      <c r="G349" s="103"/>
      <c r="H349" s="103"/>
    </row>
    <row r="350" spans="1:8" x14ac:dyDescent="0.2">
      <c r="A350" s="245"/>
      <c r="B350" s="74"/>
      <c r="C350" s="103"/>
      <c r="D350" s="103"/>
      <c r="E350" s="103"/>
      <c r="F350" s="103"/>
      <c r="G350" s="103"/>
      <c r="H350" s="103"/>
    </row>
    <row r="351" spans="1:8" x14ac:dyDescent="0.2">
      <c r="A351" s="245"/>
      <c r="B351" s="74"/>
      <c r="C351" s="103"/>
      <c r="D351" s="103"/>
      <c r="E351" s="103"/>
      <c r="F351" s="103"/>
      <c r="G351" s="103"/>
      <c r="H351" s="103"/>
    </row>
    <row r="352" spans="1:8" x14ac:dyDescent="0.2">
      <c r="A352" s="245"/>
      <c r="B352" s="74"/>
      <c r="C352" s="103"/>
      <c r="D352" s="103"/>
      <c r="E352" s="103"/>
      <c r="F352" s="103"/>
      <c r="G352" s="103"/>
      <c r="H352" s="103"/>
    </row>
    <row r="353" spans="1:8" x14ac:dyDescent="0.2">
      <c r="A353" s="245"/>
      <c r="B353" s="74"/>
      <c r="C353" s="103"/>
      <c r="D353" s="103"/>
      <c r="E353" s="103"/>
      <c r="F353" s="103"/>
      <c r="G353" s="103"/>
      <c r="H353" s="103"/>
    </row>
    <row r="354" spans="1:8" x14ac:dyDescent="0.2">
      <c r="A354" s="245"/>
      <c r="B354" s="74"/>
      <c r="C354" s="103"/>
      <c r="D354" s="103"/>
      <c r="E354" s="103"/>
      <c r="F354" s="103"/>
      <c r="G354" s="103"/>
      <c r="H354" s="103"/>
    </row>
    <row r="355" spans="1:8" x14ac:dyDescent="0.2">
      <c r="A355" s="245"/>
      <c r="B355" s="250"/>
      <c r="C355" s="103"/>
      <c r="D355" s="103"/>
      <c r="E355" s="103"/>
      <c r="F355" s="103"/>
      <c r="G355" s="103"/>
      <c r="H355" s="103"/>
    </row>
    <row r="356" spans="1:8" x14ac:dyDescent="0.2">
      <c r="A356" s="245"/>
      <c r="B356" s="250"/>
      <c r="C356" s="103"/>
      <c r="D356" s="103"/>
      <c r="E356" s="103"/>
      <c r="F356" s="103"/>
      <c r="G356" s="103"/>
      <c r="H356" s="103"/>
    </row>
    <row r="357" spans="1:8" x14ac:dyDescent="0.2">
      <c r="A357" s="245"/>
      <c r="B357" s="250"/>
      <c r="C357" s="103"/>
      <c r="D357" s="103"/>
      <c r="E357" s="103"/>
      <c r="F357" s="103"/>
      <c r="G357" s="103"/>
      <c r="H357" s="103"/>
    </row>
    <row r="358" spans="1:8" x14ac:dyDescent="0.2">
      <c r="A358" s="245"/>
      <c r="B358" s="250"/>
      <c r="C358" s="103"/>
      <c r="D358" s="103"/>
      <c r="E358" s="103"/>
      <c r="F358" s="103"/>
      <c r="G358" s="103"/>
      <c r="H358" s="103"/>
    </row>
    <row r="359" spans="1:8" x14ac:dyDescent="0.2">
      <c r="A359" s="245"/>
      <c r="B359" s="250"/>
      <c r="C359" s="103"/>
      <c r="D359" s="103"/>
      <c r="E359" s="103"/>
      <c r="F359" s="103"/>
      <c r="G359" s="103"/>
      <c r="H359" s="103"/>
    </row>
    <row r="360" spans="1:8" x14ac:dyDescent="0.2">
      <c r="A360" s="245"/>
      <c r="B360" s="250"/>
      <c r="C360" s="103"/>
      <c r="D360" s="103"/>
      <c r="E360" s="103"/>
      <c r="F360" s="103"/>
      <c r="G360" s="103"/>
      <c r="H360" s="103"/>
    </row>
    <row r="361" spans="1:8" x14ac:dyDescent="0.2">
      <c r="A361" s="245"/>
      <c r="B361" s="250"/>
      <c r="C361" s="103"/>
      <c r="D361" s="103"/>
      <c r="E361" s="103"/>
      <c r="F361" s="103"/>
      <c r="G361" s="103"/>
      <c r="H361" s="103"/>
    </row>
    <row r="362" spans="1:8" x14ac:dyDescent="0.2">
      <c r="A362" s="245"/>
      <c r="B362" s="250"/>
      <c r="C362" s="103"/>
      <c r="D362" s="103"/>
      <c r="E362" s="103"/>
      <c r="F362" s="103"/>
      <c r="G362" s="103"/>
      <c r="H362" s="103"/>
    </row>
    <row r="363" spans="1:8" x14ac:dyDescent="0.2">
      <c r="A363" s="245"/>
      <c r="B363" s="250"/>
      <c r="C363" s="103"/>
      <c r="D363" s="103"/>
      <c r="E363" s="103"/>
      <c r="F363" s="103"/>
      <c r="G363" s="103"/>
      <c r="H363" s="103"/>
    </row>
    <row r="364" spans="1:8" x14ac:dyDescent="0.2">
      <c r="A364" s="245"/>
      <c r="B364" s="250"/>
      <c r="C364" s="103"/>
      <c r="D364" s="103"/>
      <c r="E364" s="103"/>
      <c r="F364" s="103"/>
      <c r="G364" s="103"/>
      <c r="H364" s="103"/>
    </row>
    <row r="365" spans="1:8" x14ac:dyDescent="0.2">
      <c r="A365" s="245"/>
      <c r="B365" s="250"/>
      <c r="C365" s="103"/>
      <c r="D365" s="103"/>
      <c r="E365" s="103"/>
      <c r="F365" s="103"/>
      <c r="G365" s="103"/>
      <c r="H365" s="103"/>
    </row>
    <row r="366" spans="1:8" x14ac:dyDescent="0.2">
      <c r="A366" s="245"/>
      <c r="B366" s="250"/>
      <c r="C366" s="103"/>
      <c r="D366" s="103"/>
      <c r="E366" s="103"/>
      <c r="F366" s="103"/>
      <c r="G366" s="103"/>
      <c r="H366" s="103"/>
    </row>
    <row r="367" spans="1:8" x14ac:dyDescent="0.2">
      <c r="A367" s="245"/>
      <c r="B367" s="250"/>
      <c r="C367" s="103"/>
      <c r="D367" s="103"/>
      <c r="E367" s="103"/>
      <c r="F367" s="103"/>
      <c r="G367" s="103"/>
      <c r="H367" s="103"/>
    </row>
    <row r="368" spans="1:8" x14ac:dyDescent="0.2">
      <c r="A368" s="245"/>
      <c r="B368" s="250"/>
      <c r="C368" s="103"/>
      <c r="D368" s="103"/>
      <c r="E368" s="103"/>
      <c r="F368" s="103"/>
      <c r="G368" s="103"/>
      <c r="H368" s="103"/>
    </row>
    <row r="369" spans="1:8" x14ac:dyDescent="0.2">
      <c r="A369" s="245"/>
      <c r="B369" s="250"/>
      <c r="C369" s="103"/>
      <c r="D369" s="103"/>
      <c r="E369" s="103"/>
      <c r="F369" s="103"/>
      <c r="G369" s="103"/>
      <c r="H369" s="103"/>
    </row>
    <row r="370" spans="1:8" x14ac:dyDescent="0.2">
      <c r="A370" s="245"/>
      <c r="B370" s="250"/>
      <c r="C370" s="103"/>
      <c r="D370" s="103"/>
      <c r="E370" s="103"/>
      <c r="F370" s="103"/>
      <c r="G370" s="103"/>
      <c r="H370" s="103"/>
    </row>
    <row r="371" spans="1:8" x14ac:dyDescent="0.2">
      <c r="A371" s="245"/>
      <c r="B371" s="250"/>
      <c r="C371" s="103"/>
      <c r="D371" s="103"/>
      <c r="E371" s="103"/>
      <c r="F371" s="103"/>
      <c r="G371" s="103"/>
      <c r="H371" s="103"/>
    </row>
    <row r="372" spans="1:8" x14ac:dyDescent="0.2">
      <c r="A372" s="245"/>
      <c r="B372" s="250"/>
      <c r="C372" s="103"/>
      <c r="D372" s="103"/>
      <c r="E372" s="103"/>
      <c r="F372" s="103"/>
      <c r="G372" s="103"/>
      <c r="H372" s="103"/>
    </row>
    <row r="373" spans="1:8" x14ac:dyDescent="0.2">
      <c r="A373" s="245"/>
      <c r="B373" s="250"/>
      <c r="C373" s="103"/>
      <c r="D373" s="103"/>
      <c r="E373" s="103"/>
      <c r="F373" s="103"/>
      <c r="G373" s="103"/>
      <c r="H373" s="103"/>
    </row>
    <row r="374" spans="1:8" x14ac:dyDescent="0.2">
      <c r="A374" s="245"/>
      <c r="B374" s="250"/>
      <c r="C374" s="103"/>
      <c r="D374" s="103"/>
      <c r="E374" s="103"/>
      <c r="F374" s="103"/>
      <c r="G374" s="103"/>
      <c r="H374" s="103"/>
    </row>
    <row r="375" spans="1:8" x14ac:dyDescent="0.2">
      <c r="A375" s="245"/>
      <c r="B375" s="250"/>
      <c r="C375" s="103"/>
      <c r="D375" s="103"/>
      <c r="E375" s="103"/>
      <c r="F375" s="103"/>
      <c r="G375" s="103"/>
      <c r="H375" s="103"/>
    </row>
    <row r="376" spans="1:8" x14ac:dyDescent="0.2">
      <c r="A376" s="245"/>
      <c r="B376" s="250"/>
      <c r="C376" s="103"/>
      <c r="D376" s="103"/>
      <c r="E376" s="103"/>
      <c r="F376" s="103"/>
      <c r="G376" s="103"/>
      <c r="H376" s="103"/>
    </row>
    <row r="377" spans="1:8" x14ac:dyDescent="0.2">
      <c r="A377" s="245"/>
      <c r="B377" s="250"/>
      <c r="C377" s="103"/>
      <c r="D377" s="103"/>
      <c r="E377" s="103"/>
      <c r="F377" s="103"/>
      <c r="G377" s="103"/>
      <c r="H377" s="103"/>
    </row>
    <row r="378" spans="1:8" x14ac:dyDescent="0.2">
      <c r="A378" s="245"/>
      <c r="B378" s="250"/>
      <c r="C378" s="103"/>
      <c r="D378" s="103"/>
      <c r="E378" s="103"/>
      <c r="F378" s="103"/>
      <c r="G378" s="103"/>
      <c r="H378" s="103"/>
    </row>
    <row r="379" spans="1:8" x14ac:dyDescent="0.2">
      <c r="A379" s="245"/>
      <c r="B379" s="250"/>
      <c r="C379" s="103"/>
      <c r="D379" s="103"/>
      <c r="E379" s="103"/>
      <c r="F379" s="103"/>
      <c r="G379" s="103"/>
      <c r="H379" s="103"/>
    </row>
    <row r="380" spans="1:8" x14ac:dyDescent="0.2">
      <c r="A380" s="245"/>
      <c r="B380" s="250"/>
      <c r="C380" s="103"/>
      <c r="D380" s="103"/>
      <c r="E380" s="103"/>
      <c r="F380" s="103"/>
      <c r="G380" s="103"/>
      <c r="H380" s="103"/>
    </row>
    <row r="381" spans="1:8" x14ac:dyDescent="0.2">
      <c r="A381" s="245"/>
      <c r="B381" s="250"/>
      <c r="C381" s="103"/>
      <c r="D381" s="103"/>
      <c r="E381" s="103"/>
      <c r="F381" s="103"/>
      <c r="G381" s="103"/>
      <c r="H381" s="103"/>
    </row>
    <row r="382" spans="1:8" x14ac:dyDescent="0.2">
      <c r="A382" s="245"/>
      <c r="B382" s="250"/>
      <c r="C382" s="103"/>
      <c r="D382" s="103"/>
      <c r="E382" s="103"/>
      <c r="F382" s="103"/>
      <c r="G382" s="103"/>
      <c r="H382" s="103"/>
    </row>
    <row r="383" spans="1:8" x14ac:dyDescent="0.2">
      <c r="A383" s="245"/>
      <c r="B383" s="250"/>
      <c r="C383" s="103"/>
      <c r="D383" s="103"/>
      <c r="E383" s="103"/>
      <c r="F383" s="103"/>
      <c r="G383" s="103"/>
      <c r="H383" s="103"/>
    </row>
    <row r="384" spans="1:8" x14ac:dyDescent="0.2">
      <c r="A384" s="245"/>
      <c r="B384" s="250"/>
      <c r="C384" s="103"/>
      <c r="D384" s="103"/>
      <c r="E384" s="103"/>
      <c r="F384" s="103"/>
      <c r="G384" s="103"/>
      <c r="H384" s="103"/>
    </row>
    <row r="385" spans="1:8" x14ac:dyDescent="0.2">
      <c r="A385" s="245"/>
      <c r="B385" s="250"/>
      <c r="C385" s="103"/>
      <c r="D385" s="103"/>
      <c r="E385" s="103"/>
      <c r="F385" s="103"/>
      <c r="G385" s="103"/>
      <c r="H385" s="103"/>
    </row>
    <row r="386" spans="1:8" x14ac:dyDescent="0.2">
      <c r="A386" s="245"/>
      <c r="B386" s="250"/>
      <c r="C386" s="103"/>
      <c r="D386" s="103"/>
      <c r="E386" s="103"/>
      <c r="F386" s="103"/>
      <c r="G386" s="103"/>
      <c r="H386" s="103"/>
    </row>
    <row r="387" spans="1:8" x14ac:dyDescent="0.2">
      <c r="A387" s="245"/>
      <c r="B387" s="250"/>
      <c r="C387" s="103"/>
      <c r="D387" s="103"/>
      <c r="E387" s="103"/>
      <c r="F387" s="103"/>
      <c r="G387" s="103"/>
      <c r="H387" s="103"/>
    </row>
    <row r="388" spans="1:8" x14ac:dyDescent="0.2">
      <c r="A388" s="245"/>
      <c r="B388" s="250"/>
      <c r="C388" s="103"/>
      <c r="D388" s="103"/>
      <c r="E388" s="103"/>
      <c r="F388" s="103"/>
      <c r="G388" s="103"/>
      <c r="H388" s="103"/>
    </row>
    <row r="389" spans="1:8" x14ac:dyDescent="0.2">
      <c r="A389" s="245"/>
      <c r="B389" s="250"/>
      <c r="C389" s="103"/>
      <c r="D389" s="103"/>
      <c r="E389" s="103"/>
      <c r="F389" s="103"/>
      <c r="G389" s="103"/>
      <c r="H389" s="103"/>
    </row>
    <row r="390" spans="1:8" x14ac:dyDescent="0.2">
      <c r="A390" s="245"/>
      <c r="B390" s="250"/>
      <c r="C390" s="103"/>
      <c r="D390" s="103"/>
      <c r="E390" s="103"/>
      <c r="F390" s="103"/>
      <c r="G390" s="103"/>
      <c r="H390" s="103"/>
    </row>
    <row r="391" spans="1:8" x14ac:dyDescent="0.2">
      <c r="A391" s="245"/>
      <c r="B391" s="250"/>
      <c r="C391" s="103"/>
      <c r="D391" s="103"/>
      <c r="E391" s="103"/>
      <c r="F391" s="103"/>
      <c r="G391" s="103"/>
      <c r="H391" s="103"/>
    </row>
    <row r="392" spans="1:8" x14ac:dyDescent="0.2">
      <c r="A392" s="245"/>
      <c r="B392" s="250"/>
      <c r="C392" s="103"/>
      <c r="D392" s="103"/>
      <c r="E392" s="103"/>
      <c r="F392" s="103"/>
      <c r="G392" s="103"/>
      <c r="H392" s="103"/>
    </row>
    <row r="393" spans="1:8" x14ac:dyDescent="0.2">
      <c r="A393" s="245"/>
      <c r="B393" s="250"/>
      <c r="C393" s="103"/>
      <c r="D393" s="103"/>
      <c r="E393" s="103"/>
      <c r="F393" s="103"/>
      <c r="G393" s="103"/>
      <c r="H393" s="103"/>
    </row>
    <row r="394" spans="1:8" x14ac:dyDescent="0.2">
      <c r="A394" s="245"/>
      <c r="B394" s="250"/>
      <c r="C394" s="103"/>
      <c r="D394" s="103"/>
      <c r="E394" s="103"/>
      <c r="F394" s="103"/>
      <c r="G394" s="103"/>
      <c r="H394" s="103"/>
    </row>
    <row r="395" spans="1:8" x14ac:dyDescent="0.2">
      <c r="A395" s="245"/>
      <c r="B395" s="250"/>
      <c r="C395" s="103"/>
      <c r="D395" s="103"/>
      <c r="E395" s="103"/>
      <c r="F395" s="103"/>
      <c r="G395" s="103"/>
      <c r="H395" s="103"/>
    </row>
    <row r="396" spans="1:8" x14ac:dyDescent="0.2">
      <c r="A396" s="245"/>
      <c r="B396" s="250"/>
      <c r="C396" s="103"/>
      <c r="D396" s="103"/>
      <c r="E396" s="103"/>
      <c r="F396" s="103"/>
      <c r="G396" s="103"/>
      <c r="H396" s="103"/>
    </row>
    <row r="397" spans="1:8" x14ac:dyDescent="0.2">
      <c r="A397" s="245"/>
      <c r="B397" s="250"/>
      <c r="C397" s="103"/>
      <c r="D397" s="103"/>
      <c r="E397" s="103"/>
      <c r="F397" s="103"/>
      <c r="G397" s="103"/>
      <c r="H397" s="103"/>
    </row>
    <row r="398" spans="1:8" x14ac:dyDescent="0.2">
      <c r="A398" s="245"/>
      <c r="B398" s="250"/>
      <c r="C398" s="103"/>
      <c r="D398" s="103"/>
      <c r="E398" s="103"/>
      <c r="F398" s="103"/>
      <c r="G398" s="103"/>
      <c r="H398" s="103"/>
    </row>
    <row r="399" spans="1:8" x14ac:dyDescent="0.2">
      <c r="A399" s="245"/>
      <c r="B399" s="250"/>
      <c r="C399" s="103"/>
      <c r="D399" s="103"/>
      <c r="E399" s="103"/>
      <c r="F399" s="103"/>
      <c r="G399" s="103"/>
      <c r="H399" s="103"/>
    </row>
    <row r="400" spans="1:8" x14ac:dyDescent="0.2">
      <c r="A400" s="245"/>
      <c r="B400" s="250"/>
      <c r="C400" s="103"/>
      <c r="D400" s="103"/>
      <c r="E400" s="103"/>
      <c r="F400" s="103"/>
      <c r="G400" s="103"/>
      <c r="H400" s="103"/>
    </row>
    <row r="401" spans="1:8" x14ac:dyDescent="0.2">
      <c r="A401" s="245"/>
      <c r="B401" s="250"/>
      <c r="C401" s="103"/>
      <c r="D401" s="103"/>
      <c r="E401" s="103"/>
      <c r="F401" s="103"/>
      <c r="G401" s="103"/>
      <c r="H401" s="103"/>
    </row>
    <row r="402" spans="1:8" x14ac:dyDescent="0.2">
      <c r="A402" s="245"/>
      <c r="B402" s="250"/>
      <c r="C402" s="103"/>
      <c r="D402" s="103"/>
      <c r="E402" s="103"/>
      <c r="F402" s="103"/>
      <c r="G402" s="103"/>
      <c r="H402" s="103"/>
    </row>
    <row r="403" spans="1:8" x14ac:dyDescent="0.2">
      <c r="A403" s="245"/>
      <c r="B403" s="250"/>
      <c r="C403" s="103"/>
      <c r="D403" s="103"/>
      <c r="E403" s="103"/>
      <c r="F403" s="103"/>
      <c r="G403" s="103"/>
      <c r="H403" s="103"/>
    </row>
    <row r="404" spans="1:8" x14ac:dyDescent="0.2">
      <c r="A404" s="245"/>
      <c r="B404" s="250"/>
      <c r="C404" s="103"/>
      <c r="D404" s="103"/>
      <c r="E404" s="103"/>
      <c r="F404" s="103"/>
      <c r="G404" s="103"/>
      <c r="H404" s="103"/>
    </row>
    <row r="405" spans="1:8" x14ac:dyDescent="0.2">
      <c r="A405" s="245"/>
      <c r="B405" s="250"/>
      <c r="C405" s="103"/>
      <c r="D405" s="103"/>
      <c r="E405" s="103"/>
      <c r="F405" s="103"/>
      <c r="G405" s="103"/>
      <c r="H405" s="103"/>
    </row>
    <row r="406" spans="1:8" x14ac:dyDescent="0.2">
      <c r="A406" s="245"/>
      <c r="B406" s="250"/>
      <c r="C406" s="103"/>
      <c r="D406" s="103"/>
      <c r="E406" s="103"/>
      <c r="F406" s="103"/>
      <c r="G406" s="103"/>
      <c r="H406" s="103"/>
    </row>
    <row r="407" spans="1:8" x14ac:dyDescent="0.2">
      <c r="A407" s="245"/>
      <c r="B407" s="250"/>
      <c r="C407" s="103"/>
      <c r="D407" s="103"/>
      <c r="E407" s="103"/>
      <c r="F407" s="103"/>
      <c r="G407" s="103"/>
      <c r="H407" s="103"/>
    </row>
    <row r="408" spans="1:8" x14ac:dyDescent="0.2">
      <c r="A408" s="245"/>
      <c r="B408" s="250"/>
      <c r="C408" s="103"/>
      <c r="D408" s="103"/>
      <c r="E408" s="103"/>
      <c r="F408" s="103"/>
      <c r="G408" s="103"/>
      <c r="H408" s="103"/>
    </row>
    <row r="409" spans="1:8" x14ac:dyDescent="0.2">
      <c r="A409" s="245"/>
      <c r="B409" s="250"/>
      <c r="C409" s="103"/>
      <c r="D409" s="103"/>
      <c r="E409" s="103"/>
      <c r="F409" s="103"/>
      <c r="G409" s="103"/>
      <c r="H409" s="103"/>
    </row>
    <row r="410" spans="1:8" x14ac:dyDescent="0.2">
      <c r="A410" s="245"/>
      <c r="B410" s="250"/>
      <c r="C410" s="103"/>
      <c r="D410" s="103"/>
      <c r="E410" s="103"/>
      <c r="F410" s="103"/>
      <c r="G410" s="103"/>
      <c r="H410" s="103"/>
    </row>
    <row r="411" spans="1:8" x14ac:dyDescent="0.2">
      <c r="A411" s="245"/>
      <c r="B411" s="250"/>
      <c r="C411" s="103"/>
      <c r="D411" s="103"/>
      <c r="E411" s="103"/>
      <c r="F411" s="103"/>
      <c r="G411" s="103"/>
      <c r="H411" s="103"/>
    </row>
    <row r="412" spans="1:8" x14ac:dyDescent="0.2">
      <c r="A412" s="245"/>
      <c r="B412" s="250"/>
      <c r="C412" s="103"/>
      <c r="D412" s="103"/>
      <c r="E412" s="103"/>
      <c r="F412" s="103"/>
      <c r="G412" s="103"/>
      <c r="H412" s="103"/>
    </row>
    <row r="413" spans="1:8" x14ac:dyDescent="0.2">
      <c r="A413" s="245"/>
      <c r="B413" s="250"/>
      <c r="C413" s="103"/>
      <c r="D413" s="103"/>
      <c r="E413" s="103"/>
      <c r="F413" s="103"/>
      <c r="G413" s="103"/>
      <c r="H413" s="103"/>
    </row>
    <row r="414" spans="1:8" x14ac:dyDescent="0.2">
      <c r="A414" s="245"/>
      <c r="B414" s="250"/>
      <c r="C414" s="103"/>
      <c r="D414" s="103"/>
      <c r="E414" s="103"/>
      <c r="F414" s="103"/>
      <c r="G414" s="103"/>
      <c r="H414" s="103"/>
    </row>
    <row r="415" spans="1:8" x14ac:dyDescent="0.2">
      <c r="A415" s="245"/>
      <c r="B415" s="250"/>
      <c r="C415" s="103"/>
      <c r="D415" s="103"/>
      <c r="E415" s="103"/>
      <c r="F415" s="103"/>
      <c r="G415" s="103"/>
      <c r="H415" s="103"/>
    </row>
    <row r="416" spans="1:8" x14ac:dyDescent="0.2">
      <c r="A416" s="245"/>
      <c r="B416" s="250"/>
      <c r="C416" s="103"/>
      <c r="D416" s="103"/>
      <c r="E416" s="103"/>
      <c r="F416" s="103"/>
      <c r="G416" s="103"/>
      <c r="H416" s="103"/>
    </row>
    <row r="417" spans="1:8" x14ac:dyDescent="0.2">
      <c r="A417" s="245"/>
      <c r="B417" s="250"/>
      <c r="C417" s="103"/>
      <c r="D417" s="103"/>
      <c r="E417" s="103"/>
      <c r="F417" s="103"/>
      <c r="G417" s="103"/>
      <c r="H417" s="103"/>
    </row>
    <row r="418" spans="1:8" x14ac:dyDescent="0.2">
      <c r="A418" s="245"/>
      <c r="B418" s="250"/>
      <c r="C418" s="103"/>
      <c r="D418" s="103"/>
      <c r="E418" s="103"/>
      <c r="F418" s="103"/>
      <c r="G418" s="103"/>
      <c r="H418" s="103"/>
    </row>
    <row r="419" spans="1:8" x14ac:dyDescent="0.2">
      <c r="A419" s="245"/>
      <c r="B419" s="250"/>
      <c r="C419" s="103"/>
      <c r="D419" s="103"/>
      <c r="E419" s="103"/>
      <c r="F419" s="103"/>
      <c r="G419" s="103"/>
      <c r="H419" s="103"/>
    </row>
    <row r="420" spans="1:8" x14ac:dyDescent="0.2">
      <c r="A420" s="245"/>
      <c r="B420" s="250"/>
      <c r="C420" s="103"/>
      <c r="D420" s="103"/>
      <c r="E420" s="103"/>
      <c r="F420" s="103"/>
      <c r="G420" s="103"/>
      <c r="H420" s="103"/>
    </row>
    <row r="421" spans="1:8" x14ac:dyDescent="0.2">
      <c r="A421" s="245"/>
      <c r="B421" s="250"/>
      <c r="C421" s="103"/>
      <c r="D421" s="103"/>
      <c r="E421" s="103"/>
      <c r="F421" s="103"/>
      <c r="G421" s="103"/>
      <c r="H421" s="103"/>
    </row>
    <row r="422" spans="1:8" x14ac:dyDescent="0.2">
      <c r="A422" s="245"/>
      <c r="B422" s="250"/>
      <c r="C422" s="103"/>
      <c r="D422" s="103"/>
      <c r="E422" s="103"/>
      <c r="F422" s="103"/>
      <c r="G422" s="103"/>
      <c r="H422" s="103"/>
    </row>
    <row r="423" spans="1:8" x14ac:dyDescent="0.2">
      <c r="A423" s="245"/>
      <c r="B423" s="250"/>
      <c r="C423" s="103"/>
      <c r="D423" s="103"/>
      <c r="E423" s="103"/>
      <c r="F423" s="103"/>
      <c r="G423" s="103"/>
      <c r="H423" s="103"/>
    </row>
    <row r="424" spans="1:8" x14ac:dyDescent="0.2">
      <c r="A424" s="245"/>
      <c r="B424" s="250"/>
      <c r="C424" s="103"/>
      <c r="D424" s="103"/>
      <c r="E424" s="103"/>
      <c r="F424" s="103"/>
      <c r="G424" s="103"/>
      <c r="H424" s="103"/>
    </row>
    <row r="425" spans="1:8" x14ac:dyDescent="0.2">
      <c r="A425" s="245"/>
      <c r="B425" s="250"/>
      <c r="C425" s="103"/>
      <c r="D425" s="103"/>
      <c r="E425" s="103"/>
      <c r="F425" s="103"/>
      <c r="G425" s="103"/>
      <c r="H425" s="103"/>
    </row>
    <row r="426" spans="1:8" x14ac:dyDescent="0.2">
      <c r="A426" s="245"/>
      <c r="B426" s="250"/>
      <c r="C426" s="103"/>
      <c r="D426" s="103"/>
      <c r="E426" s="103"/>
      <c r="F426" s="103"/>
      <c r="G426" s="103"/>
      <c r="H426" s="103"/>
    </row>
    <row r="427" spans="1:8" x14ac:dyDescent="0.2">
      <c r="A427" s="245"/>
      <c r="B427" s="250"/>
      <c r="C427" s="103"/>
      <c r="D427" s="103"/>
      <c r="E427" s="103"/>
      <c r="F427" s="103"/>
      <c r="G427" s="103"/>
      <c r="H427" s="103"/>
    </row>
    <row r="428" spans="1:8" x14ac:dyDescent="0.2">
      <c r="A428" s="245"/>
      <c r="B428" s="250"/>
      <c r="C428" s="103"/>
      <c r="D428" s="103"/>
      <c r="E428" s="103"/>
      <c r="F428" s="103"/>
      <c r="G428" s="103"/>
      <c r="H428" s="103"/>
    </row>
    <row r="429" spans="1:8" x14ac:dyDescent="0.2">
      <c r="A429" s="245"/>
      <c r="B429" s="250"/>
      <c r="C429" s="103"/>
      <c r="D429" s="103"/>
      <c r="E429" s="103"/>
      <c r="F429" s="103"/>
      <c r="G429" s="103"/>
      <c r="H429" s="103"/>
    </row>
    <row r="430" spans="1:8" x14ac:dyDescent="0.2">
      <c r="A430" s="245"/>
      <c r="B430" s="250"/>
      <c r="C430" s="103"/>
      <c r="D430" s="103"/>
      <c r="E430" s="103"/>
      <c r="F430" s="103"/>
      <c r="G430" s="103"/>
      <c r="H430" s="103"/>
    </row>
    <row r="431" spans="1:8" x14ac:dyDescent="0.2">
      <c r="A431" s="245"/>
      <c r="B431" s="250"/>
      <c r="C431" s="103"/>
      <c r="D431" s="103"/>
      <c r="E431" s="103"/>
      <c r="F431" s="103"/>
      <c r="G431" s="103"/>
      <c r="H431" s="103"/>
    </row>
    <row r="432" spans="1:8" x14ac:dyDescent="0.2">
      <c r="A432" s="245"/>
      <c r="B432" s="250"/>
      <c r="C432" s="103"/>
      <c r="D432" s="103"/>
      <c r="E432" s="103"/>
      <c r="F432" s="103"/>
      <c r="G432" s="103"/>
      <c r="H432" s="103"/>
    </row>
    <row r="433" spans="1:8" x14ac:dyDescent="0.2">
      <c r="A433" s="245"/>
      <c r="B433" s="250"/>
      <c r="C433" s="103"/>
      <c r="D433" s="103"/>
      <c r="E433" s="103"/>
      <c r="F433" s="103"/>
      <c r="G433" s="103"/>
      <c r="H433" s="103"/>
    </row>
    <row r="434" spans="1:8" x14ac:dyDescent="0.2">
      <c r="A434" s="245"/>
      <c r="B434" s="250"/>
      <c r="C434" s="103"/>
      <c r="D434" s="103"/>
      <c r="E434" s="103"/>
      <c r="F434" s="103"/>
      <c r="G434" s="103"/>
      <c r="H434" s="103"/>
    </row>
    <row r="435" spans="1:8" x14ac:dyDescent="0.2">
      <c r="A435" s="245"/>
      <c r="B435" s="250"/>
      <c r="C435" s="103"/>
      <c r="D435" s="103"/>
      <c r="E435" s="103"/>
      <c r="F435" s="103"/>
      <c r="G435" s="103"/>
      <c r="H435" s="103"/>
    </row>
    <row r="436" spans="1:8" x14ac:dyDescent="0.2">
      <c r="A436" s="245"/>
      <c r="B436" s="250"/>
      <c r="C436" s="103"/>
      <c r="D436" s="103"/>
      <c r="E436" s="103"/>
      <c r="F436" s="103"/>
      <c r="G436" s="103"/>
      <c r="H436" s="103"/>
    </row>
    <row r="437" spans="1:8" x14ac:dyDescent="0.2">
      <c r="A437" s="245"/>
      <c r="B437" s="250"/>
      <c r="C437" s="103"/>
      <c r="D437" s="103"/>
      <c r="E437" s="103"/>
      <c r="F437" s="103"/>
      <c r="G437" s="103"/>
      <c r="H437" s="103"/>
    </row>
    <row r="438" spans="1:8" x14ac:dyDescent="0.2">
      <c r="A438" s="245"/>
      <c r="B438" s="250"/>
      <c r="C438" s="103"/>
      <c r="D438" s="103"/>
      <c r="E438" s="103"/>
      <c r="F438" s="103"/>
      <c r="G438" s="103"/>
      <c r="H438" s="103"/>
    </row>
    <row r="439" spans="1:8" x14ac:dyDescent="0.2">
      <c r="A439" s="245"/>
      <c r="B439" s="250"/>
      <c r="C439" s="103"/>
      <c r="D439" s="103"/>
      <c r="E439" s="103"/>
      <c r="F439" s="103"/>
      <c r="G439" s="103"/>
      <c r="H439" s="103"/>
    </row>
    <row r="440" spans="1:8" x14ac:dyDescent="0.2">
      <c r="A440" s="245"/>
      <c r="B440" s="250"/>
      <c r="C440" s="103"/>
      <c r="D440" s="103"/>
      <c r="E440" s="103"/>
      <c r="F440" s="103"/>
      <c r="G440" s="103"/>
      <c r="H440" s="103"/>
    </row>
    <row r="441" spans="1:8" x14ac:dyDescent="0.2">
      <c r="A441" s="245"/>
      <c r="B441" s="250"/>
      <c r="C441" s="103"/>
      <c r="D441" s="103"/>
      <c r="E441" s="103"/>
      <c r="F441" s="103"/>
      <c r="G441" s="103"/>
      <c r="H441" s="103"/>
    </row>
    <row r="442" spans="1:8" x14ac:dyDescent="0.2">
      <c r="A442" s="245"/>
      <c r="B442" s="250"/>
      <c r="C442" s="103"/>
      <c r="D442" s="103"/>
      <c r="E442" s="103"/>
      <c r="F442" s="103"/>
      <c r="G442" s="103"/>
      <c r="H442" s="103"/>
    </row>
    <row r="443" spans="1:8" x14ac:dyDescent="0.2">
      <c r="A443" s="245"/>
      <c r="B443" s="250"/>
      <c r="C443" s="103"/>
      <c r="D443" s="103"/>
      <c r="E443" s="103"/>
      <c r="F443" s="103"/>
      <c r="G443" s="103"/>
      <c r="H443" s="103"/>
    </row>
    <row r="444" spans="1:8" x14ac:dyDescent="0.2">
      <c r="A444" s="245"/>
      <c r="B444" s="250"/>
      <c r="C444" s="103"/>
      <c r="D444" s="103"/>
      <c r="E444" s="103"/>
      <c r="F444" s="103"/>
      <c r="G444" s="103"/>
      <c r="H444" s="103"/>
    </row>
    <row r="445" spans="1:8" x14ac:dyDescent="0.2">
      <c r="A445" s="245"/>
      <c r="B445" s="250"/>
      <c r="C445" s="103"/>
      <c r="D445" s="103"/>
      <c r="E445" s="103"/>
      <c r="F445" s="103"/>
      <c r="G445" s="103"/>
      <c r="H445" s="103"/>
    </row>
    <row r="446" spans="1:8" x14ac:dyDescent="0.2">
      <c r="A446" s="245"/>
      <c r="B446" s="250"/>
      <c r="C446" s="103"/>
      <c r="D446" s="103"/>
      <c r="E446" s="103"/>
      <c r="F446" s="103"/>
      <c r="G446" s="103"/>
      <c r="H446" s="103"/>
    </row>
    <row r="447" spans="1:8" x14ac:dyDescent="0.2">
      <c r="A447" s="245"/>
      <c r="B447" s="250"/>
      <c r="C447" s="103"/>
      <c r="D447" s="103"/>
      <c r="E447" s="103"/>
      <c r="F447" s="103"/>
      <c r="G447" s="103"/>
      <c r="H447" s="103"/>
    </row>
    <row r="448" spans="1:8" x14ac:dyDescent="0.2">
      <c r="A448" s="245"/>
      <c r="B448" s="250"/>
      <c r="C448" s="103"/>
      <c r="D448" s="103"/>
      <c r="E448" s="103"/>
      <c r="F448" s="103"/>
      <c r="G448" s="103"/>
      <c r="H448" s="103"/>
    </row>
    <row r="449" spans="1:8" x14ac:dyDescent="0.2">
      <c r="A449" s="245"/>
      <c r="B449" s="250"/>
      <c r="C449" s="103"/>
      <c r="D449" s="103"/>
      <c r="E449" s="103"/>
      <c r="F449" s="103"/>
      <c r="G449" s="103"/>
      <c r="H449" s="103"/>
    </row>
    <row r="450" spans="1:8" x14ac:dyDescent="0.2">
      <c r="A450" s="245"/>
      <c r="B450" s="250"/>
      <c r="C450" s="103"/>
      <c r="D450" s="103"/>
      <c r="E450" s="103"/>
      <c r="F450" s="103"/>
      <c r="G450" s="103"/>
      <c r="H450" s="103"/>
    </row>
    <row r="451" spans="1:8" x14ac:dyDescent="0.2">
      <c r="A451" s="245"/>
      <c r="B451" s="250"/>
      <c r="C451" s="103"/>
      <c r="D451" s="103"/>
      <c r="E451" s="103"/>
      <c r="F451" s="103"/>
      <c r="G451" s="103"/>
      <c r="H451" s="103"/>
    </row>
    <row r="452" spans="1:8" x14ac:dyDescent="0.2">
      <c r="A452" s="245"/>
      <c r="B452" s="250"/>
      <c r="C452" s="103"/>
      <c r="D452" s="103"/>
      <c r="E452" s="103"/>
      <c r="F452" s="103"/>
      <c r="G452" s="103"/>
      <c r="H452" s="103"/>
    </row>
    <row r="453" spans="1:8" x14ac:dyDescent="0.2">
      <c r="A453" s="245"/>
      <c r="B453" s="250"/>
      <c r="C453" s="103"/>
      <c r="D453" s="103"/>
      <c r="E453" s="103"/>
      <c r="F453" s="103"/>
      <c r="G453" s="103"/>
      <c r="H453" s="103"/>
    </row>
    <row r="454" spans="1:8" x14ac:dyDescent="0.2">
      <c r="A454" s="245"/>
      <c r="B454" s="250"/>
      <c r="C454" s="103"/>
      <c r="D454" s="103"/>
      <c r="E454" s="103"/>
      <c r="F454" s="103"/>
      <c r="G454" s="103"/>
      <c r="H454" s="103"/>
    </row>
    <row r="455" spans="1:8" x14ac:dyDescent="0.2">
      <c r="A455" s="245"/>
      <c r="B455" s="250"/>
      <c r="C455" s="103"/>
      <c r="D455" s="103"/>
      <c r="E455" s="103"/>
      <c r="F455" s="103"/>
      <c r="G455" s="103"/>
      <c r="H455" s="103"/>
    </row>
    <row r="456" spans="1:8" x14ac:dyDescent="0.2">
      <c r="A456" s="245"/>
      <c r="B456" s="250"/>
      <c r="C456" s="103"/>
      <c r="D456" s="103"/>
      <c r="E456" s="103"/>
      <c r="F456" s="103"/>
      <c r="G456" s="103"/>
      <c r="H456" s="103"/>
    </row>
    <row r="457" spans="1:8" x14ac:dyDescent="0.2">
      <c r="A457" s="245"/>
      <c r="B457" s="250"/>
      <c r="C457" s="103"/>
      <c r="D457" s="103"/>
      <c r="E457" s="103"/>
      <c r="F457" s="103"/>
      <c r="G457" s="103"/>
      <c r="H457" s="103"/>
    </row>
    <row r="458" spans="1:8" x14ac:dyDescent="0.2">
      <c r="A458" s="245"/>
      <c r="B458" s="250"/>
      <c r="C458" s="103"/>
      <c r="D458" s="103"/>
      <c r="E458" s="103"/>
      <c r="F458" s="103"/>
      <c r="G458" s="103"/>
      <c r="H458" s="103"/>
    </row>
    <row r="459" spans="1:8" x14ac:dyDescent="0.2">
      <c r="A459" s="245"/>
      <c r="B459" s="250"/>
      <c r="C459" s="103"/>
      <c r="D459" s="103"/>
      <c r="E459" s="103"/>
      <c r="F459" s="103"/>
      <c r="G459" s="103"/>
      <c r="H459" s="103"/>
    </row>
    <row r="460" spans="1:8" x14ac:dyDescent="0.2">
      <c r="A460" s="245"/>
      <c r="B460" s="250"/>
      <c r="C460" s="103"/>
      <c r="D460" s="103"/>
      <c r="E460" s="103"/>
      <c r="F460" s="103"/>
      <c r="G460" s="103"/>
      <c r="H460" s="103"/>
    </row>
    <row r="461" spans="1:8" x14ac:dyDescent="0.2">
      <c r="A461" s="245"/>
      <c r="B461" s="250"/>
      <c r="C461" s="103"/>
      <c r="D461" s="103"/>
      <c r="E461" s="103"/>
      <c r="F461" s="103"/>
      <c r="G461" s="103"/>
      <c r="H461" s="103"/>
    </row>
    <row r="462" spans="1:8" x14ac:dyDescent="0.2">
      <c r="A462" s="245"/>
      <c r="B462" s="250"/>
      <c r="C462" s="103"/>
      <c r="D462" s="103"/>
      <c r="E462" s="103"/>
      <c r="F462" s="103"/>
      <c r="G462" s="103"/>
      <c r="H462" s="103"/>
    </row>
    <row r="463" spans="1:8" x14ac:dyDescent="0.2">
      <c r="A463" s="245"/>
      <c r="B463" s="250"/>
      <c r="C463" s="103"/>
      <c r="D463" s="103"/>
      <c r="E463" s="103"/>
      <c r="F463" s="103"/>
      <c r="G463" s="103"/>
      <c r="H463" s="103"/>
    </row>
    <row r="464" spans="1:8" x14ac:dyDescent="0.2">
      <c r="A464" s="245"/>
      <c r="B464" s="250"/>
      <c r="C464" s="103"/>
      <c r="D464" s="103"/>
      <c r="E464" s="103"/>
      <c r="F464" s="103"/>
      <c r="G464" s="103"/>
      <c r="H464" s="103"/>
    </row>
    <row r="465" spans="1:8" x14ac:dyDescent="0.2">
      <c r="A465" s="245"/>
      <c r="B465" s="250"/>
      <c r="C465" s="103"/>
      <c r="D465" s="103"/>
      <c r="E465" s="103"/>
      <c r="F465" s="103"/>
      <c r="G465" s="103"/>
      <c r="H465" s="103"/>
    </row>
    <row r="466" spans="1:8" x14ac:dyDescent="0.2">
      <c r="A466" s="245"/>
      <c r="B466" s="250"/>
      <c r="C466" s="103"/>
      <c r="D466" s="103"/>
      <c r="E466" s="103"/>
      <c r="F466" s="103"/>
      <c r="G466" s="103"/>
      <c r="H466" s="103"/>
    </row>
    <row r="467" spans="1:8" x14ac:dyDescent="0.2">
      <c r="A467" s="245"/>
      <c r="B467" s="250"/>
      <c r="C467" s="103"/>
      <c r="D467" s="103"/>
      <c r="E467" s="103"/>
      <c r="F467" s="103"/>
      <c r="G467" s="103"/>
      <c r="H467" s="103"/>
    </row>
    <row r="468" spans="1:8" x14ac:dyDescent="0.2">
      <c r="A468" s="245"/>
      <c r="B468" s="250"/>
      <c r="C468" s="103"/>
      <c r="D468" s="103"/>
      <c r="E468" s="103"/>
      <c r="F468" s="103"/>
      <c r="G468" s="103"/>
      <c r="H468" s="103"/>
    </row>
    <row r="469" spans="1:8" x14ac:dyDescent="0.2">
      <c r="A469" s="245"/>
      <c r="B469" s="250"/>
      <c r="C469" s="103"/>
      <c r="D469" s="103"/>
      <c r="E469" s="103"/>
      <c r="F469" s="103"/>
      <c r="G469" s="103"/>
      <c r="H469" s="103"/>
    </row>
    <row r="470" spans="1:8" x14ac:dyDescent="0.2">
      <c r="A470" s="245"/>
      <c r="B470" s="250"/>
      <c r="C470" s="103"/>
      <c r="D470" s="103"/>
      <c r="E470" s="103"/>
      <c r="F470" s="103"/>
      <c r="G470" s="103"/>
      <c r="H470" s="103"/>
    </row>
    <row r="471" spans="1:8" x14ac:dyDescent="0.2">
      <c r="A471" s="245"/>
      <c r="B471" s="250"/>
      <c r="C471" s="103"/>
      <c r="D471" s="103"/>
      <c r="E471" s="103"/>
      <c r="F471" s="103"/>
      <c r="G471" s="103"/>
      <c r="H471" s="103"/>
    </row>
    <row r="472" spans="1:8" x14ac:dyDescent="0.2">
      <c r="A472" s="245"/>
      <c r="B472" s="250"/>
      <c r="C472" s="103"/>
      <c r="D472" s="103"/>
      <c r="E472" s="103"/>
      <c r="F472" s="103"/>
      <c r="G472" s="103"/>
      <c r="H472" s="103"/>
    </row>
    <row r="473" spans="1:8" x14ac:dyDescent="0.2">
      <c r="A473" s="245"/>
      <c r="B473" s="250"/>
      <c r="C473" s="103"/>
      <c r="D473" s="103"/>
      <c r="E473" s="103"/>
      <c r="F473" s="103"/>
      <c r="G473" s="103"/>
      <c r="H473" s="103"/>
    </row>
    <row r="474" spans="1:8" x14ac:dyDescent="0.2">
      <c r="A474" s="245"/>
      <c r="B474" s="250"/>
      <c r="C474" s="103"/>
      <c r="D474" s="103"/>
      <c r="E474" s="103"/>
      <c r="F474" s="103"/>
      <c r="G474" s="103"/>
      <c r="H474" s="103"/>
    </row>
    <row r="475" spans="1:8" x14ac:dyDescent="0.2">
      <c r="A475" s="245"/>
      <c r="B475" s="250"/>
      <c r="C475" s="103"/>
      <c r="D475" s="103"/>
      <c r="E475" s="103"/>
      <c r="F475" s="103"/>
      <c r="G475" s="103"/>
      <c r="H475" s="103"/>
    </row>
    <row r="476" spans="1:8" x14ac:dyDescent="0.2">
      <c r="A476" s="245"/>
      <c r="B476" s="250"/>
      <c r="C476" s="103"/>
      <c r="D476" s="103"/>
      <c r="E476" s="103"/>
      <c r="F476" s="103"/>
      <c r="G476" s="103"/>
      <c r="H476" s="103"/>
    </row>
    <row r="477" spans="1:8" x14ac:dyDescent="0.2">
      <c r="A477" s="245"/>
      <c r="B477" s="250"/>
      <c r="C477" s="103"/>
      <c r="D477" s="103"/>
      <c r="E477" s="103"/>
      <c r="F477" s="103"/>
      <c r="G477" s="103"/>
      <c r="H477" s="103"/>
    </row>
    <row r="478" spans="1:8" x14ac:dyDescent="0.2">
      <c r="A478" s="245"/>
      <c r="B478" s="250"/>
      <c r="C478" s="103"/>
      <c r="D478" s="103"/>
      <c r="E478" s="103"/>
      <c r="F478" s="103"/>
      <c r="G478" s="103"/>
      <c r="H478" s="103"/>
    </row>
    <row r="479" spans="1:8" x14ac:dyDescent="0.2">
      <c r="A479" s="245"/>
      <c r="B479" s="250"/>
      <c r="C479" s="103"/>
      <c r="D479" s="103"/>
      <c r="E479" s="103"/>
      <c r="F479" s="103"/>
      <c r="G479" s="103"/>
      <c r="H479" s="103"/>
    </row>
    <row r="480" spans="1:8" x14ac:dyDescent="0.2">
      <c r="A480" s="245"/>
      <c r="B480" s="250"/>
      <c r="C480" s="103"/>
      <c r="D480" s="103"/>
      <c r="E480" s="103"/>
      <c r="F480" s="103"/>
      <c r="G480" s="103"/>
      <c r="H480" s="103"/>
    </row>
    <row r="481" spans="1:8" x14ac:dyDescent="0.2">
      <c r="A481" s="245"/>
      <c r="B481" s="250"/>
      <c r="C481" s="103"/>
      <c r="D481" s="103"/>
      <c r="E481" s="103"/>
      <c r="F481" s="103"/>
      <c r="G481" s="103"/>
      <c r="H481" s="103"/>
    </row>
    <row r="482" spans="1:8" x14ac:dyDescent="0.2">
      <c r="A482" s="245"/>
      <c r="B482" s="250"/>
      <c r="C482" s="103"/>
      <c r="D482" s="103"/>
      <c r="E482" s="103"/>
      <c r="F482" s="103"/>
      <c r="G482" s="103"/>
      <c r="H482" s="103"/>
    </row>
    <row r="483" spans="1:8" x14ac:dyDescent="0.2">
      <c r="A483" s="245"/>
      <c r="B483" s="250"/>
      <c r="C483" s="103"/>
      <c r="D483" s="103"/>
      <c r="E483" s="103"/>
      <c r="F483" s="103"/>
      <c r="G483" s="103"/>
      <c r="H483" s="103"/>
    </row>
    <row r="484" spans="1:8" x14ac:dyDescent="0.2">
      <c r="A484" s="245"/>
      <c r="B484" s="250"/>
      <c r="C484" s="103"/>
      <c r="D484" s="103"/>
      <c r="E484" s="103"/>
      <c r="F484" s="103"/>
      <c r="G484" s="103"/>
      <c r="H484" s="103"/>
    </row>
  </sheetData>
  <sortState ref="A26:C210">
    <sortCondition ref="A26:A210"/>
    <sortCondition descending="1" ref="B26:B210"/>
  </sortState>
  <pageMargins left="0.75" right="0.75" top="1" bottom="1" header="0.5" footer="0.5"/>
  <headerFooter alignWithMargins="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A1:AJ65"/>
  <sheetViews>
    <sheetView zoomScale="80" zoomScaleNormal="80" workbookViewId="0"/>
  </sheetViews>
  <sheetFormatPr defaultColWidth="8.7109375" defaultRowHeight="12.75" x14ac:dyDescent="0.2"/>
  <cols>
    <col min="1" max="1" width="8.7109375" style="96"/>
    <col min="2" max="4" width="11.85546875" style="4" bestFit="1" customWidth="1"/>
    <col min="5" max="5" width="13.85546875" style="4" bestFit="1" customWidth="1"/>
    <col min="6" max="11" width="11.85546875" style="4" bestFit="1" customWidth="1"/>
    <col min="12" max="12" width="17.85546875" style="4" bestFit="1" customWidth="1"/>
    <col min="13" max="13" width="11.85546875" style="4" customWidth="1"/>
    <col min="14" max="14" width="9" style="4" bestFit="1" customWidth="1"/>
    <col min="15" max="15" width="5.42578125" style="4" bestFit="1" customWidth="1"/>
    <col min="16" max="16" width="7.5703125" style="4" bestFit="1" customWidth="1"/>
    <col min="17" max="17" width="4.28515625" style="4" bestFit="1" customWidth="1"/>
    <col min="18" max="18" width="7.5703125" style="4" bestFit="1" customWidth="1"/>
    <col min="19" max="19" width="5.42578125" style="4" bestFit="1" customWidth="1"/>
    <col min="20" max="20" width="7.5703125" style="4" bestFit="1" customWidth="1"/>
    <col min="21" max="21" width="6.28515625" style="4" customWidth="1"/>
    <col min="22" max="22" width="7.5703125" style="4" bestFit="1" customWidth="1"/>
    <col min="23" max="23" width="4.28515625" style="4" bestFit="1" customWidth="1"/>
    <col min="24" max="24" width="7.5703125" style="96" bestFit="1" customWidth="1"/>
    <col min="25" max="25" width="4.28515625" style="96" bestFit="1" customWidth="1"/>
    <col min="26" max="26" width="7.5703125" style="96" bestFit="1" customWidth="1"/>
    <col min="27" max="27" width="4.28515625" style="96" bestFit="1" customWidth="1"/>
    <col min="28" max="28" width="7.5703125" style="96" bestFit="1" customWidth="1"/>
    <col min="29" max="29" width="4.28515625" style="96" bestFit="1" customWidth="1"/>
    <col min="30" max="30" width="7.5703125" style="96" bestFit="1" customWidth="1"/>
    <col min="31" max="31" width="4.28515625" style="96" bestFit="1" customWidth="1"/>
    <col min="32" max="32" width="7.5703125" style="96" bestFit="1" customWidth="1"/>
    <col min="33" max="33" width="4.28515625" style="96" bestFit="1" customWidth="1"/>
    <col min="34" max="34" width="7.5703125" style="96" bestFit="1" customWidth="1"/>
    <col min="35" max="35" width="8.7109375" style="96" customWidth="1"/>
    <col min="36" max="36" width="9.28515625" style="96" customWidth="1"/>
    <col min="37" max="16384" width="8.7109375" style="96"/>
  </cols>
  <sheetData>
    <row r="1" spans="1:10" ht="15" x14ac:dyDescent="0.25">
      <c r="A1" s="27" t="s">
        <v>101</v>
      </c>
      <c r="J1" s="27" t="s">
        <v>880</v>
      </c>
    </row>
    <row r="2" spans="1:10" x14ac:dyDescent="0.2">
      <c r="A2" s="24"/>
    </row>
    <row r="3" spans="1:10" x14ac:dyDescent="0.2">
      <c r="A3" s="24"/>
    </row>
    <row r="4" spans="1:10" x14ac:dyDescent="0.2">
      <c r="A4" s="24"/>
    </row>
    <row r="5" spans="1:10" x14ac:dyDescent="0.2">
      <c r="A5" s="24"/>
    </row>
    <row r="6" spans="1:10" x14ac:dyDescent="0.2">
      <c r="A6" s="24"/>
    </row>
    <row r="7" spans="1:10" x14ac:dyDescent="0.2">
      <c r="A7" s="24"/>
    </row>
    <row r="8" spans="1:10" x14ac:dyDescent="0.2">
      <c r="A8" s="24"/>
    </row>
    <row r="9" spans="1:10" x14ac:dyDescent="0.2">
      <c r="A9" s="24"/>
    </row>
    <row r="10" spans="1:10" x14ac:dyDescent="0.2">
      <c r="A10" s="24"/>
    </row>
    <row r="11" spans="1:10" x14ac:dyDescent="0.2">
      <c r="A11" s="24"/>
    </row>
    <row r="12" spans="1:10" x14ac:dyDescent="0.2">
      <c r="A12" s="24"/>
    </row>
    <row r="13" spans="1:10" x14ac:dyDescent="0.2">
      <c r="A13" s="24"/>
    </row>
    <row r="14" spans="1:10" x14ac:dyDescent="0.2">
      <c r="A14" s="24"/>
    </row>
    <row r="15" spans="1:10" x14ac:dyDescent="0.2">
      <c r="A15" s="24"/>
    </row>
    <row r="16" spans="1:10" x14ac:dyDescent="0.2">
      <c r="A16" s="24"/>
    </row>
    <row r="17" spans="1:36" x14ac:dyDescent="0.2">
      <c r="A17" s="24"/>
    </row>
    <row r="18" spans="1:36" x14ac:dyDescent="0.2">
      <c r="A18" s="24"/>
    </row>
    <row r="19" spans="1:36" x14ac:dyDescent="0.2">
      <c r="A19" s="24"/>
    </row>
    <row r="20" spans="1:36" x14ac:dyDescent="0.2">
      <c r="A20" s="24"/>
    </row>
    <row r="21" spans="1:36" x14ac:dyDescent="0.2">
      <c r="A21" s="24"/>
    </row>
    <row r="22" spans="1:36" x14ac:dyDescent="0.2">
      <c r="A22" s="52" t="s">
        <v>158</v>
      </c>
    </row>
    <row r="23" spans="1:36" x14ac:dyDescent="0.2">
      <c r="A23" s="52" t="s">
        <v>468</v>
      </c>
    </row>
    <row r="25" spans="1:36" x14ac:dyDescent="0.2">
      <c r="A25" s="721" t="s">
        <v>102</v>
      </c>
      <c r="B25" s="372" t="s">
        <v>103</v>
      </c>
      <c r="C25" s="721" t="s">
        <v>65</v>
      </c>
      <c r="D25" s="721" t="s">
        <v>8</v>
      </c>
      <c r="E25" s="721" t="s">
        <v>92</v>
      </c>
      <c r="F25" s="721" t="s">
        <v>4</v>
      </c>
      <c r="G25" s="721" t="s">
        <v>3</v>
      </c>
      <c r="H25" s="721" t="s">
        <v>2</v>
      </c>
      <c r="I25" s="721" t="s">
        <v>1</v>
      </c>
      <c r="J25" s="721" t="s">
        <v>5</v>
      </c>
      <c r="K25" s="721" t="s">
        <v>6</v>
      </c>
      <c r="L25" s="721" t="s">
        <v>93</v>
      </c>
      <c r="M25" s="200"/>
      <c r="N25" s="721" t="s">
        <v>102</v>
      </c>
      <c r="O25" s="1156" t="s">
        <v>103</v>
      </c>
      <c r="P25" s="1156"/>
      <c r="Q25" s="1156" t="s">
        <v>65</v>
      </c>
      <c r="R25" s="1156"/>
      <c r="S25" s="1156" t="s">
        <v>8</v>
      </c>
      <c r="T25" s="1156"/>
      <c r="U25" s="1156" t="s">
        <v>92</v>
      </c>
      <c r="V25" s="1156"/>
      <c r="W25" s="1156" t="s">
        <v>4</v>
      </c>
      <c r="X25" s="1156"/>
      <c r="Y25" s="1156" t="s">
        <v>3</v>
      </c>
      <c r="Z25" s="1156"/>
      <c r="AA25" s="1156" t="s">
        <v>2</v>
      </c>
      <c r="AB25" s="1156"/>
      <c r="AC25" s="1156" t="s">
        <v>1</v>
      </c>
      <c r="AD25" s="1156"/>
      <c r="AE25" s="1156" t="s">
        <v>5</v>
      </c>
      <c r="AF25" s="1156"/>
      <c r="AG25" s="1156" t="s">
        <v>6</v>
      </c>
      <c r="AH25" s="1156"/>
      <c r="AI25" s="1156" t="s">
        <v>93</v>
      </c>
      <c r="AJ25" s="1156"/>
    </row>
    <row r="26" spans="1:36" x14ac:dyDescent="0.2">
      <c r="A26" s="57" t="s">
        <v>104</v>
      </c>
      <c r="B26" s="200" t="s">
        <v>105</v>
      </c>
      <c r="C26" s="57" t="s">
        <v>105</v>
      </c>
      <c r="D26" s="57" t="s">
        <v>105</v>
      </c>
      <c r="E26" s="57" t="s">
        <v>105</v>
      </c>
      <c r="F26" s="57" t="s">
        <v>105</v>
      </c>
      <c r="G26" s="57" t="s">
        <v>105</v>
      </c>
      <c r="H26" s="57" t="s">
        <v>105</v>
      </c>
      <c r="I26" s="57" t="s">
        <v>105</v>
      </c>
      <c r="J26" s="57" t="s">
        <v>105</v>
      </c>
      <c r="K26" s="57" t="s">
        <v>105</v>
      </c>
      <c r="L26" s="57" t="s">
        <v>105</v>
      </c>
      <c r="M26" s="200"/>
      <c r="N26" s="57" t="s">
        <v>104</v>
      </c>
      <c r="O26" s="1155" t="s">
        <v>74</v>
      </c>
      <c r="P26" s="1155"/>
      <c r="Q26" s="1155" t="s">
        <v>74</v>
      </c>
      <c r="R26" s="1155"/>
      <c r="S26" s="1155" t="s">
        <v>74</v>
      </c>
      <c r="T26" s="1155"/>
      <c r="U26" s="1155" t="s">
        <v>74</v>
      </c>
      <c r="V26" s="1155"/>
      <c r="W26" s="1155" t="s">
        <v>74</v>
      </c>
      <c r="X26" s="1155"/>
      <c r="Y26" s="1155" t="s">
        <v>74</v>
      </c>
      <c r="Z26" s="1155"/>
      <c r="AA26" s="1155" t="s">
        <v>74</v>
      </c>
      <c r="AB26" s="1155"/>
      <c r="AC26" s="1155" t="s">
        <v>74</v>
      </c>
      <c r="AD26" s="1155"/>
      <c r="AE26" s="1155" t="s">
        <v>74</v>
      </c>
      <c r="AF26" s="1155"/>
      <c r="AG26" s="1155" t="s">
        <v>74</v>
      </c>
      <c r="AH26" s="1155"/>
      <c r="AI26" s="1155" t="s">
        <v>74</v>
      </c>
      <c r="AJ26" s="1155"/>
    </row>
    <row r="27" spans="1:36" x14ac:dyDescent="0.2">
      <c r="A27" s="720" t="s">
        <v>79</v>
      </c>
      <c r="B27" s="197" t="s">
        <v>689</v>
      </c>
      <c r="C27" s="720" t="s">
        <v>689</v>
      </c>
      <c r="D27" s="720" t="s">
        <v>689</v>
      </c>
      <c r="E27" s="720" t="s">
        <v>689</v>
      </c>
      <c r="F27" s="720" t="s">
        <v>689</v>
      </c>
      <c r="G27" s="720" t="s">
        <v>689</v>
      </c>
      <c r="H27" s="720" t="s">
        <v>689</v>
      </c>
      <c r="I27" s="720" t="s">
        <v>689</v>
      </c>
      <c r="J27" s="720" t="s">
        <v>689</v>
      </c>
      <c r="K27" s="720" t="s">
        <v>689</v>
      </c>
      <c r="L27" s="720" t="s">
        <v>689</v>
      </c>
      <c r="M27" s="200"/>
      <c r="N27" s="720" t="s">
        <v>79</v>
      </c>
      <c r="O27" s="719" t="s">
        <v>97</v>
      </c>
      <c r="P27" s="719" t="s">
        <v>77</v>
      </c>
      <c r="Q27" s="719" t="s">
        <v>97</v>
      </c>
      <c r="R27" s="719" t="s">
        <v>77</v>
      </c>
      <c r="S27" s="719" t="s">
        <v>97</v>
      </c>
      <c r="T27" s="719" t="s">
        <v>77</v>
      </c>
      <c r="U27" s="719" t="s">
        <v>97</v>
      </c>
      <c r="V27" s="719" t="s">
        <v>77</v>
      </c>
      <c r="W27" s="719" t="s">
        <v>97</v>
      </c>
      <c r="X27" s="719" t="s">
        <v>77</v>
      </c>
      <c r="Y27" s="719" t="s">
        <v>97</v>
      </c>
      <c r="Z27" s="719" t="s">
        <v>77</v>
      </c>
      <c r="AA27" s="719" t="s">
        <v>97</v>
      </c>
      <c r="AB27" s="719" t="s">
        <v>77</v>
      </c>
      <c r="AC27" s="719" t="s">
        <v>97</v>
      </c>
      <c r="AD27" s="719" t="s">
        <v>77</v>
      </c>
      <c r="AE27" s="719" t="s">
        <v>97</v>
      </c>
      <c r="AF27" s="719" t="s">
        <v>77</v>
      </c>
      <c r="AG27" s="719" t="s">
        <v>97</v>
      </c>
      <c r="AH27" s="719" t="s">
        <v>77</v>
      </c>
      <c r="AI27" s="719" t="s">
        <v>97</v>
      </c>
      <c r="AJ27" s="719" t="s">
        <v>77</v>
      </c>
    </row>
    <row r="28" spans="1:36" x14ac:dyDescent="0.2">
      <c r="A28" s="57">
        <v>2006</v>
      </c>
      <c r="B28" s="139"/>
      <c r="C28" s="138"/>
      <c r="D28" s="138"/>
      <c r="E28" s="138"/>
      <c r="F28" s="138"/>
      <c r="G28" s="138"/>
      <c r="H28" s="138"/>
      <c r="I28" s="138"/>
      <c r="J28" s="138"/>
      <c r="K28" s="138"/>
      <c r="L28" s="138"/>
      <c r="M28" s="139"/>
      <c r="N28" s="57">
        <v>2006</v>
      </c>
      <c r="O28" s="251">
        <v>7</v>
      </c>
      <c r="P28" s="251">
        <v>1</v>
      </c>
      <c r="Q28" s="251">
        <v>0</v>
      </c>
      <c r="R28" s="251">
        <v>0</v>
      </c>
      <c r="S28" s="251">
        <v>0</v>
      </c>
      <c r="T28" s="251">
        <v>0</v>
      </c>
      <c r="U28" s="251">
        <v>7</v>
      </c>
      <c r="V28" s="251">
        <v>1</v>
      </c>
      <c r="W28" s="252">
        <v>0</v>
      </c>
      <c r="X28" s="252">
        <v>0</v>
      </c>
      <c r="Y28" s="252">
        <v>0</v>
      </c>
      <c r="Z28" s="252">
        <v>0</v>
      </c>
      <c r="AA28" s="252">
        <v>0</v>
      </c>
      <c r="AB28" s="252">
        <v>0</v>
      </c>
      <c r="AC28" s="252">
        <v>0</v>
      </c>
      <c r="AD28" s="252">
        <v>0</v>
      </c>
      <c r="AE28" s="252">
        <v>0</v>
      </c>
      <c r="AF28" s="252">
        <v>0</v>
      </c>
      <c r="AG28" s="252">
        <v>0</v>
      </c>
      <c r="AH28" s="252">
        <v>0</v>
      </c>
      <c r="AI28" s="252">
        <v>0</v>
      </c>
      <c r="AJ28" s="252">
        <v>0</v>
      </c>
    </row>
    <row r="29" spans="1:36" x14ac:dyDescent="0.2">
      <c r="A29" s="57">
        <v>2007</v>
      </c>
      <c r="B29" s="139"/>
      <c r="C29" s="138"/>
      <c r="D29" s="138"/>
      <c r="E29" s="138"/>
      <c r="F29" s="138"/>
      <c r="G29" s="138"/>
      <c r="H29" s="138"/>
      <c r="I29" s="138"/>
      <c r="J29" s="138"/>
      <c r="K29" s="138"/>
      <c r="L29" s="138"/>
      <c r="M29" s="139"/>
      <c r="N29" s="57">
        <v>2007</v>
      </c>
      <c r="O29" s="253">
        <v>5</v>
      </c>
      <c r="P29" s="253">
        <v>1</v>
      </c>
      <c r="Q29" s="253">
        <v>0</v>
      </c>
      <c r="R29" s="253">
        <v>0</v>
      </c>
      <c r="S29" s="253">
        <v>5</v>
      </c>
      <c r="T29" s="253">
        <v>1</v>
      </c>
      <c r="U29" s="253">
        <v>0</v>
      </c>
      <c r="V29" s="253">
        <v>0</v>
      </c>
      <c r="W29" s="179">
        <v>0</v>
      </c>
      <c r="X29" s="179">
        <v>0</v>
      </c>
      <c r="Y29" s="179">
        <v>0</v>
      </c>
      <c r="Z29" s="179">
        <v>0</v>
      </c>
      <c r="AA29" s="179">
        <v>0</v>
      </c>
      <c r="AB29" s="179">
        <v>0</v>
      </c>
      <c r="AC29" s="179">
        <v>0</v>
      </c>
      <c r="AD29" s="179">
        <v>0</v>
      </c>
      <c r="AE29" s="179">
        <v>0</v>
      </c>
      <c r="AF29" s="179">
        <v>0</v>
      </c>
      <c r="AG29" s="179">
        <v>0</v>
      </c>
      <c r="AH29" s="179">
        <v>0</v>
      </c>
      <c r="AI29" s="179">
        <v>0</v>
      </c>
      <c r="AJ29" s="179">
        <v>0</v>
      </c>
    </row>
    <row r="30" spans="1:36" x14ac:dyDescent="0.2">
      <c r="A30" s="57">
        <v>2008</v>
      </c>
      <c r="B30" s="139">
        <v>145.2991534160949</v>
      </c>
      <c r="C30" s="138"/>
      <c r="D30" s="138">
        <v>145.2991534160949</v>
      </c>
      <c r="E30" s="138"/>
      <c r="F30" s="138"/>
      <c r="G30" s="138"/>
      <c r="H30" s="138"/>
      <c r="I30" s="138"/>
      <c r="J30" s="138"/>
      <c r="K30" s="138"/>
      <c r="L30" s="138"/>
      <c r="M30" s="139"/>
      <c r="N30" s="57">
        <v>2008</v>
      </c>
      <c r="O30" s="253">
        <v>770</v>
      </c>
      <c r="P30" s="253">
        <v>3</v>
      </c>
      <c r="Q30" s="253">
        <v>0</v>
      </c>
      <c r="R30" s="253">
        <v>0</v>
      </c>
      <c r="S30" s="253">
        <v>770</v>
      </c>
      <c r="T30" s="253">
        <v>3</v>
      </c>
      <c r="U30" s="253">
        <v>0</v>
      </c>
      <c r="V30" s="253">
        <v>0</v>
      </c>
      <c r="W30" s="179">
        <v>0</v>
      </c>
      <c r="X30" s="179">
        <v>0</v>
      </c>
      <c r="Y30" s="179">
        <v>0</v>
      </c>
      <c r="Z30" s="179">
        <v>0</v>
      </c>
      <c r="AA30" s="179">
        <v>0</v>
      </c>
      <c r="AB30" s="179">
        <v>0</v>
      </c>
      <c r="AC30" s="179">
        <v>0</v>
      </c>
      <c r="AD30" s="179">
        <v>0</v>
      </c>
      <c r="AE30" s="179">
        <v>0</v>
      </c>
      <c r="AF30" s="179">
        <v>0</v>
      </c>
      <c r="AG30" s="179">
        <v>0</v>
      </c>
      <c r="AH30" s="179">
        <v>0</v>
      </c>
      <c r="AI30" s="179">
        <v>0</v>
      </c>
      <c r="AJ30" s="179">
        <v>0</v>
      </c>
    </row>
    <row r="31" spans="1:36" x14ac:dyDescent="0.2">
      <c r="A31" s="57">
        <v>2009</v>
      </c>
      <c r="B31" s="139">
        <v>160.64037958505693</v>
      </c>
      <c r="C31" s="138"/>
      <c r="D31" s="138">
        <v>162.36593127922595</v>
      </c>
      <c r="E31" s="138">
        <v>137.68404654208115</v>
      </c>
      <c r="F31" s="138"/>
      <c r="G31" s="138"/>
      <c r="H31" s="138">
        <v>171.85316936440697</v>
      </c>
      <c r="I31" s="138"/>
      <c r="J31" s="138"/>
      <c r="K31" s="138"/>
      <c r="L31" s="138"/>
      <c r="M31" s="139"/>
      <c r="N31" s="57">
        <v>2009</v>
      </c>
      <c r="O31" s="253">
        <v>1030</v>
      </c>
      <c r="P31" s="253">
        <v>16</v>
      </c>
      <c r="Q31" s="253">
        <v>0</v>
      </c>
      <c r="R31" s="253">
        <v>0</v>
      </c>
      <c r="S31" s="253">
        <v>844</v>
      </c>
      <c r="T31" s="253">
        <v>8</v>
      </c>
      <c r="U31" s="253">
        <v>69</v>
      </c>
      <c r="V31" s="253">
        <v>3</v>
      </c>
      <c r="W31" s="179">
        <v>0</v>
      </c>
      <c r="X31" s="179">
        <v>0</v>
      </c>
      <c r="Y31" s="179">
        <v>50</v>
      </c>
      <c r="Z31" s="179">
        <v>1</v>
      </c>
      <c r="AA31" s="179">
        <v>44</v>
      </c>
      <c r="AB31" s="179">
        <v>2</v>
      </c>
      <c r="AC31" s="179">
        <v>10.08</v>
      </c>
      <c r="AD31" s="179">
        <v>1</v>
      </c>
      <c r="AE31" s="179">
        <v>0</v>
      </c>
      <c r="AF31" s="179">
        <v>0</v>
      </c>
      <c r="AG31" s="179">
        <v>0</v>
      </c>
      <c r="AH31" s="179">
        <v>0</v>
      </c>
      <c r="AI31" s="179">
        <v>12.6</v>
      </c>
      <c r="AJ31" s="179">
        <v>1</v>
      </c>
    </row>
    <row r="32" spans="1:36" x14ac:dyDescent="0.2">
      <c r="A32" s="57">
        <v>2010</v>
      </c>
      <c r="B32" s="139">
        <v>133.78053331666038</v>
      </c>
      <c r="C32" s="138"/>
      <c r="D32" s="138">
        <v>132.05849429461136</v>
      </c>
      <c r="E32" s="138">
        <v>126.2966625483305</v>
      </c>
      <c r="F32" s="138"/>
      <c r="G32" s="138"/>
      <c r="H32" s="138"/>
      <c r="I32" s="138"/>
      <c r="J32" s="138"/>
      <c r="K32" s="138"/>
      <c r="L32" s="138">
        <v>168.03506613587871</v>
      </c>
      <c r="M32" s="139"/>
      <c r="N32" s="57">
        <v>2010</v>
      </c>
      <c r="O32" s="253">
        <v>1753</v>
      </c>
      <c r="P32" s="253">
        <v>31</v>
      </c>
      <c r="Q32" s="253">
        <v>0</v>
      </c>
      <c r="R32" s="253">
        <v>0</v>
      </c>
      <c r="S32" s="253">
        <v>1457.3</v>
      </c>
      <c r="T32" s="253">
        <v>17</v>
      </c>
      <c r="U32" s="253">
        <v>251</v>
      </c>
      <c r="V32" s="253">
        <v>11</v>
      </c>
      <c r="W32" s="179">
        <v>0</v>
      </c>
      <c r="X32" s="179">
        <v>0</v>
      </c>
      <c r="Y32" s="179">
        <v>0</v>
      </c>
      <c r="Z32" s="179">
        <v>0</v>
      </c>
      <c r="AA32" s="179">
        <v>0</v>
      </c>
      <c r="AB32" s="179">
        <v>0</v>
      </c>
      <c r="AC32" s="179">
        <v>0</v>
      </c>
      <c r="AD32" s="179">
        <v>0</v>
      </c>
      <c r="AE32" s="179">
        <v>32</v>
      </c>
      <c r="AF32" s="179">
        <v>1</v>
      </c>
      <c r="AG32" s="179">
        <v>0</v>
      </c>
      <c r="AH32" s="179">
        <v>0</v>
      </c>
      <c r="AI32" s="179">
        <v>13.15</v>
      </c>
      <c r="AJ32" s="179">
        <v>2</v>
      </c>
    </row>
    <row r="33" spans="1:36" x14ac:dyDescent="0.2">
      <c r="A33" s="57">
        <v>2011</v>
      </c>
      <c r="B33" s="139">
        <v>109.28731027460616</v>
      </c>
      <c r="C33" s="138"/>
      <c r="D33" s="138">
        <v>106.28493722235731</v>
      </c>
      <c r="E33" s="138">
        <v>112.47948906359574</v>
      </c>
      <c r="F33" s="138"/>
      <c r="G33" s="138"/>
      <c r="H33" s="138"/>
      <c r="I33" s="138"/>
      <c r="J33" s="138"/>
      <c r="K33" s="138"/>
      <c r="L33" s="138" t="e">
        <v>#N/A</v>
      </c>
      <c r="M33" s="139"/>
      <c r="N33" s="57">
        <v>2011</v>
      </c>
      <c r="O33" s="253">
        <v>1810</v>
      </c>
      <c r="P33" s="253">
        <v>21</v>
      </c>
      <c r="Q33" s="253">
        <v>6</v>
      </c>
      <c r="R33" s="253">
        <v>1</v>
      </c>
      <c r="S33" s="253">
        <v>1259</v>
      </c>
      <c r="T33" s="253">
        <v>10</v>
      </c>
      <c r="U33" s="253">
        <v>495</v>
      </c>
      <c r="V33" s="253">
        <v>8</v>
      </c>
      <c r="W33" s="179">
        <v>0</v>
      </c>
      <c r="X33" s="179">
        <v>0</v>
      </c>
      <c r="Y33" s="179">
        <v>0</v>
      </c>
      <c r="Z33" s="179">
        <v>0</v>
      </c>
      <c r="AA33" s="179">
        <v>0</v>
      </c>
      <c r="AB33" s="179">
        <v>0</v>
      </c>
      <c r="AC33" s="179">
        <v>20</v>
      </c>
      <c r="AD33" s="179">
        <v>1</v>
      </c>
      <c r="AE33" s="179">
        <v>0</v>
      </c>
      <c r="AF33" s="179">
        <v>0</v>
      </c>
      <c r="AG33" s="179">
        <v>0</v>
      </c>
      <c r="AH33" s="179">
        <v>0</v>
      </c>
      <c r="AI33" s="179">
        <v>30</v>
      </c>
      <c r="AJ33" s="179">
        <v>1</v>
      </c>
    </row>
    <row r="34" spans="1:36" x14ac:dyDescent="0.2">
      <c r="A34" s="57">
        <v>2012</v>
      </c>
      <c r="B34" s="139">
        <v>84.96036798549413</v>
      </c>
      <c r="C34" s="138"/>
      <c r="D34" s="138">
        <v>87.07175344853394</v>
      </c>
      <c r="E34" s="138">
        <v>83.075992234145417</v>
      </c>
      <c r="F34" s="138"/>
      <c r="G34" s="138"/>
      <c r="H34" s="138"/>
      <c r="I34" s="138"/>
      <c r="J34" s="138"/>
      <c r="K34" s="138"/>
      <c r="L34" s="138" t="e">
        <v>#N/A</v>
      </c>
      <c r="M34" s="139"/>
      <c r="N34" s="57">
        <v>2012</v>
      </c>
      <c r="O34" s="253">
        <v>1113</v>
      </c>
      <c r="P34" s="253">
        <v>19</v>
      </c>
      <c r="Q34" s="253">
        <v>0</v>
      </c>
      <c r="R34" s="253">
        <v>0</v>
      </c>
      <c r="S34" s="253">
        <v>512.79999999999995</v>
      </c>
      <c r="T34" s="253">
        <v>13</v>
      </c>
      <c r="U34" s="253">
        <v>600</v>
      </c>
      <c r="V34" s="253">
        <v>6</v>
      </c>
      <c r="W34" s="179">
        <v>0</v>
      </c>
      <c r="X34" s="179">
        <v>0</v>
      </c>
      <c r="Y34" s="179">
        <v>0</v>
      </c>
      <c r="Z34" s="179">
        <v>0</v>
      </c>
      <c r="AA34" s="179">
        <v>0</v>
      </c>
      <c r="AB34" s="179">
        <v>0</v>
      </c>
      <c r="AC34" s="179">
        <v>0</v>
      </c>
      <c r="AD34" s="179">
        <v>0</v>
      </c>
      <c r="AE34" s="179">
        <v>0</v>
      </c>
      <c r="AF34" s="179">
        <v>0</v>
      </c>
      <c r="AG34" s="179">
        <v>0</v>
      </c>
      <c r="AH34" s="179">
        <v>0</v>
      </c>
      <c r="AI34" s="179">
        <v>0</v>
      </c>
      <c r="AJ34" s="179">
        <v>0</v>
      </c>
    </row>
    <row r="35" spans="1:36" x14ac:dyDescent="0.2">
      <c r="A35" s="57">
        <v>2013</v>
      </c>
      <c r="B35" s="139">
        <v>68.951758233588777</v>
      </c>
      <c r="C35" s="138"/>
      <c r="D35" s="138">
        <v>66.867169817239528</v>
      </c>
      <c r="E35" s="138">
        <v>63.310907917451622</v>
      </c>
      <c r="F35" s="138"/>
      <c r="G35" s="138"/>
      <c r="H35" s="138"/>
      <c r="I35" s="138"/>
      <c r="J35" s="138"/>
      <c r="K35" s="138"/>
      <c r="L35" s="138" t="e">
        <v>#N/A</v>
      </c>
      <c r="M35" s="139"/>
      <c r="N35" s="57">
        <v>2013</v>
      </c>
      <c r="O35" s="253">
        <v>708</v>
      </c>
      <c r="P35" s="253">
        <v>24</v>
      </c>
      <c r="Q35" s="253">
        <v>12</v>
      </c>
      <c r="R35" s="253">
        <v>1</v>
      </c>
      <c r="S35" s="253">
        <v>489.31400000000002</v>
      </c>
      <c r="T35" s="253">
        <v>17</v>
      </c>
      <c r="U35" s="253">
        <v>138</v>
      </c>
      <c r="V35" s="253">
        <v>3</v>
      </c>
      <c r="W35" s="179">
        <v>28.8</v>
      </c>
      <c r="X35" s="179">
        <v>1</v>
      </c>
      <c r="Y35" s="179">
        <v>0</v>
      </c>
      <c r="Z35" s="179">
        <v>0</v>
      </c>
      <c r="AA35" s="179">
        <v>0</v>
      </c>
      <c r="AB35" s="179">
        <v>0</v>
      </c>
      <c r="AC35" s="179">
        <v>0</v>
      </c>
      <c r="AD35" s="179">
        <v>0</v>
      </c>
      <c r="AE35" s="179">
        <v>0</v>
      </c>
      <c r="AF35" s="179">
        <v>0</v>
      </c>
      <c r="AG35" s="179">
        <v>20</v>
      </c>
      <c r="AH35" s="179">
        <v>1</v>
      </c>
      <c r="AI35" s="179">
        <v>20</v>
      </c>
      <c r="AJ35" s="179">
        <v>1</v>
      </c>
    </row>
    <row r="36" spans="1:36" x14ac:dyDescent="0.2">
      <c r="A36" s="57">
        <v>2014</v>
      </c>
      <c r="B36" s="139">
        <v>56.591949746534631</v>
      </c>
      <c r="C36" s="138"/>
      <c r="D36" s="138">
        <v>57.324849785336156</v>
      </c>
      <c r="E36" s="138">
        <v>56.46963135270213</v>
      </c>
      <c r="F36" s="138"/>
      <c r="G36" s="138"/>
      <c r="H36" s="138"/>
      <c r="I36" s="138"/>
      <c r="J36" s="138"/>
      <c r="K36" s="138"/>
      <c r="L36" s="138">
        <v>58.326858119987975</v>
      </c>
      <c r="M36" s="139"/>
      <c r="N36" s="57">
        <v>2014</v>
      </c>
      <c r="O36" s="253">
        <v>2056</v>
      </c>
      <c r="P36" s="253">
        <v>41</v>
      </c>
      <c r="Q36" s="253">
        <v>0</v>
      </c>
      <c r="R36" s="253">
        <v>0</v>
      </c>
      <c r="S36" s="253">
        <v>672.36</v>
      </c>
      <c r="T36" s="253">
        <v>19</v>
      </c>
      <c r="U36" s="253">
        <v>564.41600000000005</v>
      </c>
      <c r="V36" s="253">
        <v>10</v>
      </c>
      <c r="W36" s="179">
        <v>100</v>
      </c>
      <c r="X36" s="179">
        <v>1</v>
      </c>
      <c r="Y36" s="179">
        <v>0</v>
      </c>
      <c r="Z36" s="179">
        <v>0</v>
      </c>
      <c r="AA36" s="179">
        <v>157.5</v>
      </c>
      <c r="AB36" s="179">
        <v>1</v>
      </c>
      <c r="AC36" s="179">
        <v>10.3</v>
      </c>
      <c r="AD36" s="179">
        <v>1</v>
      </c>
      <c r="AE36" s="179">
        <v>0</v>
      </c>
      <c r="AF36" s="179">
        <v>0</v>
      </c>
      <c r="AG36" s="179">
        <v>0</v>
      </c>
      <c r="AH36" s="179">
        <v>0</v>
      </c>
      <c r="AI36" s="179">
        <v>551.79999999999995</v>
      </c>
      <c r="AJ36" s="179">
        <v>9</v>
      </c>
    </row>
    <row r="37" spans="1:36" x14ac:dyDescent="0.2">
      <c r="A37" s="57">
        <v>2015</v>
      </c>
      <c r="B37" s="139">
        <v>47.265539934615283</v>
      </c>
      <c r="C37" s="138"/>
      <c r="D37" s="138">
        <v>49.8645993607458</v>
      </c>
      <c r="E37" s="138">
        <v>42.874595846411168</v>
      </c>
      <c r="F37" s="138">
        <v>52.131191859872658</v>
      </c>
      <c r="G37" s="138">
        <v>38.972360827035956</v>
      </c>
      <c r="H37" s="138">
        <v>35.365128137110688</v>
      </c>
      <c r="I37" s="138"/>
      <c r="J37" s="138"/>
      <c r="K37" s="138"/>
      <c r="L37" s="138">
        <v>53.13176140678393</v>
      </c>
      <c r="M37" s="139"/>
      <c r="N37" s="57">
        <v>2015</v>
      </c>
      <c r="O37" s="253">
        <v>3114</v>
      </c>
      <c r="P37" s="253">
        <v>56</v>
      </c>
      <c r="Q37" s="253">
        <v>27.6</v>
      </c>
      <c r="R37" s="253">
        <v>1</v>
      </c>
      <c r="S37" s="253">
        <v>935.38699999999994</v>
      </c>
      <c r="T37" s="253">
        <v>18</v>
      </c>
      <c r="U37" s="253">
        <v>865.48</v>
      </c>
      <c r="V37" s="253">
        <v>14</v>
      </c>
      <c r="W37" s="179">
        <v>215.25</v>
      </c>
      <c r="X37" s="179">
        <v>4</v>
      </c>
      <c r="Y37" s="179">
        <v>168.6</v>
      </c>
      <c r="Z37" s="179">
        <v>4</v>
      </c>
      <c r="AA37" s="179">
        <v>318.5</v>
      </c>
      <c r="AB37" s="179">
        <v>3</v>
      </c>
      <c r="AC37" s="179">
        <v>80</v>
      </c>
      <c r="AD37" s="179">
        <v>1</v>
      </c>
      <c r="AE37" s="179">
        <v>0</v>
      </c>
      <c r="AF37" s="179">
        <v>0</v>
      </c>
      <c r="AG37" s="179">
        <v>0</v>
      </c>
      <c r="AH37" s="179">
        <v>0</v>
      </c>
      <c r="AI37" s="179">
        <v>503.56</v>
      </c>
      <c r="AJ37" s="179">
        <v>11</v>
      </c>
    </row>
    <row r="38" spans="1:36" x14ac:dyDescent="0.2">
      <c r="A38" s="57">
        <v>2016</v>
      </c>
      <c r="B38" s="139">
        <v>39.362678753876757</v>
      </c>
      <c r="C38" s="138"/>
      <c r="D38" s="138">
        <v>37.846978564712849</v>
      </c>
      <c r="E38" s="138">
        <v>32.92874627029498</v>
      </c>
      <c r="F38" s="138" t="e">
        <f>NA()</f>
        <v>#N/A</v>
      </c>
      <c r="G38" s="138"/>
      <c r="H38" s="138" t="e">
        <f>NA()</f>
        <v>#N/A</v>
      </c>
      <c r="I38" s="138">
        <v>45.341530717308039</v>
      </c>
      <c r="J38" s="138"/>
      <c r="K38" s="138"/>
      <c r="L38" s="138">
        <v>46.36667123461477</v>
      </c>
      <c r="M38" s="139"/>
      <c r="N38" s="57">
        <v>2016</v>
      </c>
      <c r="O38" s="253">
        <v>917</v>
      </c>
      <c r="P38" s="253">
        <v>14</v>
      </c>
      <c r="Q38" s="253">
        <v>0</v>
      </c>
      <c r="R38" s="253">
        <v>0</v>
      </c>
      <c r="S38" s="253">
        <v>226</v>
      </c>
      <c r="T38" s="253">
        <v>4</v>
      </c>
      <c r="U38" s="253">
        <v>307.8</v>
      </c>
      <c r="V38" s="253">
        <v>3</v>
      </c>
      <c r="W38" s="179">
        <v>0</v>
      </c>
      <c r="X38" s="179">
        <v>0</v>
      </c>
      <c r="Y38" s="179">
        <v>0</v>
      </c>
      <c r="Z38" s="179">
        <v>0</v>
      </c>
      <c r="AA38" s="179">
        <v>150</v>
      </c>
      <c r="AB38" s="179">
        <v>1</v>
      </c>
      <c r="AC38" s="179">
        <v>180</v>
      </c>
      <c r="AD38" s="179">
        <v>3</v>
      </c>
      <c r="AE38" s="179">
        <v>24.9</v>
      </c>
      <c r="AF38" s="179">
        <v>1</v>
      </c>
      <c r="AG38" s="179">
        <v>0</v>
      </c>
      <c r="AH38" s="179">
        <v>0</v>
      </c>
      <c r="AI38" s="179">
        <v>28.56</v>
      </c>
      <c r="AJ38" s="179">
        <v>2</v>
      </c>
    </row>
    <row r="39" spans="1:36" x14ac:dyDescent="0.2">
      <c r="A39" s="57">
        <v>2017</v>
      </c>
      <c r="B39" s="139">
        <v>38.048382660377413</v>
      </c>
      <c r="C39" s="138">
        <v>93.50171661032509</v>
      </c>
      <c r="D39" s="138">
        <v>36.14071459421838</v>
      </c>
      <c r="E39" s="138">
        <v>32.128251725422999</v>
      </c>
      <c r="F39" s="138" t="e">
        <f>NA()</f>
        <v>#N/A</v>
      </c>
      <c r="G39" s="138"/>
      <c r="H39" s="138">
        <v>22.038540526071188</v>
      </c>
      <c r="I39" s="138">
        <v>82.494753461972309</v>
      </c>
      <c r="J39" s="138"/>
      <c r="K39" s="138">
        <v>76.040707814469073</v>
      </c>
      <c r="L39" s="138">
        <v>28.545577956284355</v>
      </c>
      <c r="M39" s="139"/>
      <c r="N39" s="57">
        <v>2017</v>
      </c>
      <c r="O39" s="253">
        <v>2100</v>
      </c>
      <c r="P39" s="253">
        <v>34</v>
      </c>
      <c r="Q39" s="253">
        <v>109.6</v>
      </c>
      <c r="R39" s="253">
        <v>3</v>
      </c>
      <c r="S39" s="253">
        <v>686.81999999999994</v>
      </c>
      <c r="T39" s="253">
        <v>7</v>
      </c>
      <c r="U39" s="253">
        <v>306</v>
      </c>
      <c r="V39" s="253">
        <v>6</v>
      </c>
      <c r="W39" s="179">
        <v>100</v>
      </c>
      <c r="X39" s="179">
        <v>1</v>
      </c>
      <c r="Y39" s="179">
        <v>0</v>
      </c>
      <c r="Z39" s="179">
        <v>0</v>
      </c>
      <c r="AA39" s="179">
        <v>170</v>
      </c>
      <c r="AB39" s="179">
        <v>2</v>
      </c>
      <c r="AC39" s="179">
        <v>16.8</v>
      </c>
      <c r="AD39" s="179">
        <v>2</v>
      </c>
      <c r="AE39" s="179">
        <v>0</v>
      </c>
      <c r="AF39" s="179">
        <v>0</v>
      </c>
      <c r="AG39" s="179">
        <v>206.10999999999999</v>
      </c>
      <c r="AH39" s="179">
        <v>6</v>
      </c>
      <c r="AI39" s="179">
        <v>504.7</v>
      </c>
      <c r="AJ39" s="179">
        <v>7</v>
      </c>
    </row>
    <row r="40" spans="1:36" x14ac:dyDescent="0.2">
      <c r="A40" s="57">
        <v>2018</v>
      </c>
      <c r="B40" s="139">
        <v>25.821234672360621</v>
      </c>
      <c r="C40" s="138"/>
      <c r="D40" s="138">
        <v>38.424623392379949</v>
      </c>
      <c r="E40" s="138">
        <v>21.996078232530557</v>
      </c>
      <c r="F40" s="138">
        <v>41.838323966833393</v>
      </c>
      <c r="G40" s="138"/>
      <c r="H40" s="138"/>
      <c r="I40" s="138">
        <v>32.442768317480997</v>
      </c>
      <c r="J40" s="138"/>
      <c r="K40" s="138"/>
      <c r="L40" s="138">
        <v>26.743726431397356</v>
      </c>
      <c r="M40" s="139"/>
      <c r="N40" s="57">
        <v>2018</v>
      </c>
      <c r="O40" s="253">
        <v>2919</v>
      </c>
      <c r="P40" s="253">
        <v>35</v>
      </c>
      <c r="Q40" s="253">
        <v>0</v>
      </c>
      <c r="R40" s="253">
        <v>0</v>
      </c>
      <c r="S40" s="253">
        <v>206.68799999999999</v>
      </c>
      <c r="T40" s="253">
        <v>2</v>
      </c>
      <c r="U40" s="253">
        <v>1599</v>
      </c>
      <c r="V40" s="253">
        <v>17</v>
      </c>
      <c r="W40" s="179">
        <v>60.5</v>
      </c>
      <c r="X40" s="179">
        <v>3</v>
      </c>
      <c r="Y40" s="179">
        <v>5.6814814814814811</v>
      </c>
      <c r="Z40" s="179">
        <v>1</v>
      </c>
      <c r="AA40" s="179">
        <v>144</v>
      </c>
      <c r="AB40" s="179">
        <v>1</v>
      </c>
      <c r="AC40" s="179">
        <v>156</v>
      </c>
      <c r="AD40" s="179">
        <v>2</v>
      </c>
      <c r="AE40" s="179">
        <v>6.3</v>
      </c>
      <c r="AF40" s="179">
        <v>1</v>
      </c>
      <c r="AG40" s="179">
        <v>0</v>
      </c>
      <c r="AH40" s="179">
        <v>0</v>
      </c>
      <c r="AI40" s="179">
        <v>741</v>
      </c>
      <c r="AJ40" s="179">
        <v>8</v>
      </c>
    </row>
    <row r="41" spans="1:36" x14ac:dyDescent="0.2">
      <c r="A41" s="57">
        <v>2019</v>
      </c>
      <c r="B41" s="139">
        <v>20.694952815133721</v>
      </c>
      <c r="C41" s="138"/>
      <c r="D41" s="138">
        <v>16.178431929961331</v>
      </c>
      <c r="E41" s="138">
        <v>18.067090577683814</v>
      </c>
      <c r="F41" s="138">
        <v>37.526250750605946</v>
      </c>
      <c r="G41" s="138"/>
      <c r="H41" s="138"/>
      <c r="I41" s="138">
        <v>31.480652641184626</v>
      </c>
      <c r="J41" s="138"/>
      <c r="K41" s="138"/>
      <c r="L41" s="138">
        <v>22.676854544764939</v>
      </c>
      <c r="M41" s="139"/>
      <c r="N41" s="57">
        <v>2019</v>
      </c>
      <c r="O41" s="253">
        <v>1966</v>
      </c>
      <c r="P41" s="253">
        <v>21</v>
      </c>
      <c r="Q41" s="253">
        <v>0</v>
      </c>
      <c r="R41" s="253">
        <v>0</v>
      </c>
      <c r="S41" s="253">
        <v>444</v>
      </c>
      <c r="T41" s="253">
        <v>2</v>
      </c>
      <c r="U41" s="253">
        <v>968</v>
      </c>
      <c r="V41" s="253">
        <v>9</v>
      </c>
      <c r="W41" s="179">
        <v>109.30769230769231</v>
      </c>
      <c r="X41" s="179">
        <v>2</v>
      </c>
      <c r="Y41" s="179">
        <v>4.5999999999999996</v>
      </c>
      <c r="Z41" s="179">
        <v>1</v>
      </c>
      <c r="AA41" s="179">
        <v>0</v>
      </c>
      <c r="AB41" s="179">
        <v>0</v>
      </c>
      <c r="AC41" s="179">
        <v>265.5</v>
      </c>
      <c r="AD41" s="179">
        <v>4</v>
      </c>
      <c r="AE41" s="179">
        <v>0</v>
      </c>
      <c r="AF41" s="179">
        <v>0</v>
      </c>
      <c r="AG41" s="179">
        <v>50</v>
      </c>
      <c r="AH41" s="179">
        <v>1</v>
      </c>
      <c r="AI41" s="179">
        <v>125</v>
      </c>
      <c r="AJ41" s="179">
        <v>2</v>
      </c>
    </row>
    <row r="42" spans="1:36" x14ac:dyDescent="0.2">
      <c r="A42" s="57">
        <v>2020</v>
      </c>
      <c r="B42" s="139">
        <v>21.619766077553646</v>
      </c>
      <c r="C42" s="138"/>
      <c r="D42" s="138" t="e">
        <v>#N/A</v>
      </c>
      <c r="E42" s="138">
        <v>20.656213369063128</v>
      </c>
      <c r="F42" s="138"/>
      <c r="G42" s="138"/>
      <c r="H42" s="138"/>
      <c r="I42" s="138"/>
      <c r="J42" s="138"/>
      <c r="K42" s="138"/>
      <c r="L42" s="138"/>
      <c r="M42" s="139"/>
      <c r="N42" s="57">
        <v>2020</v>
      </c>
      <c r="O42" s="253">
        <v>835</v>
      </c>
      <c r="P42" s="253">
        <v>7</v>
      </c>
      <c r="Q42" s="253">
        <v>0</v>
      </c>
      <c r="R42" s="253">
        <v>0</v>
      </c>
      <c r="S42" s="253">
        <v>0</v>
      </c>
      <c r="T42" s="253">
        <v>0</v>
      </c>
      <c r="U42" s="253">
        <v>777.86</v>
      </c>
      <c r="V42" s="253">
        <v>5</v>
      </c>
      <c r="W42" s="179">
        <v>0</v>
      </c>
      <c r="X42" s="179">
        <v>0</v>
      </c>
      <c r="Y42" s="179">
        <v>0</v>
      </c>
      <c r="Z42" s="179">
        <v>0</v>
      </c>
      <c r="AA42" s="179">
        <v>0</v>
      </c>
      <c r="AB42" s="179">
        <v>0</v>
      </c>
      <c r="AC42" s="179">
        <v>0</v>
      </c>
      <c r="AD42" s="179">
        <v>0</v>
      </c>
      <c r="AE42" s="179">
        <v>0</v>
      </c>
      <c r="AF42" s="179">
        <v>0</v>
      </c>
      <c r="AG42" s="179">
        <v>50</v>
      </c>
      <c r="AH42" s="179">
        <v>1</v>
      </c>
      <c r="AI42" s="179">
        <v>7.5</v>
      </c>
      <c r="AJ42" s="179">
        <v>1</v>
      </c>
    </row>
    <row r="43" spans="1:36" x14ac:dyDescent="0.2">
      <c r="A43" s="720" t="s">
        <v>754</v>
      </c>
      <c r="B43" s="141">
        <v>24.297418708520166</v>
      </c>
      <c r="C43" s="141"/>
      <c r="D43" s="141">
        <v>18.712575946751539</v>
      </c>
      <c r="E43" s="141">
        <v>18.348197747924484</v>
      </c>
      <c r="F43" s="141"/>
      <c r="G43" s="141"/>
      <c r="H43" s="141"/>
      <c r="I43" s="141"/>
      <c r="J43" s="141">
        <v>40.710800609541856</v>
      </c>
      <c r="K43" s="141"/>
      <c r="L43" s="141"/>
      <c r="M43" s="139"/>
      <c r="N43" s="720" t="s">
        <v>754</v>
      </c>
      <c r="O43" s="254">
        <v>1700</v>
      </c>
      <c r="P43" s="254">
        <v>9</v>
      </c>
      <c r="Q43" s="254">
        <v>0</v>
      </c>
      <c r="R43" s="254">
        <v>0</v>
      </c>
      <c r="S43" s="254">
        <v>140</v>
      </c>
      <c r="T43" s="254">
        <v>2</v>
      </c>
      <c r="U43" s="254">
        <v>970</v>
      </c>
      <c r="V43" s="254">
        <v>5</v>
      </c>
      <c r="W43" s="255">
        <v>0</v>
      </c>
      <c r="X43" s="255">
        <v>0</v>
      </c>
      <c r="Y43" s="255">
        <v>0</v>
      </c>
      <c r="Z43" s="255">
        <v>0</v>
      </c>
      <c r="AA43" s="255">
        <v>0</v>
      </c>
      <c r="AB43" s="255">
        <v>0</v>
      </c>
      <c r="AC43" s="255">
        <v>0</v>
      </c>
      <c r="AD43" s="255">
        <v>0</v>
      </c>
      <c r="AE43" s="255">
        <v>590</v>
      </c>
      <c r="AF43" s="255">
        <v>2</v>
      </c>
      <c r="AG43" s="255">
        <v>0</v>
      </c>
      <c r="AH43" s="255">
        <v>0</v>
      </c>
      <c r="AI43" s="255">
        <v>0</v>
      </c>
      <c r="AJ43" s="255">
        <v>0</v>
      </c>
    </row>
    <row r="44" spans="1:36" x14ac:dyDescent="0.2">
      <c r="A44" s="130"/>
      <c r="N44" s="130"/>
      <c r="W44" s="200"/>
      <c r="X44" s="200"/>
      <c r="Y44" s="17"/>
      <c r="Z44" s="17"/>
      <c r="AA44" s="17"/>
      <c r="AB44" s="17"/>
      <c r="AC44" s="17"/>
      <c r="AD44" s="17"/>
      <c r="AE44" s="17"/>
      <c r="AF44" s="17"/>
    </row>
    <row r="45" spans="1:36" x14ac:dyDescent="0.2">
      <c r="A45" s="721" t="s">
        <v>102</v>
      </c>
      <c r="B45" s="372" t="s">
        <v>103</v>
      </c>
      <c r="C45" s="721" t="s">
        <v>65</v>
      </c>
      <c r="D45" s="721" t="s">
        <v>29</v>
      </c>
      <c r="E45" s="721" t="s">
        <v>157</v>
      </c>
      <c r="F45" s="721" t="s">
        <v>193</v>
      </c>
      <c r="G45" s="721" t="s">
        <v>194</v>
      </c>
      <c r="N45" s="721" t="s">
        <v>102</v>
      </c>
      <c r="O45" s="1156" t="s">
        <v>103</v>
      </c>
      <c r="P45" s="1156"/>
      <c r="Q45" s="1156" t="s">
        <v>65</v>
      </c>
      <c r="R45" s="1156"/>
      <c r="S45" s="1156" t="s">
        <v>29</v>
      </c>
      <c r="T45" s="1156"/>
      <c r="U45" s="1156" t="s">
        <v>157</v>
      </c>
      <c r="V45" s="1156"/>
      <c r="W45" s="1156" t="s">
        <v>193</v>
      </c>
      <c r="X45" s="1156"/>
      <c r="Y45" s="1156" t="s">
        <v>194</v>
      </c>
      <c r="Z45" s="1156"/>
      <c r="AA45" s="17"/>
      <c r="AB45" s="17"/>
      <c r="AC45" s="17"/>
      <c r="AD45" s="17"/>
      <c r="AE45" s="17"/>
      <c r="AF45" s="17"/>
    </row>
    <row r="46" spans="1:36" x14ac:dyDescent="0.2">
      <c r="A46" s="57" t="s">
        <v>104</v>
      </c>
      <c r="B46" s="200" t="s">
        <v>105</v>
      </c>
      <c r="C46" s="57" t="s">
        <v>105</v>
      </c>
      <c r="D46" s="57" t="s">
        <v>105</v>
      </c>
      <c r="E46" s="57" t="s">
        <v>105</v>
      </c>
      <c r="F46" s="57" t="s">
        <v>105</v>
      </c>
      <c r="G46" s="57" t="s">
        <v>105</v>
      </c>
      <c r="N46" s="57" t="s">
        <v>104</v>
      </c>
      <c r="O46" s="1155" t="s">
        <v>74</v>
      </c>
      <c r="P46" s="1155"/>
      <c r="Q46" s="1155" t="s">
        <v>74</v>
      </c>
      <c r="R46" s="1155"/>
      <c r="S46" s="1155" t="s">
        <v>74</v>
      </c>
      <c r="T46" s="1155"/>
      <c r="U46" s="1155" t="s">
        <v>74</v>
      </c>
      <c r="V46" s="1155"/>
      <c r="W46" s="1155" t="s">
        <v>74</v>
      </c>
      <c r="X46" s="1155"/>
      <c r="Y46" s="1155" t="s">
        <v>74</v>
      </c>
      <c r="Z46" s="1155"/>
    </row>
    <row r="47" spans="1:36" x14ac:dyDescent="0.2">
      <c r="A47" s="720" t="s">
        <v>79</v>
      </c>
      <c r="B47" s="197" t="s">
        <v>689</v>
      </c>
      <c r="C47" s="720" t="s">
        <v>689</v>
      </c>
      <c r="D47" s="720" t="s">
        <v>689</v>
      </c>
      <c r="E47" s="720" t="s">
        <v>689</v>
      </c>
      <c r="F47" s="720" t="s">
        <v>689</v>
      </c>
      <c r="G47" s="720" t="s">
        <v>689</v>
      </c>
      <c r="N47" s="720" t="s">
        <v>79</v>
      </c>
      <c r="O47" s="719" t="s">
        <v>97</v>
      </c>
      <c r="P47" s="719" t="s">
        <v>77</v>
      </c>
      <c r="Q47" s="719" t="s">
        <v>97</v>
      </c>
      <c r="R47" s="719" t="s">
        <v>77</v>
      </c>
      <c r="S47" s="719" t="s">
        <v>97</v>
      </c>
      <c r="T47" s="719" t="s">
        <v>77</v>
      </c>
      <c r="U47" s="719" t="s">
        <v>97</v>
      </c>
      <c r="V47" s="719" t="s">
        <v>77</v>
      </c>
      <c r="W47" s="719" t="s">
        <v>97</v>
      </c>
      <c r="X47" s="719" t="s">
        <v>77</v>
      </c>
      <c r="Y47" s="719" t="s">
        <v>97</v>
      </c>
      <c r="Z47" s="719" t="s">
        <v>77</v>
      </c>
    </row>
    <row r="48" spans="1:36" x14ac:dyDescent="0.2">
      <c r="A48" s="721">
        <v>2006</v>
      </c>
      <c r="B48" s="139"/>
      <c r="C48" s="138"/>
      <c r="D48" s="138"/>
      <c r="E48" s="138"/>
      <c r="F48" s="138"/>
      <c r="G48" s="138"/>
      <c r="N48" s="721">
        <v>2006</v>
      </c>
      <c r="O48" s="251">
        <f>Q48+S48+U48+W48+Y48</f>
        <v>7</v>
      </c>
      <c r="P48" s="251">
        <f>R48+T48+V48+X48+Z48</f>
        <v>1</v>
      </c>
      <c r="Q48" s="251">
        <f t="shared" ref="Q48:R63" si="0">Q28</f>
        <v>0</v>
      </c>
      <c r="R48" s="251">
        <f t="shared" si="0"/>
        <v>0</v>
      </c>
      <c r="S48" s="251">
        <f t="shared" ref="S48:T63" si="1">S28+U28</f>
        <v>7</v>
      </c>
      <c r="T48" s="251">
        <f t="shared" si="1"/>
        <v>1</v>
      </c>
      <c r="U48" s="251">
        <f t="shared" ref="U48:V63" si="2">W28+Y28+AA28</f>
        <v>0</v>
      </c>
      <c r="V48" s="251">
        <f t="shared" si="2"/>
        <v>0</v>
      </c>
      <c r="W48" s="252">
        <f t="shared" ref="W48:X63" si="3">AC28+AE28+AG28</f>
        <v>0</v>
      </c>
      <c r="X48" s="252">
        <f t="shared" si="3"/>
        <v>0</v>
      </c>
      <c r="Y48" s="252">
        <f t="shared" ref="Y48:Z63" si="4">AI28</f>
        <v>0</v>
      </c>
      <c r="Z48" s="252">
        <f t="shared" si="4"/>
        <v>0</v>
      </c>
    </row>
    <row r="49" spans="1:26" x14ac:dyDescent="0.2">
      <c r="A49" s="57">
        <v>2007</v>
      </c>
      <c r="B49" s="139"/>
      <c r="C49" s="138"/>
      <c r="D49" s="138"/>
      <c r="E49" s="138"/>
      <c r="F49" s="138"/>
      <c r="G49" s="138"/>
      <c r="J49" s="836"/>
      <c r="K49" s="839"/>
      <c r="N49" s="57">
        <v>2007</v>
      </c>
      <c r="O49" s="253">
        <f t="shared" ref="O49:P63" si="5">Q49+S49+U49+W49+Y49</f>
        <v>5</v>
      </c>
      <c r="P49" s="253">
        <f t="shared" si="5"/>
        <v>1</v>
      </c>
      <c r="Q49" s="253">
        <f t="shared" si="0"/>
        <v>0</v>
      </c>
      <c r="R49" s="253">
        <f t="shared" si="0"/>
        <v>0</v>
      </c>
      <c r="S49" s="253">
        <f t="shared" si="1"/>
        <v>5</v>
      </c>
      <c r="T49" s="253">
        <f t="shared" si="1"/>
        <v>1</v>
      </c>
      <c r="U49" s="253">
        <f t="shared" si="2"/>
        <v>0</v>
      </c>
      <c r="V49" s="253">
        <f t="shared" si="2"/>
        <v>0</v>
      </c>
      <c r="W49" s="179">
        <f t="shared" si="3"/>
        <v>0</v>
      </c>
      <c r="X49" s="179">
        <f t="shared" si="3"/>
        <v>0</v>
      </c>
      <c r="Y49" s="179">
        <f t="shared" si="4"/>
        <v>0</v>
      </c>
      <c r="Z49" s="179">
        <f t="shared" si="4"/>
        <v>0</v>
      </c>
    </row>
    <row r="50" spans="1:26" x14ac:dyDescent="0.2">
      <c r="A50" s="57">
        <v>2008</v>
      </c>
      <c r="B50" s="139">
        <v>145.2991534160949</v>
      </c>
      <c r="C50" s="138"/>
      <c r="D50" s="138">
        <v>145.2991534160949</v>
      </c>
      <c r="E50" s="138"/>
      <c r="F50" s="138"/>
      <c r="G50" s="138"/>
      <c r="J50" s="1084"/>
      <c r="K50" s="839" t="s">
        <v>2043</v>
      </c>
      <c r="N50" s="57">
        <v>2008</v>
      </c>
      <c r="O50" s="253">
        <f t="shared" si="5"/>
        <v>770</v>
      </c>
      <c r="P50" s="253">
        <f t="shared" si="5"/>
        <v>3</v>
      </c>
      <c r="Q50" s="253">
        <f t="shared" si="0"/>
        <v>0</v>
      </c>
      <c r="R50" s="253">
        <f t="shared" si="0"/>
        <v>0</v>
      </c>
      <c r="S50" s="253">
        <f t="shared" si="1"/>
        <v>770</v>
      </c>
      <c r="T50" s="253">
        <f t="shared" si="1"/>
        <v>3</v>
      </c>
      <c r="U50" s="253">
        <f t="shared" si="2"/>
        <v>0</v>
      </c>
      <c r="V50" s="253">
        <f t="shared" si="2"/>
        <v>0</v>
      </c>
      <c r="W50" s="179">
        <f t="shared" si="3"/>
        <v>0</v>
      </c>
      <c r="X50" s="179">
        <f t="shared" si="3"/>
        <v>0</v>
      </c>
      <c r="Y50" s="179">
        <f t="shared" si="4"/>
        <v>0</v>
      </c>
      <c r="Z50" s="179">
        <f t="shared" si="4"/>
        <v>0</v>
      </c>
    </row>
    <row r="51" spans="1:26" x14ac:dyDescent="0.2">
      <c r="A51" s="57">
        <v>2009</v>
      </c>
      <c r="B51" s="139">
        <v>160.64037958505693</v>
      </c>
      <c r="C51" s="138"/>
      <c r="D51" s="138">
        <v>160.58033028776634</v>
      </c>
      <c r="E51" s="138">
        <v>150.37293381568389</v>
      </c>
      <c r="F51" s="138"/>
      <c r="G51" s="138"/>
      <c r="J51" s="1084">
        <f t="shared" ref="J51:J63" si="6">1- (B51-B52)/B51</f>
        <v>0.83279517679317594</v>
      </c>
      <c r="K51" s="1093">
        <f>PRODUCT(J51:J62)^(1/COUNT(J51:J62))-1</f>
        <v>-0.14563761779321061</v>
      </c>
      <c r="N51" s="57">
        <v>2009</v>
      </c>
      <c r="O51" s="253">
        <f t="shared" si="5"/>
        <v>1029.68</v>
      </c>
      <c r="P51" s="253">
        <f t="shared" si="5"/>
        <v>16</v>
      </c>
      <c r="Q51" s="253">
        <f t="shared" si="0"/>
        <v>0</v>
      </c>
      <c r="R51" s="253">
        <f t="shared" si="0"/>
        <v>0</v>
      </c>
      <c r="S51" s="253">
        <f t="shared" si="1"/>
        <v>913</v>
      </c>
      <c r="T51" s="253">
        <f t="shared" si="1"/>
        <v>11</v>
      </c>
      <c r="U51" s="253">
        <f t="shared" si="2"/>
        <v>94</v>
      </c>
      <c r="V51" s="253">
        <f t="shared" si="2"/>
        <v>3</v>
      </c>
      <c r="W51" s="179">
        <f t="shared" si="3"/>
        <v>10.08</v>
      </c>
      <c r="X51" s="179">
        <f t="shared" si="3"/>
        <v>1</v>
      </c>
      <c r="Y51" s="179">
        <f t="shared" si="4"/>
        <v>12.6</v>
      </c>
      <c r="Z51" s="179">
        <f t="shared" si="4"/>
        <v>1</v>
      </c>
    </row>
    <row r="52" spans="1:26" x14ac:dyDescent="0.2">
      <c r="A52" s="57">
        <v>2010</v>
      </c>
      <c r="B52" s="139">
        <v>133.78053331666038</v>
      </c>
      <c r="C52" s="138"/>
      <c r="D52" s="138">
        <v>131.2270296007957</v>
      </c>
      <c r="E52" s="138" t="e">
        <v>#N/A</v>
      </c>
      <c r="F52" s="138"/>
      <c r="G52" s="138">
        <v>168.03506613587871</v>
      </c>
      <c r="J52" s="1084">
        <f t="shared" si="6"/>
        <v>0.81691489460519318</v>
      </c>
      <c r="K52" s="1093">
        <f>(B63/B51)^(1/12)-1</f>
        <v>-0.14563761779321061</v>
      </c>
      <c r="N52" s="57">
        <v>2010</v>
      </c>
      <c r="O52" s="253">
        <f t="shared" si="5"/>
        <v>1753.45</v>
      </c>
      <c r="P52" s="253">
        <f t="shared" si="5"/>
        <v>31</v>
      </c>
      <c r="Q52" s="253">
        <f t="shared" si="0"/>
        <v>0</v>
      </c>
      <c r="R52" s="253">
        <f t="shared" si="0"/>
        <v>0</v>
      </c>
      <c r="S52" s="253">
        <f t="shared" si="1"/>
        <v>1708.3</v>
      </c>
      <c r="T52" s="253">
        <f t="shared" si="1"/>
        <v>28</v>
      </c>
      <c r="U52" s="253">
        <f t="shared" si="2"/>
        <v>0</v>
      </c>
      <c r="V52" s="253">
        <f t="shared" si="2"/>
        <v>0</v>
      </c>
      <c r="W52" s="179">
        <f t="shared" si="3"/>
        <v>32</v>
      </c>
      <c r="X52" s="179">
        <f t="shared" si="3"/>
        <v>1</v>
      </c>
      <c r="Y52" s="179">
        <f t="shared" si="4"/>
        <v>13.15</v>
      </c>
      <c r="Z52" s="179">
        <f t="shared" si="4"/>
        <v>2</v>
      </c>
    </row>
    <row r="53" spans="1:26" x14ac:dyDescent="0.2">
      <c r="A53" s="57">
        <v>2011</v>
      </c>
      <c r="B53" s="139">
        <v>109.28731027460616</v>
      </c>
      <c r="C53" s="138"/>
      <c r="D53" s="138">
        <v>108.07286456176226</v>
      </c>
      <c r="E53" s="138" t="e">
        <v>#N/A</v>
      </c>
      <c r="F53" s="138"/>
      <c r="G53" s="138" t="e">
        <f>NA()</f>
        <v>#N/A</v>
      </c>
      <c r="J53" s="1084">
        <f t="shared" si="6"/>
        <v>0.77740377882861478</v>
      </c>
      <c r="K53" s="839"/>
      <c r="N53" s="57">
        <v>2011</v>
      </c>
      <c r="O53" s="253">
        <f t="shared" si="5"/>
        <v>1810</v>
      </c>
      <c r="P53" s="253">
        <f t="shared" si="5"/>
        <v>21</v>
      </c>
      <c r="Q53" s="253">
        <f t="shared" si="0"/>
        <v>6</v>
      </c>
      <c r="R53" s="253">
        <f t="shared" si="0"/>
        <v>1</v>
      </c>
      <c r="S53" s="253">
        <f t="shared" si="1"/>
        <v>1754</v>
      </c>
      <c r="T53" s="253">
        <f t="shared" si="1"/>
        <v>18</v>
      </c>
      <c r="U53" s="253">
        <f t="shared" si="2"/>
        <v>0</v>
      </c>
      <c r="V53" s="253">
        <f t="shared" si="2"/>
        <v>0</v>
      </c>
      <c r="W53" s="179">
        <f t="shared" si="3"/>
        <v>20</v>
      </c>
      <c r="X53" s="179">
        <f t="shared" si="3"/>
        <v>1</v>
      </c>
      <c r="Y53" s="179">
        <f t="shared" si="4"/>
        <v>30</v>
      </c>
      <c r="Z53" s="179">
        <f t="shared" si="4"/>
        <v>1</v>
      </c>
    </row>
    <row r="54" spans="1:26" x14ac:dyDescent="0.2">
      <c r="A54" s="57">
        <v>2012</v>
      </c>
      <c r="B54" s="139">
        <v>84.96036798549413</v>
      </c>
      <c r="C54" s="138"/>
      <c r="D54" s="138">
        <v>84.96036798549413</v>
      </c>
      <c r="E54" s="138" t="e">
        <v>#N/A</v>
      </c>
      <c r="F54" s="138"/>
      <c r="G54" s="138" t="e">
        <f>NA()</f>
        <v>#N/A</v>
      </c>
      <c r="J54" s="1084">
        <f t="shared" si="6"/>
        <v>0.81157556009363552</v>
      </c>
      <c r="K54" s="839"/>
      <c r="N54" s="57">
        <v>2012</v>
      </c>
      <c r="O54" s="253">
        <f t="shared" si="5"/>
        <v>1112.8</v>
      </c>
      <c r="P54" s="253">
        <f t="shared" si="5"/>
        <v>19</v>
      </c>
      <c r="Q54" s="253">
        <f t="shared" si="0"/>
        <v>0</v>
      </c>
      <c r="R54" s="253">
        <f t="shared" si="0"/>
        <v>0</v>
      </c>
      <c r="S54" s="253">
        <f t="shared" si="1"/>
        <v>1112.8</v>
      </c>
      <c r="T54" s="253">
        <f t="shared" si="1"/>
        <v>19</v>
      </c>
      <c r="U54" s="253">
        <f t="shared" si="2"/>
        <v>0</v>
      </c>
      <c r="V54" s="253">
        <f t="shared" si="2"/>
        <v>0</v>
      </c>
      <c r="W54" s="179">
        <f t="shared" si="3"/>
        <v>0</v>
      </c>
      <c r="X54" s="179">
        <f t="shared" si="3"/>
        <v>0</v>
      </c>
      <c r="Y54" s="179">
        <f t="shared" si="4"/>
        <v>0</v>
      </c>
      <c r="Z54" s="179">
        <f t="shared" si="4"/>
        <v>0</v>
      </c>
    </row>
    <row r="55" spans="1:26" x14ac:dyDescent="0.2">
      <c r="A55" s="57">
        <v>2013</v>
      </c>
      <c r="B55" s="139">
        <v>68.951758233588777</v>
      </c>
      <c r="C55" s="138"/>
      <c r="D55" s="138">
        <v>66.171832041981673</v>
      </c>
      <c r="E55" s="138" t="e">
        <v>#N/A</v>
      </c>
      <c r="F55" s="138"/>
      <c r="G55" s="138" t="e">
        <f>NA()</f>
        <v>#N/A</v>
      </c>
      <c r="J55" s="1084">
        <f t="shared" si="6"/>
        <v>0.82074701496105928</v>
      </c>
      <c r="K55" s="839"/>
      <c r="N55" s="57">
        <v>2013</v>
      </c>
      <c r="O55" s="253">
        <f t="shared" si="5"/>
        <v>708.11400000000003</v>
      </c>
      <c r="P55" s="253">
        <f t="shared" si="5"/>
        <v>24</v>
      </c>
      <c r="Q55" s="253">
        <f t="shared" si="0"/>
        <v>12</v>
      </c>
      <c r="R55" s="253">
        <f t="shared" si="0"/>
        <v>1</v>
      </c>
      <c r="S55" s="253">
        <f t="shared" si="1"/>
        <v>627.31400000000008</v>
      </c>
      <c r="T55" s="253">
        <f t="shared" si="1"/>
        <v>20</v>
      </c>
      <c r="U55" s="253">
        <f t="shared" si="2"/>
        <v>28.8</v>
      </c>
      <c r="V55" s="253">
        <f t="shared" si="2"/>
        <v>1</v>
      </c>
      <c r="W55" s="179">
        <f t="shared" si="3"/>
        <v>20</v>
      </c>
      <c r="X55" s="179">
        <f t="shared" si="3"/>
        <v>1</v>
      </c>
      <c r="Y55" s="179">
        <f t="shared" si="4"/>
        <v>20</v>
      </c>
      <c r="Z55" s="179">
        <f t="shared" si="4"/>
        <v>1</v>
      </c>
    </row>
    <row r="56" spans="1:26" x14ac:dyDescent="0.2">
      <c r="A56" s="57">
        <v>2014</v>
      </c>
      <c r="B56" s="139">
        <v>56.591949746534631</v>
      </c>
      <c r="C56" s="138"/>
      <c r="D56" s="138">
        <v>56.93475727386857</v>
      </c>
      <c r="E56" s="138">
        <v>51.417846088009</v>
      </c>
      <c r="F56" s="138"/>
      <c r="G56" s="138">
        <v>58.326858119987975</v>
      </c>
      <c r="J56" s="1084">
        <f t="shared" si="6"/>
        <v>0.83519900173627715</v>
      </c>
      <c r="K56" s="839"/>
      <c r="N56" s="57">
        <v>2014</v>
      </c>
      <c r="O56" s="253">
        <f t="shared" si="5"/>
        <v>2056.3760000000002</v>
      </c>
      <c r="P56" s="253">
        <f t="shared" si="5"/>
        <v>41</v>
      </c>
      <c r="Q56" s="253">
        <f t="shared" si="0"/>
        <v>0</v>
      </c>
      <c r="R56" s="253">
        <f t="shared" si="0"/>
        <v>0</v>
      </c>
      <c r="S56" s="253">
        <f t="shared" si="1"/>
        <v>1236.7760000000001</v>
      </c>
      <c r="T56" s="253">
        <f t="shared" si="1"/>
        <v>29</v>
      </c>
      <c r="U56" s="253">
        <f t="shared" si="2"/>
        <v>257.5</v>
      </c>
      <c r="V56" s="253">
        <f t="shared" si="2"/>
        <v>2</v>
      </c>
      <c r="W56" s="179">
        <f t="shared" si="3"/>
        <v>10.3</v>
      </c>
      <c r="X56" s="179">
        <f t="shared" si="3"/>
        <v>1</v>
      </c>
      <c r="Y56" s="179">
        <f t="shared" si="4"/>
        <v>551.79999999999995</v>
      </c>
      <c r="Z56" s="179">
        <f t="shared" si="4"/>
        <v>9</v>
      </c>
    </row>
    <row r="57" spans="1:26" x14ac:dyDescent="0.2">
      <c r="A57" s="57">
        <v>2015</v>
      </c>
      <c r="B57" s="139">
        <v>47.265539934615283</v>
      </c>
      <c r="C57" s="138"/>
      <c r="D57" s="138">
        <v>46.529982972888391</v>
      </c>
      <c r="E57" s="138">
        <v>40.644590963141184</v>
      </c>
      <c r="F57" s="138"/>
      <c r="G57" s="138">
        <v>53.13176140678393</v>
      </c>
      <c r="J57" s="1084">
        <f t="shared" si="6"/>
        <v>0.83279866914308109</v>
      </c>
      <c r="K57" s="839"/>
      <c r="N57" s="57">
        <v>2015</v>
      </c>
      <c r="O57" s="253">
        <f t="shared" si="5"/>
        <v>3114.377</v>
      </c>
      <c r="P57" s="253">
        <f t="shared" si="5"/>
        <v>56</v>
      </c>
      <c r="Q57" s="253">
        <f t="shared" si="0"/>
        <v>27.6</v>
      </c>
      <c r="R57" s="253">
        <f t="shared" si="0"/>
        <v>1</v>
      </c>
      <c r="S57" s="253">
        <f t="shared" si="1"/>
        <v>1800.867</v>
      </c>
      <c r="T57" s="253">
        <f t="shared" si="1"/>
        <v>32</v>
      </c>
      <c r="U57" s="253">
        <f t="shared" si="2"/>
        <v>702.35</v>
      </c>
      <c r="V57" s="253">
        <f t="shared" si="2"/>
        <v>11</v>
      </c>
      <c r="W57" s="179">
        <f t="shared" si="3"/>
        <v>80</v>
      </c>
      <c r="X57" s="179">
        <f t="shared" si="3"/>
        <v>1</v>
      </c>
      <c r="Y57" s="179">
        <f t="shared" si="4"/>
        <v>503.56</v>
      </c>
      <c r="Z57" s="179">
        <f t="shared" si="4"/>
        <v>11</v>
      </c>
    </row>
    <row r="58" spans="1:26" x14ac:dyDescent="0.2">
      <c r="A58" s="57">
        <v>2016</v>
      </c>
      <c r="B58" s="139">
        <v>39.362678753876757</v>
      </c>
      <c r="C58" s="138"/>
      <c r="D58" s="138">
        <v>34.965419407978878</v>
      </c>
      <c r="E58" s="138" t="e">
        <f>NA()</f>
        <v>#N/A</v>
      </c>
      <c r="F58" s="138">
        <v>56.901516308391265</v>
      </c>
      <c r="G58" s="138">
        <v>46.36667123461477</v>
      </c>
      <c r="J58" s="1084">
        <f t="shared" si="6"/>
        <v>0.96661060336576043</v>
      </c>
      <c r="K58" s="839"/>
      <c r="N58" s="57">
        <v>2016</v>
      </c>
      <c r="O58" s="253">
        <f t="shared" si="5"/>
        <v>917.25999999999988</v>
      </c>
      <c r="P58" s="253">
        <f t="shared" si="5"/>
        <v>14</v>
      </c>
      <c r="Q58" s="253">
        <f t="shared" si="0"/>
        <v>0</v>
      </c>
      <c r="R58" s="253">
        <f t="shared" si="0"/>
        <v>0</v>
      </c>
      <c r="S58" s="253">
        <f t="shared" si="1"/>
        <v>533.79999999999995</v>
      </c>
      <c r="T58" s="253">
        <f t="shared" si="1"/>
        <v>7</v>
      </c>
      <c r="U58" s="253">
        <f t="shared" si="2"/>
        <v>150</v>
      </c>
      <c r="V58" s="253">
        <f t="shared" si="2"/>
        <v>1</v>
      </c>
      <c r="W58" s="179">
        <f t="shared" si="3"/>
        <v>204.9</v>
      </c>
      <c r="X58" s="179">
        <f t="shared" si="3"/>
        <v>4</v>
      </c>
      <c r="Y58" s="179">
        <f t="shared" si="4"/>
        <v>28.56</v>
      </c>
      <c r="Z58" s="179">
        <f t="shared" si="4"/>
        <v>2</v>
      </c>
    </row>
    <row r="59" spans="1:26" x14ac:dyDescent="0.2">
      <c r="A59" s="57">
        <v>2017</v>
      </c>
      <c r="B59" s="139">
        <v>38.048382660377413</v>
      </c>
      <c r="C59" s="138">
        <v>93.50171661032509</v>
      </c>
      <c r="D59" s="138">
        <v>34.956735955218477</v>
      </c>
      <c r="E59" s="138">
        <v>24.045519455787911</v>
      </c>
      <c r="F59" s="138">
        <v>76.568962418574785</v>
      </c>
      <c r="G59" s="138">
        <v>28.545577956284355</v>
      </c>
      <c r="J59" s="1084">
        <f t="shared" si="6"/>
        <v>0.67864210951731674</v>
      </c>
      <c r="K59" s="839"/>
      <c r="N59" s="57">
        <v>2017</v>
      </c>
      <c r="O59" s="253">
        <f t="shared" si="5"/>
        <v>2100.0299999999997</v>
      </c>
      <c r="P59" s="253">
        <f t="shared" si="5"/>
        <v>34</v>
      </c>
      <c r="Q59" s="253">
        <f t="shared" si="0"/>
        <v>109.6</v>
      </c>
      <c r="R59" s="253">
        <f t="shared" si="0"/>
        <v>3</v>
      </c>
      <c r="S59" s="253">
        <f t="shared" si="1"/>
        <v>992.81999999999994</v>
      </c>
      <c r="T59" s="253">
        <f t="shared" si="1"/>
        <v>13</v>
      </c>
      <c r="U59" s="253">
        <f t="shared" si="2"/>
        <v>270</v>
      </c>
      <c r="V59" s="253">
        <f t="shared" si="2"/>
        <v>3</v>
      </c>
      <c r="W59" s="179">
        <f t="shared" si="3"/>
        <v>222.91</v>
      </c>
      <c r="X59" s="179">
        <f t="shared" si="3"/>
        <v>8</v>
      </c>
      <c r="Y59" s="179">
        <f t="shared" si="4"/>
        <v>504.7</v>
      </c>
      <c r="Z59" s="179">
        <f t="shared" si="4"/>
        <v>7</v>
      </c>
    </row>
    <row r="60" spans="1:26" x14ac:dyDescent="0.2">
      <c r="A60" s="57">
        <v>2018</v>
      </c>
      <c r="B60" s="139">
        <v>25.821234672360621</v>
      </c>
      <c r="C60" s="138"/>
      <c r="D60" s="138">
        <v>23.930637851125123</v>
      </c>
      <c r="E60" s="138">
        <v>34.672063382248894</v>
      </c>
      <c r="F60" s="138">
        <v>36.724692142243924</v>
      </c>
      <c r="G60" s="138">
        <v>26.743726431397356</v>
      </c>
      <c r="J60" s="1084">
        <f t="shared" si="6"/>
        <v>0.80147030448880363</v>
      </c>
      <c r="N60" s="57">
        <v>2018</v>
      </c>
      <c r="O60" s="253">
        <f t="shared" si="5"/>
        <v>2919.1694814814819</v>
      </c>
      <c r="P60" s="253">
        <f t="shared" si="5"/>
        <v>35</v>
      </c>
      <c r="Q60" s="253">
        <f t="shared" si="0"/>
        <v>0</v>
      </c>
      <c r="R60" s="253">
        <f t="shared" si="0"/>
        <v>0</v>
      </c>
      <c r="S60" s="253">
        <f t="shared" si="1"/>
        <v>1805.6880000000001</v>
      </c>
      <c r="T60" s="253">
        <f t="shared" si="1"/>
        <v>19</v>
      </c>
      <c r="U60" s="253">
        <f t="shared" si="2"/>
        <v>210.18148148148148</v>
      </c>
      <c r="V60" s="253">
        <f t="shared" si="2"/>
        <v>5</v>
      </c>
      <c r="W60" s="179">
        <f t="shared" si="3"/>
        <v>162.30000000000001</v>
      </c>
      <c r="X60" s="179">
        <f t="shared" si="3"/>
        <v>3</v>
      </c>
      <c r="Y60" s="179">
        <f t="shared" si="4"/>
        <v>741</v>
      </c>
      <c r="Z60" s="179">
        <f t="shared" si="4"/>
        <v>8</v>
      </c>
    </row>
    <row r="61" spans="1:26" x14ac:dyDescent="0.2">
      <c r="A61" s="57">
        <v>2019</v>
      </c>
      <c r="B61" s="139">
        <v>20.694952815133721</v>
      </c>
      <c r="C61" s="138"/>
      <c r="D61" s="138">
        <v>17.43584329345401</v>
      </c>
      <c r="E61" s="138">
        <v>37.827229702548671</v>
      </c>
      <c r="F61" s="138">
        <v>33.112918800498896</v>
      </c>
      <c r="G61" s="138">
        <v>22.676854544764939</v>
      </c>
      <c r="J61" s="1084">
        <f t="shared" si="6"/>
        <v>1.0446878652336733</v>
      </c>
      <c r="N61" s="57">
        <v>2019</v>
      </c>
      <c r="O61" s="253">
        <f t="shared" si="5"/>
        <v>1966.4076923076923</v>
      </c>
      <c r="P61" s="253">
        <f t="shared" si="5"/>
        <v>21</v>
      </c>
      <c r="Q61" s="253">
        <f t="shared" si="0"/>
        <v>0</v>
      </c>
      <c r="R61" s="253">
        <f t="shared" si="0"/>
        <v>0</v>
      </c>
      <c r="S61" s="253">
        <f t="shared" si="1"/>
        <v>1412</v>
      </c>
      <c r="T61" s="253">
        <f t="shared" si="1"/>
        <v>11</v>
      </c>
      <c r="U61" s="253">
        <f t="shared" si="2"/>
        <v>113.9076923076923</v>
      </c>
      <c r="V61" s="253">
        <f t="shared" si="2"/>
        <v>3</v>
      </c>
      <c r="W61" s="179">
        <f t="shared" si="3"/>
        <v>315.5</v>
      </c>
      <c r="X61" s="179">
        <f t="shared" si="3"/>
        <v>5</v>
      </c>
      <c r="Y61" s="179">
        <f t="shared" si="4"/>
        <v>125</v>
      </c>
      <c r="Z61" s="179">
        <f t="shared" si="4"/>
        <v>2</v>
      </c>
    </row>
    <row r="62" spans="1:26" x14ac:dyDescent="0.2">
      <c r="A62" s="57">
        <v>2020</v>
      </c>
      <c r="B62" s="139">
        <v>21.619766077553646</v>
      </c>
      <c r="C62" s="138"/>
      <c r="D62" s="138">
        <v>20.656213369063128</v>
      </c>
      <c r="E62" s="138"/>
      <c r="F62" s="138" t="e">
        <f>NA()</f>
        <v>#N/A</v>
      </c>
      <c r="G62" s="138"/>
      <c r="J62" s="1084">
        <f t="shared" si="6"/>
        <v>1.1238520630316415</v>
      </c>
      <c r="N62" s="57">
        <v>2020</v>
      </c>
      <c r="O62" s="253">
        <f t="shared" si="5"/>
        <v>835.36</v>
      </c>
      <c r="P62" s="253">
        <f t="shared" si="5"/>
        <v>7</v>
      </c>
      <c r="Q62" s="253">
        <f t="shared" si="0"/>
        <v>0</v>
      </c>
      <c r="R62" s="253">
        <f t="shared" si="0"/>
        <v>0</v>
      </c>
      <c r="S62" s="253">
        <f t="shared" si="1"/>
        <v>777.86</v>
      </c>
      <c r="T62" s="253">
        <f t="shared" si="1"/>
        <v>5</v>
      </c>
      <c r="U62" s="253">
        <f t="shared" si="2"/>
        <v>0</v>
      </c>
      <c r="V62" s="253">
        <f t="shared" si="2"/>
        <v>0</v>
      </c>
      <c r="W62" s="179">
        <f t="shared" si="3"/>
        <v>50</v>
      </c>
      <c r="X62" s="179">
        <f t="shared" si="3"/>
        <v>1</v>
      </c>
      <c r="Y62" s="179">
        <f t="shared" si="4"/>
        <v>7.5</v>
      </c>
      <c r="Z62" s="179">
        <f t="shared" si="4"/>
        <v>1</v>
      </c>
    </row>
    <row r="63" spans="1:26" x14ac:dyDescent="0.2">
      <c r="A63" s="720" t="s">
        <v>754</v>
      </c>
      <c r="B63" s="142">
        <v>24.297418708520166</v>
      </c>
      <c r="C63" s="141"/>
      <c r="D63" s="141">
        <v>18.398986623945262</v>
      </c>
      <c r="E63" s="141"/>
      <c r="F63" s="141">
        <v>40.710800609541856</v>
      </c>
      <c r="G63" s="141"/>
      <c r="J63" s="1084">
        <f t="shared" si="6"/>
        <v>0</v>
      </c>
      <c r="N63" s="720" t="s">
        <v>754</v>
      </c>
      <c r="O63" s="254">
        <f t="shared" si="5"/>
        <v>1700</v>
      </c>
      <c r="P63" s="254">
        <f t="shared" si="5"/>
        <v>9</v>
      </c>
      <c r="Q63" s="254">
        <f t="shared" si="0"/>
        <v>0</v>
      </c>
      <c r="R63" s="254">
        <f t="shared" si="0"/>
        <v>0</v>
      </c>
      <c r="S63" s="254">
        <f t="shared" si="1"/>
        <v>1110</v>
      </c>
      <c r="T63" s="254">
        <f t="shared" si="1"/>
        <v>7</v>
      </c>
      <c r="U63" s="254">
        <f t="shared" si="2"/>
        <v>0</v>
      </c>
      <c r="V63" s="254">
        <f t="shared" si="2"/>
        <v>0</v>
      </c>
      <c r="W63" s="255">
        <f t="shared" si="3"/>
        <v>590</v>
      </c>
      <c r="X63" s="255">
        <f t="shared" si="3"/>
        <v>2</v>
      </c>
      <c r="Y63" s="255">
        <f t="shared" si="4"/>
        <v>0</v>
      </c>
      <c r="Z63" s="255">
        <f t="shared" si="4"/>
        <v>0</v>
      </c>
    </row>
    <row r="65" spans="1:1" x14ac:dyDescent="0.2">
      <c r="A65" s="52" t="s">
        <v>467</v>
      </c>
    </row>
  </sheetData>
  <mergeCells count="34">
    <mergeCell ref="Y25:Z25"/>
    <mergeCell ref="O25:P25"/>
    <mergeCell ref="Q25:R25"/>
    <mergeCell ref="S25:T25"/>
    <mergeCell ref="U25:V25"/>
    <mergeCell ref="W25:X25"/>
    <mergeCell ref="O26:P26"/>
    <mergeCell ref="Q26:R26"/>
    <mergeCell ref="S26:T26"/>
    <mergeCell ref="U26:V26"/>
    <mergeCell ref="W26:X26"/>
    <mergeCell ref="AI26:AJ26"/>
    <mergeCell ref="AA25:AB25"/>
    <mergeCell ref="AC25:AD25"/>
    <mergeCell ref="AE25:AF25"/>
    <mergeCell ref="AG25:AH25"/>
    <mergeCell ref="AI25:AJ25"/>
    <mergeCell ref="Y26:Z26"/>
    <mergeCell ref="AA26:AB26"/>
    <mergeCell ref="AC26:AD26"/>
    <mergeCell ref="AE26:AF26"/>
    <mergeCell ref="AG26:AH26"/>
    <mergeCell ref="Y46:Z46"/>
    <mergeCell ref="O45:P45"/>
    <mergeCell ref="Q45:R45"/>
    <mergeCell ref="S45:T45"/>
    <mergeCell ref="U45:V45"/>
    <mergeCell ref="W45:X45"/>
    <mergeCell ref="Y45:Z45"/>
    <mergeCell ref="O46:P46"/>
    <mergeCell ref="Q46:R46"/>
    <mergeCell ref="S46:T46"/>
    <mergeCell ref="U46:V46"/>
    <mergeCell ref="W46:X46"/>
  </mergeCells>
  <pageMargins left="0.75" right="0.75" top="1" bottom="1" header="0.5" footer="0.5"/>
  <pageSetup orientation="portrait" horizontalDpi="1200" verticalDpi="1200"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theme="5" tint="0.39997558519241921"/>
  </sheetPr>
  <dimension ref="A1:R42"/>
  <sheetViews>
    <sheetView zoomScale="80" zoomScaleNormal="80" zoomScalePageLayoutView="75" workbookViewId="0"/>
  </sheetViews>
  <sheetFormatPr defaultColWidth="8.7109375" defaultRowHeight="12.75" x14ac:dyDescent="0.2"/>
  <cols>
    <col min="1" max="1" width="12.7109375" customWidth="1"/>
    <col min="2" max="3" width="11.7109375" customWidth="1"/>
    <col min="4" max="4" width="11.42578125" style="5" customWidth="1"/>
    <col min="5" max="6" width="8.7109375" style="5"/>
    <col min="7" max="10" width="10.28515625" style="5" customWidth="1"/>
    <col min="11" max="13" width="9.7109375" style="5" customWidth="1"/>
    <col min="14" max="14" width="12.28515625" style="5" customWidth="1"/>
    <col min="15" max="15" width="10.140625" style="5" customWidth="1"/>
    <col min="16" max="16" width="8.7109375" style="5"/>
  </cols>
  <sheetData>
    <row r="1" spans="1:11" ht="15" x14ac:dyDescent="0.25">
      <c r="A1" s="3" t="s">
        <v>394</v>
      </c>
      <c r="B1" s="2"/>
      <c r="C1" s="2"/>
    </row>
    <row r="2" spans="1:11" ht="15" x14ac:dyDescent="0.25">
      <c r="A2" s="2"/>
      <c r="B2" s="2"/>
      <c r="C2" s="2"/>
    </row>
    <row r="3" spans="1:11" ht="15" x14ac:dyDescent="0.25">
      <c r="A3" s="2"/>
      <c r="B3" s="2"/>
      <c r="C3" s="2"/>
    </row>
    <row r="4" spans="1:11" ht="15" x14ac:dyDescent="0.25">
      <c r="A4" s="2"/>
      <c r="B4" s="2"/>
      <c r="C4" s="2"/>
    </row>
    <row r="5" spans="1:11" ht="15" x14ac:dyDescent="0.25">
      <c r="A5" s="2"/>
      <c r="B5" s="2"/>
      <c r="C5" s="2"/>
    </row>
    <row r="6" spans="1:11" ht="15" x14ac:dyDescent="0.25">
      <c r="A6" s="2"/>
      <c r="B6" s="2"/>
      <c r="C6" s="2"/>
    </row>
    <row r="7" spans="1:11" ht="15" x14ac:dyDescent="0.25">
      <c r="A7" s="2"/>
      <c r="B7" s="2"/>
      <c r="C7" s="2"/>
    </row>
    <row r="8" spans="1:11" ht="15" x14ac:dyDescent="0.25">
      <c r="A8" s="2"/>
      <c r="B8" s="2"/>
      <c r="C8" s="2"/>
      <c r="K8" s="1072"/>
    </row>
    <row r="9" spans="1:11" ht="15" x14ac:dyDescent="0.25">
      <c r="A9" s="2"/>
      <c r="B9" s="2"/>
      <c r="C9" s="2"/>
    </row>
    <row r="10" spans="1:11" ht="15" x14ac:dyDescent="0.25">
      <c r="A10" s="2"/>
      <c r="B10" s="2"/>
      <c r="C10" s="2"/>
    </row>
    <row r="11" spans="1:11" ht="15" x14ac:dyDescent="0.25">
      <c r="A11" s="2"/>
      <c r="B11" s="2"/>
      <c r="C11" s="2"/>
    </row>
    <row r="12" spans="1:11" ht="15" x14ac:dyDescent="0.25">
      <c r="A12" s="2"/>
      <c r="B12" s="2"/>
      <c r="C12" s="2"/>
    </row>
    <row r="13" spans="1:11" ht="15" x14ac:dyDescent="0.25">
      <c r="A13" s="2"/>
      <c r="B13" s="2"/>
      <c r="C13" s="2"/>
    </row>
    <row r="14" spans="1:11" ht="15" x14ac:dyDescent="0.25">
      <c r="A14" s="2"/>
      <c r="B14" s="2"/>
      <c r="C14" s="2"/>
    </row>
    <row r="15" spans="1:11" ht="15" x14ac:dyDescent="0.25">
      <c r="A15" s="2"/>
      <c r="B15" s="2"/>
      <c r="C15" s="2"/>
    </row>
    <row r="16" spans="1:11" ht="15" x14ac:dyDescent="0.25">
      <c r="A16" s="2"/>
      <c r="B16" s="2"/>
      <c r="C16" s="2"/>
    </row>
    <row r="17" spans="1:18" ht="15" x14ac:dyDescent="0.25">
      <c r="A17" s="2"/>
      <c r="B17" s="2"/>
      <c r="C17" s="2"/>
    </row>
    <row r="18" spans="1:18" ht="15" x14ac:dyDescent="0.25">
      <c r="A18" s="2"/>
      <c r="B18" s="2"/>
      <c r="C18" s="2"/>
    </row>
    <row r="19" spans="1:18" ht="15" x14ac:dyDescent="0.25">
      <c r="A19" s="2"/>
      <c r="B19" s="2"/>
      <c r="C19" s="2"/>
    </row>
    <row r="20" spans="1:18" ht="15" x14ac:dyDescent="0.25">
      <c r="A20" s="2"/>
      <c r="B20" s="2"/>
      <c r="C20" s="2"/>
    </row>
    <row r="21" spans="1:18" x14ac:dyDescent="0.2">
      <c r="A21" s="22" t="s">
        <v>396</v>
      </c>
      <c r="B21" s="13"/>
      <c r="C21" s="13"/>
    </row>
    <row r="23" spans="1:18" x14ac:dyDescent="0.2">
      <c r="A23" s="45"/>
      <c r="B23" s="499" t="s">
        <v>674</v>
      </c>
      <c r="C23" s="500"/>
      <c r="D23" s="500"/>
      <c r="E23" s="500"/>
      <c r="F23" s="500"/>
      <c r="G23" s="500"/>
      <c r="H23" s="500"/>
      <c r="I23" s="500"/>
      <c r="J23" s="500"/>
      <c r="K23" s="500"/>
      <c r="L23" s="500"/>
      <c r="M23" s="500"/>
      <c r="N23" s="519" t="s">
        <v>0</v>
      </c>
      <c r="O23" s="518" t="s">
        <v>0</v>
      </c>
      <c r="P23" s="7"/>
      <c r="Q23" s="11"/>
      <c r="R23" s="11"/>
    </row>
    <row r="24" spans="1:18" x14ac:dyDescent="0.2">
      <c r="A24" s="8"/>
      <c r="B24" s="501" t="s">
        <v>393</v>
      </c>
      <c r="C24" s="502"/>
      <c r="D24" s="502"/>
      <c r="E24" s="502"/>
      <c r="F24" s="502"/>
      <c r="G24" s="502"/>
      <c r="H24" s="502"/>
      <c r="I24" s="502"/>
      <c r="J24" s="502"/>
      <c r="K24" s="502"/>
      <c r="L24" s="517"/>
      <c r="M24" s="517"/>
      <c r="N24" s="520" t="s">
        <v>51</v>
      </c>
      <c r="O24" s="521" t="s">
        <v>138</v>
      </c>
      <c r="P24" s="7"/>
      <c r="Q24" s="11"/>
      <c r="R24" s="11"/>
    </row>
    <row r="25" spans="1:18" x14ac:dyDescent="0.2">
      <c r="A25" s="47" t="s">
        <v>15</v>
      </c>
      <c r="B25" s="257" t="s">
        <v>54</v>
      </c>
      <c r="C25" s="515" t="s">
        <v>53</v>
      </c>
      <c r="D25" s="516" t="s">
        <v>14</v>
      </c>
      <c r="E25" s="46" t="s">
        <v>11</v>
      </c>
      <c r="F25" s="46" t="s">
        <v>13</v>
      </c>
      <c r="G25" s="494" t="s">
        <v>12</v>
      </c>
      <c r="H25" s="516" t="s">
        <v>36</v>
      </c>
      <c r="I25" s="48" t="s">
        <v>392</v>
      </c>
      <c r="J25" s="46" t="s">
        <v>663</v>
      </c>
      <c r="K25" s="494" t="s">
        <v>688</v>
      </c>
      <c r="L25" s="516" t="s">
        <v>691</v>
      </c>
      <c r="M25" s="494" t="s">
        <v>711</v>
      </c>
      <c r="N25" s="522" t="s">
        <v>52</v>
      </c>
      <c r="O25" s="523" t="s">
        <v>690</v>
      </c>
      <c r="Q25" s="11"/>
      <c r="R25" s="11"/>
    </row>
    <row r="26" spans="1:18" x14ac:dyDescent="0.2">
      <c r="A26" s="8" t="s">
        <v>8</v>
      </c>
      <c r="B26" s="175">
        <v>26.4</v>
      </c>
      <c r="C26" s="503">
        <v>26.4</v>
      </c>
      <c r="D26" s="504">
        <v>23</v>
      </c>
      <c r="E26" s="151">
        <v>24.3</v>
      </c>
      <c r="F26" s="151">
        <v>24.2</v>
      </c>
      <c r="G26" s="495">
        <v>23.9</v>
      </c>
      <c r="H26" s="506">
        <v>22</v>
      </c>
      <c r="I26" s="264">
        <v>25.9</v>
      </c>
      <c r="J26" s="151">
        <v>25.1</v>
      </c>
      <c r="K26" s="495">
        <v>25.1</v>
      </c>
      <c r="L26" s="504">
        <v>28.8</v>
      </c>
      <c r="M26" s="510">
        <v>27.5</v>
      </c>
      <c r="N26" s="511">
        <f>AVERAGE(J26:M26)</f>
        <v>26.625</v>
      </c>
      <c r="O26" s="496">
        <f t="array" ref="O26">AVERAGE(H26:K26)</f>
        <v>24.524999999999999</v>
      </c>
      <c r="Q26" s="11"/>
      <c r="R26" s="11"/>
    </row>
    <row r="27" spans="1:18" x14ac:dyDescent="0.2">
      <c r="A27" s="8" t="s">
        <v>2</v>
      </c>
      <c r="B27" s="175">
        <v>25</v>
      </c>
      <c r="C27" s="505">
        <v>25.5</v>
      </c>
      <c r="D27" s="506">
        <v>24.1</v>
      </c>
      <c r="E27" s="151">
        <v>24.4</v>
      </c>
      <c r="F27" s="151">
        <v>24.4</v>
      </c>
      <c r="G27" s="495">
        <v>24.2</v>
      </c>
      <c r="H27" s="506">
        <v>24.2</v>
      </c>
      <c r="I27" s="151">
        <v>24.7</v>
      </c>
      <c r="J27" s="151">
        <v>26</v>
      </c>
      <c r="K27" s="495">
        <v>26.7</v>
      </c>
      <c r="L27" s="506">
        <v>26.5</v>
      </c>
      <c r="M27" s="495">
        <v>27.2</v>
      </c>
      <c r="N27" s="513">
        <f>AVERAGE(J27:M27)</f>
        <v>26.6</v>
      </c>
      <c r="O27" s="496">
        <f t="array" ref="O27">AVERAGE(H27:K27)</f>
        <v>25.400000000000002</v>
      </c>
      <c r="Q27" s="11"/>
      <c r="R27" s="11"/>
    </row>
    <row r="28" spans="1:18" x14ac:dyDescent="0.2">
      <c r="A28" s="8" t="s">
        <v>3</v>
      </c>
      <c r="B28" s="175">
        <v>28.9</v>
      </c>
      <c r="C28" s="505">
        <v>24.9</v>
      </c>
      <c r="D28" s="506">
        <v>24.5</v>
      </c>
      <c r="E28" s="151">
        <v>24.9</v>
      </c>
      <c r="F28" s="151">
        <v>24.7</v>
      </c>
      <c r="G28" s="495">
        <v>24.5</v>
      </c>
      <c r="H28" s="506">
        <v>24.7</v>
      </c>
      <c r="I28" s="151">
        <v>27.2</v>
      </c>
      <c r="J28" s="151">
        <v>28.1</v>
      </c>
      <c r="K28" s="495">
        <v>30.5</v>
      </c>
      <c r="L28" s="506">
        <v>30.9</v>
      </c>
      <c r="M28" s="495">
        <v>31.5</v>
      </c>
      <c r="N28" s="513">
        <f>AVERAGE(J28:M28)</f>
        <v>30.25</v>
      </c>
      <c r="O28" s="496">
        <f t="array" ref="O28">AVERAGE(H28:K28)</f>
        <v>27.625</v>
      </c>
      <c r="Q28" s="11"/>
      <c r="R28" s="11"/>
    </row>
    <row r="29" spans="1:18" x14ac:dyDescent="0.2">
      <c r="A29" s="8" t="s">
        <v>4</v>
      </c>
      <c r="B29" s="175">
        <v>31.7</v>
      </c>
      <c r="C29" s="507">
        <v>32.4</v>
      </c>
      <c r="D29" s="506">
        <v>33.4</v>
      </c>
      <c r="E29" s="151">
        <v>32.4</v>
      </c>
      <c r="F29" s="151">
        <v>31.3</v>
      </c>
      <c r="G29" s="495">
        <v>30</v>
      </c>
      <c r="H29" s="506">
        <v>31.6</v>
      </c>
      <c r="I29" s="151">
        <v>30.4</v>
      </c>
      <c r="J29" s="151">
        <v>31.2</v>
      </c>
      <c r="K29" s="495">
        <v>33.700000000000003</v>
      </c>
      <c r="L29" s="506">
        <v>34.6</v>
      </c>
      <c r="M29" s="495">
        <v>35.299999999999997</v>
      </c>
      <c r="N29" s="513">
        <f>AVERAGE(J29:M29)</f>
        <v>33.700000000000003</v>
      </c>
      <c r="O29" s="496">
        <f t="array" ref="O29">AVERAGE(H29:K29)</f>
        <v>31.725000000000001</v>
      </c>
      <c r="Q29" s="11"/>
      <c r="R29" s="11"/>
    </row>
    <row r="30" spans="1:18" x14ac:dyDescent="0.2">
      <c r="A30" s="9" t="s">
        <v>1</v>
      </c>
      <c r="B30" s="177">
        <v>33.9</v>
      </c>
      <c r="C30" s="508">
        <v>34.5</v>
      </c>
      <c r="D30" s="509">
        <v>33.5</v>
      </c>
      <c r="E30" s="152">
        <v>33.5</v>
      </c>
      <c r="F30" s="152">
        <v>34</v>
      </c>
      <c r="G30" s="497">
        <v>34.9</v>
      </c>
      <c r="H30" s="509">
        <v>34.9</v>
      </c>
      <c r="I30" s="152">
        <v>34.9</v>
      </c>
      <c r="J30" s="152">
        <v>36.799999999999997</v>
      </c>
      <c r="K30" s="497">
        <v>37.5</v>
      </c>
      <c r="L30" s="509">
        <v>36</v>
      </c>
      <c r="M30" s="497">
        <v>35.9</v>
      </c>
      <c r="N30" s="514">
        <f>AVERAGE(J30:M30)</f>
        <v>36.549999999999997</v>
      </c>
      <c r="O30" s="498">
        <f t="array" ref="O30">AVERAGE(H30:K30)</f>
        <v>36.024999999999999</v>
      </c>
      <c r="Q30" s="11"/>
      <c r="R30" s="11"/>
    </row>
    <row r="31" spans="1:18" x14ac:dyDescent="0.2">
      <c r="A31" s="8"/>
      <c r="B31" s="176"/>
      <c r="C31" s="176"/>
      <c r="D31" s="151"/>
      <c r="E31" s="151"/>
      <c r="F31" s="151"/>
      <c r="G31" s="151"/>
      <c r="H31" s="151"/>
      <c r="I31" s="151"/>
      <c r="J31" s="151"/>
      <c r="K31" s="151"/>
      <c r="L31" s="151"/>
      <c r="M31" s="151"/>
      <c r="N31" s="151"/>
      <c r="O31" s="151"/>
      <c r="Q31" s="11"/>
      <c r="R31" s="11"/>
    </row>
    <row r="32" spans="1:18" x14ac:dyDescent="0.2">
      <c r="A32" s="8" t="s">
        <v>395</v>
      </c>
      <c r="B32" s="263">
        <v>110.59699999999999</v>
      </c>
      <c r="C32" s="263">
        <v>111.175</v>
      </c>
      <c r="D32" s="263">
        <v>111.514</v>
      </c>
      <c r="E32" s="263">
        <v>112.152</v>
      </c>
      <c r="F32" s="263">
        <v>112.517</v>
      </c>
      <c r="G32" s="263">
        <v>112.97799999999999</v>
      </c>
      <c r="H32" s="263">
        <v>113.346</v>
      </c>
      <c r="I32" s="263">
        <v>112.85899999999999</v>
      </c>
      <c r="J32" s="263">
        <v>113.88800000000001</v>
      </c>
      <c r="K32" s="263">
        <v>114.43899999999999</v>
      </c>
      <c r="L32" s="263">
        <v>115.652</v>
      </c>
      <c r="M32" s="263">
        <v>117.38</v>
      </c>
      <c r="N32" s="151"/>
      <c r="O32" s="151"/>
      <c r="Q32" s="11"/>
      <c r="R32" s="11"/>
    </row>
    <row r="33" spans="1:18" x14ac:dyDescent="0.2">
      <c r="A33" s="8"/>
      <c r="B33" s="263"/>
      <c r="C33" s="263"/>
      <c r="D33" s="263"/>
      <c r="E33" s="263"/>
      <c r="F33" s="263"/>
      <c r="G33" s="263"/>
      <c r="H33" s="263"/>
      <c r="I33" s="263"/>
      <c r="J33" s="263"/>
      <c r="K33" s="263"/>
      <c r="L33" s="263"/>
      <c r="M33" s="263"/>
      <c r="N33" s="151"/>
      <c r="O33" s="151"/>
      <c r="Q33" s="11"/>
      <c r="R33" s="11"/>
    </row>
    <row r="34" spans="1:18" x14ac:dyDescent="0.2">
      <c r="A34" s="265"/>
      <c r="B34" s="1157" t="s">
        <v>689</v>
      </c>
      <c r="C34" s="1157"/>
      <c r="D34" s="1157"/>
      <c r="E34" s="1157"/>
      <c r="F34" s="1157"/>
      <c r="G34" s="1157"/>
      <c r="H34" s="1157"/>
      <c r="I34" s="1157"/>
      <c r="J34" s="1157"/>
      <c r="K34" s="1157"/>
      <c r="L34" s="1157"/>
      <c r="M34" s="553"/>
      <c r="N34" s="152"/>
      <c r="O34" s="152"/>
      <c r="Q34" s="11"/>
      <c r="R34" s="11"/>
    </row>
    <row r="35" spans="1:18" x14ac:dyDescent="0.2">
      <c r="A35" s="45" t="s">
        <v>8</v>
      </c>
      <c r="B35" s="493">
        <f>B26*AVERAGE($H$32:$K$32)/B$32</f>
        <v>27.12470681844896</v>
      </c>
      <c r="C35" s="503">
        <f t="shared" ref="C35:K35" si="0">C26*AVERAGE($H$32:$K$32)/C$32</f>
        <v>26.98368518102091</v>
      </c>
      <c r="D35" s="504">
        <f t="shared" si="0"/>
        <v>23.437048262998367</v>
      </c>
      <c r="E35" s="264">
        <f t="shared" si="0"/>
        <v>24.620888615450454</v>
      </c>
      <c r="F35" s="264">
        <f t="shared" si="0"/>
        <v>24.44002772914315</v>
      </c>
      <c r="G35" s="510">
        <f t="shared" si="0"/>
        <v>24.038562374975655</v>
      </c>
      <c r="H35" s="504">
        <f t="shared" si="0"/>
        <v>22.055705538792719</v>
      </c>
      <c r="I35" s="264">
        <f t="shared" si="0"/>
        <v>26.077625178319845</v>
      </c>
      <c r="J35" s="264">
        <f t="shared" si="0"/>
        <v>25.043800049171111</v>
      </c>
      <c r="K35" s="510">
        <f t="shared" si="0"/>
        <v>24.923219357037372</v>
      </c>
      <c r="L35" s="504">
        <f t="shared" ref="L35:M39" si="1">L26*AVERAGE($H$32:$K$32)/L$32</f>
        <v>28.297222702590528</v>
      </c>
      <c r="M35" s="510">
        <f t="shared" si="1"/>
        <v>26.62214602146873</v>
      </c>
      <c r="N35" s="511">
        <f>AVERAGE(J35:M35)</f>
        <v>26.221597032566933</v>
      </c>
      <c r="O35" s="512">
        <f t="array" ref="O35">AVERAGE(H35:K35)</f>
        <v>24.525087530830262</v>
      </c>
      <c r="Q35" s="1083"/>
      <c r="R35" s="11"/>
    </row>
    <row r="36" spans="1:18" x14ac:dyDescent="0.2">
      <c r="A36" s="8" t="s">
        <v>2</v>
      </c>
      <c r="B36" s="175">
        <f t="shared" ref="B36:K39" si="2">B27*AVERAGE($H$32:$K$32)/B$32</f>
        <v>25.686275396258484</v>
      </c>
      <c r="C36" s="505">
        <f t="shared" si="2"/>
        <v>26.063786822577015</v>
      </c>
      <c r="D36" s="506">
        <f t="shared" si="2"/>
        <v>24.557950571228723</v>
      </c>
      <c r="E36" s="151">
        <f t="shared" si="2"/>
        <v>24.722209144732144</v>
      </c>
      <c r="F36" s="151">
        <f t="shared" si="2"/>
        <v>24.642011429383999</v>
      </c>
      <c r="G36" s="495">
        <f t="shared" si="2"/>
        <v>24.340301651648989</v>
      </c>
      <c r="H36" s="506">
        <f t="shared" si="2"/>
        <v>24.261276092671991</v>
      </c>
      <c r="I36" s="151">
        <f t="shared" si="2"/>
        <v>24.869395440328194</v>
      </c>
      <c r="J36" s="151">
        <f t="shared" si="2"/>
        <v>25.941784911491986</v>
      </c>
      <c r="K36" s="495">
        <f t="shared" si="2"/>
        <v>26.511950471430193</v>
      </c>
      <c r="L36" s="506">
        <f t="shared" si="1"/>
        <v>26.037375056203089</v>
      </c>
      <c r="M36" s="495">
        <f t="shared" si="1"/>
        <v>26.331722610325436</v>
      </c>
      <c r="N36" s="513">
        <f>AVERAGE(J36:M36)</f>
        <v>26.205708262362677</v>
      </c>
      <c r="O36" s="496">
        <f t="array" ref="O36">AVERAGE(H36:K36)</f>
        <v>25.396101728980589</v>
      </c>
      <c r="Q36" s="1083"/>
      <c r="R36" s="11"/>
    </row>
    <row r="37" spans="1:18" x14ac:dyDescent="0.2">
      <c r="A37" s="8" t="s">
        <v>3</v>
      </c>
      <c r="B37" s="175">
        <f t="shared" si="2"/>
        <v>29.693334358074804</v>
      </c>
      <c r="C37" s="505">
        <f t="shared" si="2"/>
        <v>25.450521250281085</v>
      </c>
      <c r="D37" s="506">
        <f t="shared" si="2"/>
        <v>24.965551410585213</v>
      </c>
      <c r="E37" s="151">
        <f t="shared" si="2"/>
        <v>25.22881179114059</v>
      </c>
      <c r="F37" s="151">
        <f t="shared" si="2"/>
        <v>24.944986979745277</v>
      </c>
      <c r="G37" s="495">
        <f t="shared" si="2"/>
        <v>24.642040928322324</v>
      </c>
      <c r="H37" s="506">
        <f t="shared" si="2"/>
        <v>24.762542127644551</v>
      </c>
      <c r="I37" s="151">
        <f t="shared" si="2"/>
        <v>27.386540727810804</v>
      </c>
      <c r="J37" s="151">
        <f t="shared" si="2"/>
        <v>28.037082923574033</v>
      </c>
      <c r="K37" s="495">
        <f t="shared" si="2"/>
        <v>30.28518686811314</v>
      </c>
      <c r="L37" s="506">
        <f t="shared" si="1"/>
        <v>30.360561857987747</v>
      </c>
      <c r="M37" s="495">
        <f t="shared" si="1"/>
        <v>30.494458170046002</v>
      </c>
      <c r="N37" s="513">
        <f>AVERAGE(J37:M37)</f>
        <v>29.794322454930231</v>
      </c>
      <c r="O37" s="496">
        <f t="array" ref="O37">AVERAGE(H37:K37)</f>
        <v>27.617838161785631</v>
      </c>
      <c r="Q37" s="1083"/>
      <c r="R37" s="11"/>
    </row>
    <row r="38" spans="1:18" x14ac:dyDescent="0.2">
      <c r="A38" s="8" t="s">
        <v>4</v>
      </c>
      <c r="B38" s="175">
        <f t="shared" si="2"/>
        <v>32.570197202455759</v>
      </c>
      <c r="C38" s="507">
        <f t="shared" si="2"/>
        <v>33.116340903980209</v>
      </c>
      <c r="D38" s="506">
        <f t="shared" si="2"/>
        <v>34.034670086267191</v>
      </c>
      <c r="E38" s="151">
        <f t="shared" si="2"/>
        <v>32.827851487267274</v>
      </c>
      <c r="F38" s="151">
        <f t="shared" si="2"/>
        <v>31.610449087693411</v>
      </c>
      <c r="G38" s="495">
        <f t="shared" si="2"/>
        <v>30.173927667333459</v>
      </c>
      <c r="H38" s="506">
        <f t="shared" si="2"/>
        <v>31.680013410265907</v>
      </c>
      <c r="I38" s="151">
        <f t="shared" si="2"/>
        <v>30.608486695788546</v>
      </c>
      <c r="J38" s="151">
        <f t="shared" si="2"/>
        <v>31.130141893790384</v>
      </c>
      <c r="K38" s="495">
        <f t="shared" si="2"/>
        <v>33.46264909689878</v>
      </c>
      <c r="L38" s="506">
        <f t="shared" si="1"/>
        <v>33.995968941306671</v>
      </c>
      <c r="M38" s="495">
        <f t="shared" si="1"/>
        <v>34.173154711194407</v>
      </c>
      <c r="N38" s="513">
        <f>AVERAGE(J38:M38)</f>
        <v>33.190478660797559</v>
      </c>
      <c r="O38" s="496">
        <f t="array" ref="O38">AVERAGE(H38:K38)</f>
        <v>31.720322774185902</v>
      </c>
      <c r="Q38" s="1083"/>
      <c r="R38" s="11"/>
    </row>
    <row r="39" spans="1:18" x14ac:dyDescent="0.2">
      <c r="A39" s="9" t="s">
        <v>1</v>
      </c>
      <c r="B39" s="177">
        <f t="shared" si="2"/>
        <v>34.830589437326502</v>
      </c>
      <c r="C39" s="508">
        <f t="shared" si="2"/>
        <v>35.262770407015964</v>
      </c>
      <c r="D39" s="509">
        <f t="shared" si="2"/>
        <v>34.136570296106314</v>
      </c>
      <c r="E39" s="152">
        <f t="shared" si="2"/>
        <v>33.94237730936586</v>
      </c>
      <c r="F39" s="152">
        <f t="shared" si="2"/>
        <v>34.337229040944919</v>
      </c>
      <c r="G39" s="497">
        <f t="shared" si="2"/>
        <v>35.102335852997925</v>
      </c>
      <c r="H39" s="509">
        <f t="shared" si="2"/>
        <v>34.988369241084811</v>
      </c>
      <c r="I39" s="152">
        <f t="shared" si="2"/>
        <v>35.139348213257243</v>
      </c>
      <c r="J39" s="152">
        <f t="shared" si="2"/>
        <v>36.717603259342503</v>
      </c>
      <c r="K39" s="497">
        <f t="shared" si="2"/>
        <v>37.235885493581726</v>
      </c>
      <c r="L39" s="509">
        <f t="shared" si="1"/>
        <v>35.37152837823816</v>
      </c>
      <c r="M39" s="497">
        <f t="shared" si="1"/>
        <v>34.754001533480995</v>
      </c>
      <c r="N39" s="514">
        <f>AVERAGE(J39:M39)</f>
        <v>36.019754666160843</v>
      </c>
      <c r="O39" s="498">
        <f t="array" ref="O39">AVERAGE(H39:K39)</f>
        <v>36.020301551816566</v>
      </c>
      <c r="Q39" s="1083"/>
      <c r="R39" s="11"/>
    </row>
    <row r="40" spans="1:18" x14ac:dyDescent="0.2">
      <c r="A40" s="8"/>
      <c r="B40" s="176"/>
      <c r="C40" s="176"/>
      <c r="D40" s="151"/>
      <c r="E40" s="151"/>
      <c r="F40" s="151"/>
      <c r="G40" s="151"/>
      <c r="H40" s="151"/>
      <c r="I40" s="151"/>
      <c r="J40" s="151"/>
      <c r="K40" s="151"/>
      <c r="L40" s="151"/>
      <c r="M40" s="151"/>
      <c r="N40" s="151"/>
      <c r="O40" s="151"/>
      <c r="Q40" s="11"/>
      <c r="R40" s="11"/>
    </row>
    <row r="41" spans="1:18" x14ac:dyDescent="0.2">
      <c r="B41" s="526"/>
      <c r="C41" s="526"/>
      <c r="D41" s="526"/>
      <c r="E41" s="526"/>
      <c r="F41" s="526"/>
      <c r="G41" s="526"/>
      <c r="H41" s="526"/>
      <c r="I41" s="526"/>
      <c r="J41" s="526"/>
      <c r="K41" s="526"/>
      <c r="L41" s="526"/>
      <c r="M41" s="526"/>
    </row>
    <row r="42" spans="1:18" x14ac:dyDescent="0.2">
      <c r="L42" s="535"/>
      <c r="M42" s="535"/>
    </row>
  </sheetData>
  <mergeCells count="1">
    <mergeCell ref="B34:L34"/>
  </mergeCells>
  <pageMargins left="0.7" right="0.7" top="0.75" bottom="0.75" header="0.3" footer="0.3"/>
  <pageSetup orientation="portrait" horizontalDpi="1200" verticalDpi="120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5" tint="0.39997558519241921"/>
  </sheetPr>
  <dimension ref="A1:R164"/>
  <sheetViews>
    <sheetView zoomScale="80" zoomScaleNormal="80" workbookViewId="0">
      <pane ySplit="4" topLeftCell="A5" activePane="bottomLeft" state="frozen"/>
      <selection pane="bottomLeft"/>
    </sheetView>
  </sheetViews>
  <sheetFormatPr defaultRowHeight="12.75" x14ac:dyDescent="0.2"/>
  <cols>
    <col min="1" max="1" width="5.5703125" customWidth="1"/>
    <col min="2" max="2" width="31" bestFit="1" customWidth="1"/>
    <col min="3" max="3" width="28" bestFit="1" customWidth="1"/>
    <col min="4" max="4" width="40.42578125" bestFit="1" customWidth="1"/>
    <col min="5" max="5" width="20.28515625" bestFit="1" customWidth="1"/>
    <col min="6" max="6" width="6" bestFit="1" customWidth="1"/>
    <col min="7" max="7" width="5.42578125" bestFit="1" customWidth="1"/>
    <col min="8" max="8" width="7.28515625" bestFit="1" customWidth="1"/>
    <col min="9" max="9" width="8.7109375" bestFit="1" customWidth="1"/>
    <col min="10" max="10" width="6.42578125" customWidth="1"/>
    <col min="11" max="11" width="11.7109375" bestFit="1" customWidth="1"/>
    <col min="12" max="12" width="14.28515625" bestFit="1" customWidth="1"/>
    <col min="13" max="13" width="17.7109375" customWidth="1"/>
  </cols>
  <sheetData>
    <row r="1" spans="1:13" ht="15" x14ac:dyDescent="0.2">
      <c r="A1" s="1073" t="s">
        <v>599</v>
      </c>
      <c r="B1" s="258"/>
      <c r="C1" s="258"/>
      <c r="D1" s="258"/>
      <c r="E1" s="258"/>
      <c r="F1" s="258"/>
      <c r="G1" s="258"/>
      <c r="H1" s="258"/>
      <c r="I1" s="259"/>
      <c r="J1" s="258"/>
      <c r="K1" s="258"/>
      <c r="L1" s="258"/>
      <c r="M1" s="258"/>
    </row>
    <row r="2" spans="1:13" x14ac:dyDescent="0.2">
      <c r="A2" s="258"/>
      <c r="B2" s="258"/>
      <c r="C2" s="258"/>
      <c r="D2" s="258"/>
      <c r="E2" s="258"/>
      <c r="F2" s="258"/>
      <c r="G2" s="258"/>
      <c r="H2" s="258"/>
      <c r="I2" s="259"/>
      <c r="J2" s="258"/>
      <c r="K2" s="258"/>
      <c r="L2" s="258"/>
      <c r="M2" s="258"/>
    </row>
    <row r="3" spans="1:13" ht="24.95" customHeight="1" x14ac:dyDescent="0.2">
      <c r="A3" s="266"/>
      <c r="B3" s="1159" t="s">
        <v>73</v>
      </c>
      <c r="C3" s="1159"/>
      <c r="D3" s="1159"/>
      <c r="E3" s="1160" t="s">
        <v>202</v>
      </c>
      <c r="F3" s="1160" t="s">
        <v>203</v>
      </c>
      <c r="G3" s="1159"/>
      <c r="H3" s="1159"/>
      <c r="I3" s="1158" t="s">
        <v>386</v>
      </c>
      <c r="J3" s="1161"/>
      <c r="K3" s="1158" t="s">
        <v>864</v>
      </c>
      <c r="L3" s="1158" t="s">
        <v>700</v>
      </c>
      <c r="M3" s="1158" t="s">
        <v>701</v>
      </c>
    </row>
    <row r="4" spans="1:13" ht="12.6" customHeight="1" x14ac:dyDescent="0.2">
      <c r="A4" s="267" t="s">
        <v>22</v>
      </c>
      <c r="B4" s="559" t="s">
        <v>143</v>
      </c>
      <c r="C4" s="559" t="s">
        <v>198</v>
      </c>
      <c r="D4" s="559" t="s">
        <v>199</v>
      </c>
      <c r="E4" s="1160"/>
      <c r="F4" s="559" t="s">
        <v>96</v>
      </c>
      <c r="G4" s="559" t="s">
        <v>9</v>
      </c>
      <c r="H4" s="559" t="s">
        <v>124</v>
      </c>
      <c r="I4" s="558" t="s">
        <v>200</v>
      </c>
      <c r="J4" s="559" t="s">
        <v>201</v>
      </c>
      <c r="K4" s="1158"/>
      <c r="L4" s="1158"/>
      <c r="M4" s="1158"/>
    </row>
    <row r="5" spans="1:13" x14ac:dyDescent="0.2">
      <c r="A5" s="268" t="s">
        <v>44</v>
      </c>
      <c r="B5" s="269" t="s">
        <v>205</v>
      </c>
      <c r="C5" s="269" t="s">
        <v>206</v>
      </c>
      <c r="D5" s="269" t="s">
        <v>205</v>
      </c>
      <c r="E5" s="270">
        <v>43070</v>
      </c>
      <c r="F5" s="269">
        <v>10</v>
      </c>
      <c r="G5" s="269">
        <v>0</v>
      </c>
      <c r="H5" s="269">
        <v>1</v>
      </c>
      <c r="I5" s="271">
        <v>2</v>
      </c>
      <c r="J5" s="269">
        <v>2</v>
      </c>
      <c r="K5" s="272">
        <f>H5/(F5+G5)</f>
        <v>0.1</v>
      </c>
      <c r="L5" s="271"/>
      <c r="M5" s="273"/>
    </row>
    <row r="6" spans="1:13" x14ac:dyDescent="0.2">
      <c r="A6" s="274" t="s">
        <v>69</v>
      </c>
      <c r="B6" s="275" t="s">
        <v>207</v>
      </c>
      <c r="C6" s="276" t="s">
        <v>208</v>
      </c>
      <c r="D6" s="276" t="s">
        <v>209</v>
      </c>
      <c r="E6" s="277">
        <v>44531</v>
      </c>
      <c r="F6" s="276">
        <v>100</v>
      </c>
      <c r="G6" s="276">
        <v>0</v>
      </c>
      <c r="H6" s="276">
        <v>10</v>
      </c>
      <c r="I6" s="278">
        <v>3</v>
      </c>
      <c r="J6" s="276">
        <v>30</v>
      </c>
      <c r="K6" s="279">
        <f t="shared" ref="K6:K69" si="0">H6/(F6+G6)</f>
        <v>0.1</v>
      </c>
      <c r="L6" s="280"/>
      <c r="M6" s="281"/>
    </row>
    <row r="7" spans="1:13" x14ac:dyDescent="0.2">
      <c r="A7" s="274" t="s">
        <v>48</v>
      </c>
      <c r="B7" s="276" t="s">
        <v>757</v>
      </c>
      <c r="C7" s="276" t="s">
        <v>801</v>
      </c>
      <c r="D7" s="276" t="s">
        <v>216</v>
      </c>
      <c r="E7" s="277" t="s">
        <v>851</v>
      </c>
      <c r="F7" s="276">
        <v>19</v>
      </c>
      <c r="G7" s="276">
        <v>0</v>
      </c>
      <c r="H7" s="276">
        <v>19</v>
      </c>
      <c r="I7" s="278">
        <v>4</v>
      </c>
      <c r="J7" s="276">
        <v>76</v>
      </c>
      <c r="K7" s="279">
        <f t="shared" si="0"/>
        <v>1</v>
      </c>
      <c r="L7" s="280"/>
      <c r="M7" s="281"/>
    </row>
    <row r="8" spans="1:13" x14ac:dyDescent="0.2">
      <c r="A8" s="274" t="s">
        <v>48</v>
      </c>
      <c r="B8" s="276" t="s">
        <v>220</v>
      </c>
      <c r="C8" s="276" t="s">
        <v>802</v>
      </c>
      <c r="D8" s="276" t="s">
        <v>216</v>
      </c>
      <c r="E8" s="282" t="s">
        <v>852</v>
      </c>
      <c r="F8" s="276">
        <v>17</v>
      </c>
      <c r="G8" s="276">
        <v>0</v>
      </c>
      <c r="H8" s="276">
        <v>17</v>
      </c>
      <c r="I8" s="278">
        <v>3</v>
      </c>
      <c r="J8" s="276">
        <v>51</v>
      </c>
      <c r="K8" s="279">
        <f t="shared" si="0"/>
        <v>1</v>
      </c>
      <c r="L8" s="280"/>
      <c r="M8" s="281"/>
    </row>
    <row r="9" spans="1:13" x14ac:dyDescent="0.2">
      <c r="A9" s="274" t="s">
        <v>48</v>
      </c>
      <c r="B9" s="276" t="s">
        <v>226</v>
      </c>
      <c r="C9" s="276" t="s">
        <v>802</v>
      </c>
      <c r="D9" s="276" t="s">
        <v>216</v>
      </c>
      <c r="E9" s="277" t="s">
        <v>853</v>
      </c>
      <c r="F9" s="276">
        <v>10</v>
      </c>
      <c r="G9" s="276">
        <v>0</v>
      </c>
      <c r="H9" s="276">
        <v>10</v>
      </c>
      <c r="I9" s="278">
        <v>3</v>
      </c>
      <c r="J9" s="276">
        <v>30</v>
      </c>
      <c r="K9" s="279">
        <f t="shared" si="0"/>
        <v>1</v>
      </c>
      <c r="L9" s="280"/>
      <c r="M9" s="281"/>
    </row>
    <row r="10" spans="1:13" x14ac:dyDescent="0.2">
      <c r="A10" s="274" t="s">
        <v>48</v>
      </c>
      <c r="B10" s="276" t="s">
        <v>224</v>
      </c>
      <c r="C10" s="276" t="s">
        <v>802</v>
      </c>
      <c r="D10" s="276" t="s">
        <v>216</v>
      </c>
      <c r="E10" s="277" t="s">
        <v>854</v>
      </c>
      <c r="F10" s="276">
        <v>35</v>
      </c>
      <c r="G10" s="276">
        <v>0</v>
      </c>
      <c r="H10" s="276">
        <v>35</v>
      </c>
      <c r="I10" s="278">
        <v>3</v>
      </c>
      <c r="J10" s="276">
        <v>105</v>
      </c>
      <c r="K10" s="279">
        <f t="shared" si="0"/>
        <v>1</v>
      </c>
      <c r="L10" s="280"/>
      <c r="M10" s="281"/>
    </row>
    <row r="11" spans="1:13" x14ac:dyDescent="0.2">
      <c r="A11" s="274" t="s">
        <v>48</v>
      </c>
      <c r="B11" s="276" t="s">
        <v>225</v>
      </c>
      <c r="C11" s="276" t="s">
        <v>802</v>
      </c>
      <c r="D11" s="276" t="s">
        <v>216</v>
      </c>
      <c r="E11" s="277" t="s">
        <v>855</v>
      </c>
      <c r="F11" s="276">
        <v>32</v>
      </c>
      <c r="G11" s="276">
        <v>0</v>
      </c>
      <c r="H11" s="276">
        <v>32</v>
      </c>
      <c r="I11" s="278">
        <v>3</v>
      </c>
      <c r="J11" s="276">
        <v>96</v>
      </c>
      <c r="K11" s="279">
        <f t="shared" si="0"/>
        <v>1</v>
      </c>
      <c r="L11" s="280"/>
      <c r="M11" s="281"/>
    </row>
    <row r="12" spans="1:13" x14ac:dyDescent="0.2">
      <c r="A12" s="274" t="s">
        <v>48</v>
      </c>
      <c r="B12" s="276" t="s">
        <v>222</v>
      </c>
      <c r="C12" s="276" t="s">
        <v>802</v>
      </c>
      <c r="D12" s="276" t="s">
        <v>216</v>
      </c>
      <c r="E12" s="277" t="s">
        <v>856</v>
      </c>
      <c r="F12" s="276">
        <v>16</v>
      </c>
      <c r="G12" s="276">
        <v>0</v>
      </c>
      <c r="H12" s="276">
        <v>16</v>
      </c>
      <c r="I12" s="278">
        <v>3</v>
      </c>
      <c r="J12" s="276">
        <v>48</v>
      </c>
      <c r="K12" s="279">
        <f t="shared" si="0"/>
        <v>1</v>
      </c>
      <c r="L12" s="280"/>
      <c r="M12" s="281"/>
    </row>
    <row r="13" spans="1:13" x14ac:dyDescent="0.2">
      <c r="A13" s="274" t="s">
        <v>48</v>
      </c>
      <c r="B13" s="276" t="s">
        <v>223</v>
      </c>
      <c r="C13" s="276" t="s">
        <v>802</v>
      </c>
      <c r="D13" s="276" t="s">
        <v>216</v>
      </c>
      <c r="E13" s="277" t="s">
        <v>857</v>
      </c>
      <c r="F13" s="276">
        <v>14</v>
      </c>
      <c r="G13" s="276">
        <v>0</v>
      </c>
      <c r="H13" s="276">
        <v>14</v>
      </c>
      <c r="I13" s="278">
        <v>3</v>
      </c>
      <c r="J13" s="276">
        <v>42</v>
      </c>
      <c r="K13" s="279">
        <f t="shared" si="0"/>
        <v>1</v>
      </c>
      <c r="L13" s="280"/>
      <c r="M13" s="281"/>
    </row>
    <row r="14" spans="1:13" x14ac:dyDescent="0.2">
      <c r="A14" s="274" t="s">
        <v>48</v>
      </c>
      <c r="B14" s="276" t="s">
        <v>692</v>
      </c>
      <c r="C14" s="276" t="s">
        <v>803</v>
      </c>
      <c r="D14" s="276" t="s">
        <v>804</v>
      </c>
      <c r="E14" s="277">
        <v>45108</v>
      </c>
      <c r="F14" s="276">
        <v>52.5</v>
      </c>
      <c r="G14" s="276">
        <v>0</v>
      </c>
      <c r="H14" s="276">
        <v>10</v>
      </c>
      <c r="I14" s="278">
        <v>4</v>
      </c>
      <c r="J14" s="276">
        <v>40</v>
      </c>
      <c r="K14" s="279">
        <f t="shared" si="0"/>
        <v>0.19047619047619047</v>
      </c>
      <c r="L14" s="280">
        <v>19.773610206979079</v>
      </c>
      <c r="M14" s="281"/>
    </row>
    <row r="15" spans="1:13" x14ac:dyDescent="0.2">
      <c r="A15" s="274" t="s">
        <v>48</v>
      </c>
      <c r="B15" s="276" t="s">
        <v>221</v>
      </c>
      <c r="C15" s="276" t="s">
        <v>802</v>
      </c>
      <c r="D15" s="276" t="s">
        <v>216</v>
      </c>
      <c r="E15" s="277" t="s">
        <v>858</v>
      </c>
      <c r="F15" s="276">
        <v>17</v>
      </c>
      <c r="G15" s="276">
        <v>0</v>
      </c>
      <c r="H15" s="276">
        <v>17</v>
      </c>
      <c r="I15" s="278">
        <v>3</v>
      </c>
      <c r="J15" s="276">
        <v>51</v>
      </c>
      <c r="K15" s="279">
        <f t="shared" si="0"/>
        <v>1</v>
      </c>
      <c r="L15" s="280"/>
      <c r="M15" s="281"/>
    </row>
    <row r="16" spans="1:13" x14ac:dyDescent="0.2">
      <c r="A16" s="274" t="s">
        <v>48</v>
      </c>
      <c r="B16" s="276" t="s">
        <v>210</v>
      </c>
      <c r="C16" s="276" t="s">
        <v>211</v>
      </c>
      <c r="D16" s="276" t="s">
        <v>212</v>
      </c>
      <c r="E16" s="277">
        <v>43191</v>
      </c>
      <c r="F16" s="276">
        <v>20</v>
      </c>
      <c r="G16" s="276">
        <v>0</v>
      </c>
      <c r="H16" s="276">
        <v>10</v>
      </c>
      <c r="I16" s="278">
        <v>4</v>
      </c>
      <c r="J16" s="276">
        <v>40</v>
      </c>
      <c r="K16" s="279">
        <f t="shared" si="0"/>
        <v>0.5</v>
      </c>
      <c r="L16" s="280">
        <v>74.228427847345614</v>
      </c>
      <c r="M16" s="281"/>
    </row>
    <row r="17" spans="1:13" x14ac:dyDescent="0.2">
      <c r="A17" s="274" t="s">
        <v>48</v>
      </c>
      <c r="B17" s="276" t="s">
        <v>758</v>
      </c>
      <c r="C17" s="276" t="s">
        <v>801</v>
      </c>
      <c r="D17" s="276" t="s">
        <v>216</v>
      </c>
      <c r="E17" s="277" t="s">
        <v>859</v>
      </c>
      <c r="F17" s="276">
        <v>40</v>
      </c>
      <c r="G17" s="276">
        <v>0</v>
      </c>
      <c r="H17" s="276">
        <v>40</v>
      </c>
      <c r="I17" s="278">
        <v>4</v>
      </c>
      <c r="J17" s="276">
        <v>160</v>
      </c>
      <c r="K17" s="279">
        <f t="shared" si="0"/>
        <v>1</v>
      </c>
      <c r="L17" s="280"/>
      <c r="M17" s="281"/>
    </row>
    <row r="18" spans="1:13" x14ac:dyDescent="0.2">
      <c r="A18" s="274" t="s">
        <v>48</v>
      </c>
      <c r="B18" s="276" t="s">
        <v>217</v>
      </c>
      <c r="C18" s="276" t="s">
        <v>211</v>
      </c>
      <c r="D18" s="276" t="s">
        <v>218</v>
      </c>
      <c r="E18" s="277">
        <v>45108</v>
      </c>
      <c r="F18" s="276">
        <v>250</v>
      </c>
      <c r="G18" s="276">
        <v>0</v>
      </c>
      <c r="H18" s="276">
        <v>250</v>
      </c>
      <c r="I18" s="278">
        <v>4</v>
      </c>
      <c r="J18" s="276">
        <v>1000</v>
      </c>
      <c r="K18" s="279">
        <f t="shared" si="0"/>
        <v>1</v>
      </c>
      <c r="L18" s="280"/>
      <c r="M18" s="281"/>
    </row>
    <row r="19" spans="1:13" x14ac:dyDescent="0.2">
      <c r="A19" s="274" t="s">
        <v>48</v>
      </c>
      <c r="B19" s="276" t="s">
        <v>219</v>
      </c>
      <c r="C19" s="276" t="s">
        <v>211</v>
      </c>
      <c r="D19" s="276" t="s">
        <v>218</v>
      </c>
      <c r="E19" s="277">
        <v>45108</v>
      </c>
      <c r="F19" s="276">
        <v>88</v>
      </c>
      <c r="G19" s="276">
        <v>0</v>
      </c>
      <c r="H19" s="276">
        <v>88</v>
      </c>
      <c r="I19" s="278">
        <v>3</v>
      </c>
      <c r="J19" s="276">
        <v>264</v>
      </c>
      <c r="K19" s="279">
        <f t="shared" si="0"/>
        <v>1</v>
      </c>
      <c r="L19" s="280"/>
      <c r="M19" s="281"/>
    </row>
    <row r="20" spans="1:13" x14ac:dyDescent="0.2">
      <c r="A20" s="274" t="s">
        <v>48</v>
      </c>
      <c r="B20" s="276" t="s">
        <v>213</v>
      </c>
      <c r="C20" s="276" t="s">
        <v>211</v>
      </c>
      <c r="D20" s="276" t="s">
        <v>214</v>
      </c>
      <c r="E20" s="277">
        <v>44561</v>
      </c>
      <c r="F20" s="276">
        <v>100</v>
      </c>
      <c r="G20" s="276">
        <v>0</v>
      </c>
      <c r="H20" s="276">
        <v>30</v>
      </c>
      <c r="I20" s="278">
        <v>4</v>
      </c>
      <c r="J20" s="276">
        <v>120</v>
      </c>
      <c r="K20" s="279">
        <f t="shared" si="0"/>
        <v>0.3</v>
      </c>
      <c r="L20" s="280">
        <v>42.165054777278989</v>
      </c>
      <c r="M20" s="281">
        <v>15.058948134742522</v>
      </c>
    </row>
    <row r="21" spans="1:13" x14ac:dyDescent="0.2">
      <c r="A21" s="274" t="s">
        <v>38</v>
      </c>
      <c r="B21" s="276" t="s">
        <v>759</v>
      </c>
      <c r="C21" s="276" t="s">
        <v>805</v>
      </c>
      <c r="D21" s="276" t="s">
        <v>806</v>
      </c>
      <c r="E21" s="277">
        <v>45016</v>
      </c>
      <c r="F21" s="276">
        <v>40</v>
      </c>
      <c r="G21" s="276">
        <v>0</v>
      </c>
      <c r="H21" s="276">
        <v>20</v>
      </c>
      <c r="I21" s="278">
        <v>4</v>
      </c>
      <c r="J21" s="276">
        <v>80</v>
      </c>
      <c r="K21" s="279">
        <f t="shared" si="0"/>
        <v>0.5</v>
      </c>
      <c r="L21" s="280"/>
      <c r="M21" s="281"/>
    </row>
    <row r="22" spans="1:13" x14ac:dyDescent="0.2">
      <c r="A22" s="274" t="s">
        <v>38</v>
      </c>
      <c r="B22" s="276" t="s">
        <v>270</v>
      </c>
      <c r="C22" s="276" t="s">
        <v>246</v>
      </c>
      <c r="D22" s="276" t="s">
        <v>234</v>
      </c>
      <c r="E22" s="277">
        <v>45261</v>
      </c>
      <c r="F22" s="275">
        <v>200</v>
      </c>
      <c r="G22" s="276">
        <v>0</v>
      </c>
      <c r="H22" s="276">
        <v>50</v>
      </c>
      <c r="I22" s="278">
        <v>3</v>
      </c>
      <c r="J22" s="276">
        <v>150</v>
      </c>
      <c r="K22" s="279">
        <f t="shared" si="0"/>
        <v>0.25</v>
      </c>
      <c r="L22" s="280"/>
      <c r="M22" s="281"/>
    </row>
    <row r="23" spans="1:13" x14ac:dyDescent="0.2">
      <c r="A23" s="274" t="s">
        <v>38</v>
      </c>
      <c r="B23" s="275" t="s">
        <v>760</v>
      </c>
      <c r="C23" s="276" t="s">
        <v>310</v>
      </c>
      <c r="D23" s="276" t="s">
        <v>253</v>
      </c>
      <c r="E23" s="277">
        <v>45261</v>
      </c>
      <c r="F23" s="276">
        <v>93.5</v>
      </c>
      <c r="G23" s="276">
        <v>0</v>
      </c>
      <c r="H23" s="276">
        <v>71</v>
      </c>
      <c r="I23" s="278">
        <v>4</v>
      </c>
      <c r="J23" s="276">
        <v>284</v>
      </c>
      <c r="K23" s="279">
        <f t="shared" si="0"/>
        <v>0.75935828877005351</v>
      </c>
      <c r="L23" s="280"/>
      <c r="M23" s="281"/>
    </row>
    <row r="24" spans="1:13" x14ac:dyDescent="0.2">
      <c r="A24" s="274" t="s">
        <v>38</v>
      </c>
      <c r="B24" s="275" t="s">
        <v>236</v>
      </c>
      <c r="C24" s="276" t="s">
        <v>211</v>
      </c>
      <c r="D24" s="276" t="s">
        <v>237</v>
      </c>
      <c r="E24" s="277" t="s">
        <v>238</v>
      </c>
      <c r="F24" s="276">
        <v>131</v>
      </c>
      <c r="G24" s="276">
        <v>50</v>
      </c>
      <c r="H24" s="276">
        <v>110</v>
      </c>
      <c r="I24" s="278">
        <v>4</v>
      </c>
      <c r="J24" s="276">
        <v>440</v>
      </c>
      <c r="K24" s="279">
        <f t="shared" si="0"/>
        <v>0.60773480662983426</v>
      </c>
      <c r="L24" s="280"/>
      <c r="M24" s="281"/>
    </row>
    <row r="25" spans="1:13" x14ac:dyDescent="0.2">
      <c r="A25" s="274" t="s">
        <v>38</v>
      </c>
      <c r="B25" s="276" t="s">
        <v>236</v>
      </c>
      <c r="C25" s="276" t="s">
        <v>211</v>
      </c>
      <c r="D25" s="276" t="s">
        <v>253</v>
      </c>
      <c r="E25" s="277">
        <v>44835</v>
      </c>
      <c r="F25" s="276">
        <v>233</v>
      </c>
      <c r="G25" s="276">
        <v>0</v>
      </c>
      <c r="H25" s="276">
        <v>132</v>
      </c>
      <c r="I25" s="278">
        <v>4</v>
      </c>
      <c r="J25" s="276">
        <v>528</v>
      </c>
      <c r="K25" s="279">
        <f t="shared" si="0"/>
        <v>0.5665236051502146</v>
      </c>
      <c r="L25" s="280"/>
      <c r="M25" s="281"/>
    </row>
    <row r="26" spans="1:13" x14ac:dyDescent="0.2">
      <c r="A26" s="274" t="s">
        <v>38</v>
      </c>
      <c r="B26" s="275" t="s">
        <v>470</v>
      </c>
      <c r="C26" s="275" t="s">
        <v>471</v>
      </c>
      <c r="D26" s="275" t="s">
        <v>253</v>
      </c>
      <c r="E26" s="277">
        <v>44926</v>
      </c>
      <c r="F26" s="276">
        <v>60</v>
      </c>
      <c r="G26" s="276">
        <v>0</v>
      </c>
      <c r="H26" s="276">
        <v>38</v>
      </c>
      <c r="I26" s="278">
        <v>4</v>
      </c>
      <c r="J26" s="276">
        <v>152</v>
      </c>
      <c r="K26" s="279">
        <f t="shared" si="0"/>
        <v>0.6333333333333333</v>
      </c>
      <c r="L26" s="280"/>
      <c r="M26" s="281"/>
    </row>
    <row r="27" spans="1:13" x14ac:dyDescent="0.2">
      <c r="A27" s="274" t="s">
        <v>38</v>
      </c>
      <c r="B27" s="275" t="s">
        <v>235</v>
      </c>
      <c r="C27" s="275" t="s">
        <v>229</v>
      </c>
      <c r="D27" s="275" t="s">
        <v>234</v>
      </c>
      <c r="E27" s="277">
        <v>44531</v>
      </c>
      <c r="F27" s="276">
        <v>128</v>
      </c>
      <c r="G27" s="276">
        <v>0</v>
      </c>
      <c r="H27" s="276">
        <v>40</v>
      </c>
      <c r="I27" s="278">
        <v>4</v>
      </c>
      <c r="J27" s="276">
        <v>160</v>
      </c>
      <c r="K27" s="279">
        <f t="shared" si="0"/>
        <v>0.3125</v>
      </c>
      <c r="L27" s="280">
        <v>33.027147455801646</v>
      </c>
      <c r="M27" s="281"/>
    </row>
    <row r="28" spans="1:13" x14ac:dyDescent="0.2">
      <c r="A28" s="274" t="s">
        <v>38</v>
      </c>
      <c r="B28" s="275" t="s">
        <v>267</v>
      </c>
      <c r="C28" s="275" t="s">
        <v>211</v>
      </c>
      <c r="D28" s="275" t="s">
        <v>268</v>
      </c>
      <c r="E28" s="277" t="s">
        <v>269</v>
      </c>
      <c r="F28" s="276">
        <v>110</v>
      </c>
      <c r="G28" s="276">
        <v>0</v>
      </c>
      <c r="H28" s="276">
        <v>63</v>
      </c>
      <c r="I28" s="278">
        <v>4</v>
      </c>
      <c r="J28" s="276">
        <v>252</v>
      </c>
      <c r="K28" s="279">
        <f t="shared" si="0"/>
        <v>0.57272727272727275</v>
      </c>
      <c r="L28" s="280"/>
      <c r="M28" s="281"/>
    </row>
    <row r="29" spans="1:13" x14ac:dyDescent="0.2">
      <c r="A29" s="274" t="s">
        <v>38</v>
      </c>
      <c r="B29" s="275" t="s">
        <v>261</v>
      </c>
      <c r="C29" s="275" t="s">
        <v>211</v>
      </c>
      <c r="D29" s="275" t="s">
        <v>256</v>
      </c>
      <c r="E29" s="282" t="s">
        <v>262</v>
      </c>
      <c r="F29" s="275">
        <v>131.19999999999999</v>
      </c>
      <c r="G29" s="276">
        <v>0</v>
      </c>
      <c r="H29" s="276">
        <v>115</v>
      </c>
      <c r="I29" s="278">
        <v>4</v>
      </c>
      <c r="J29" s="275">
        <v>460</v>
      </c>
      <c r="K29" s="279">
        <f t="shared" si="0"/>
        <v>0.8765243902439025</v>
      </c>
      <c r="L29" s="280"/>
      <c r="M29" s="281"/>
    </row>
    <row r="30" spans="1:13" x14ac:dyDescent="0.2">
      <c r="A30" s="274" t="s">
        <v>38</v>
      </c>
      <c r="B30" s="275" t="s">
        <v>263</v>
      </c>
      <c r="C30" s="275" t="s">
        <v>211</v>
      </c>
      <c r="D30" s="275" t="s">
        <v>256</v>
      </c>
      <c r="E30" s="282" t="s">
        <v>264</v>
      </c>
      <c r="F30" s="275">
        <v>136.80000000000001</v>
      </c>
      <c r="G30" s="276">
        <v>0</v>
      </c>
      <c r="H30" s="276">
        <v>115</v>
      </c>
      <c r="I30" s="278">
        <v>4</v>
      </c>
      <c r="J30" s="275">
        <v>460</v>
      </c>
      <c r="K30" s="279">
        <f t="shared" si="0"/>
        <v>0.84064327485380108</v>
      </c>
      <c r="L30" s="280"/>
      <c r="M30" s="281"/>
    </row>
    <row r="31" spans="1:13" x14ac:dyDescent="0.2">
      <c r="A31" s="274" t="s">
        <v>38</v>
      </c>
      <c r="B31" s="275" t="s">
        <v>761</v>
      </c>
      <c r="C31" s="275" t="s">
        <v>357</v>
      </c>
      <c r="D31" s="275" t="s">
        <v>807</v>
      </c>
      <c r="E31" s="282" t="s">
        <v>860</v>
      </c>
      <c r="F31" s="275">
        <v>130</v>
      </c>
      <c r="G31" s="276">
        <v>0</v>
      </c>
      <c r="H31" s="276">
        <v>60</v>
      </c>
      <c r="I31" s="278">
        <v>4</v>
      </c>
      <c r="J31" s="275">
        <v>240</v>
      </c>
      <c r="K31" s="279">
        <f t="shared" si="0"/>
        <v>0.46153846153846156</v>
      </c>
      <c r="L31" s="280"/>
      <c r="M31" s="281"/>
    </row>
    <row r="32" spans="1:13" x14ac:dyDescent="0.2">
      <c r="A32" s="274" t="s">
        <v>38</v>
      </c>
      <c r="B32" s="275" t="s">
        <v>248</v>
      </c>
      <c r="C32" s="275" t="s">
        <v>249</v>
      </c>
      <c r="D32" s="275" t="s">
        <v>250</v>
      </c>
      <c r="E32" s="282">
        <v>44682</v>
      </c>
      <c r="F32" s="275">
        <v>44</v>
      </c>
      <c r="G32" s="276">
        <v>0</v>
      </c>
      <c r="H32" s="276">
        <v>11</v>
      </c>
      <c r="I32" s="278">
        <v>4</v>
      </c>
      <c r="J32" s="275">
        <v>44</v>
      </c>
      <c r="K32" s="279">
        <f t="shared" si="0"/>
        <v>0.25</v>
      </c>
      <c r="L32" s="280">
        <v>28.798923607364632</v>
      </c>
      <c r="M32" s="281">
        <v>5.1624737133201748</v>
      </c>
    </row>
    <row r="33" spans="1:13" x14ac:dyDescent="0.2">
      <c r="A33" s="274" t="s">
        <v>38</v>
      </c>
      <c r="B33" s="275" t="s">
        <v>473</v>
      </c>
      <c r="C33" s="275" t="s">
        <v>288</v>
      </c>
      <c r="D33" s="275" t="s">
        <v>253</v>
      </c>
      <c r="E33" s="282">
        <v>45291</v>
      </c>
      <c r="F33" s="275">
        <v>64.900000000000006</v>
      </c>
      <c r="G33" s="276">
        <v>0</v>
      </c>
      <c r="H33" s="276">
        <v>25</v>
      </c>
      <c r="I33" s="278">
        <v>4</v>
      </c>
      <c r="J33" s="275">
        <v>100</v>
      </c>
      <c r="K33" s="279">
        <f t="shared" si="0"/>
        <v>0.38520801232665636</v>
      </c>
      <c r="L33" s="280"/>
      <c r="M33" s="281"/>
    </row>
    <row r="34" spans="1:13" x14ac:dyDescent="0.2">
      <c r="A34" s="274" t="s">
        <v>38</v>
      </c>
      <c r="B34" s="275" t="s">
        <v>762</v>
      </c>
      <c r="C34" s="275" t="s">
        <v>808</v>
      </c>
      <c r="D34" s="275" t="s">
        <v>809</v>
      </c>
      <c r="E34" s="282">
        <v>44774</v>
      </c>
      <c r="F34" s="275">
        <v>350</v>
      </c>
      <c r="G34" s="276">
        <v>0</v>
      </c>
      <c r="H34" s="276">
        <v>350</v>
      </c>
      <c r="I34" s="278">
        <v>4</v>
      </c>
      <c r="J34" s="275">
        <v>1400</v>
      </c>
      <c r="K34" s="279">
        <f t="shared" si="0"/>
        <v>1</v>
      </c>
      <c r="L34" s="280"/>
      <c r="M34" s="281"/>
    </row>
    <row r="35" spans="1:13" x14ac:dyDescent="0.2">
      <c r="A35" s="274" t="s">
        <v>38</v>
      </c>
      <c r="B35" s="275" t="s">
        <v>272</v>
      </c>
      <c r="C35" s="275" t="s">
        <v>211</v>
      </c>
      <c r="D35" s="275" t="s">
        <v>656</v>
      </c>
      <c r="E35" s="277">
        <v>45291</v>
      </c>
      <c r="F35" s="276">
        <v>20</v>
      </c>
      <c r="G35" s="276">
        <v>0</v>
      </c>
      <c r="H35" s="276">
        <v>20</v>
      </c>
      <c r="I35" s="278">
        <v>3</v>
      </c>
      <c r="J35" s="276">
        <v>60</v>
      </c>
      <c r="K35" s="279">
        <f t="shared" si="0"/>
        <v>1</v>
      </c>
      <c r="L35" s="280"/>
      <c r="M35" s="281"/>
    </row>
    <row r="36" spans="1:13" x14ac:dyDescent="0.2">
      <c r="A36" s="274" t="s">
        <v>38</v>
      </c>
      <c r="B36" s="275" t="s">
        <v>658</v>
      </c>
      <c r="C36" s="276" t="s">
        <v>310</v>
      </c>
      <c r="D36" s="276" t="s">
        <v>253</v>
      </c>
      <c r="E36" s="282">
        <v>45016</v>
      </c>
      <c r="F36" s="276">
        <v>123</v>
      </c>
      <c r="G36" s="276">
        <v>0</v>
      </c>
      <c r="H36" s="276">
        <v>61.5</v>
      </c>
      <c r="I36" s="278">
        <v>4</v>
      </c>
      <c r="J36" s="276">
        <v>246</v>
      </c>
      <c r="K36" s="279">
        <f t="shared" si="0"/>
        <v>0.5</v>
      </c>
      <c r="L36" s="280"/>
      <c r="M36" s="281"/>
    </row>
    <row r="37" spans="1:13" x14ac:dyDescent="0.2">
      <c r="A37" s="274" t="s">
        <v>38</v>
      </c>
      <c r="B37" s="275" t="s">
        <v>763</v>
      </c>
      <c r="C37" s="276" t="s">
        <v>310</v>
      </c>
      <c r="D37" s="276" t="s">
        <v>253</v>
      </c>
      <c r="E37" s="283">
        <v>45199</v>
      </c>
      <c r="F37" s="276">
        <v>65</v>
      </c>
      <c r="G37" s="276">
        <v>0</v>
      </c>
      <c r="H37" s="276">
        <v>52</v>
      </c>
      <c r="I37" s="278">
        <v>4</v>
      </c>
      <c r="J37" s="276">
        <v>208</v>
      </c>
      <c r="K37" s="279">
        <f t="shared" si="0"/>
        <v>0.8</v>
      </c>
      <c r="L37" s="280"/>
      <c r="M37" s="281"/>
    </row>
    <row r="38" spans="1:13" x14ac:dyDescent="0.2">
      <c r="A38" s="274" t="s">
        <v>38</v>
      </c>
      <c r="B38" s="275" t="s">
        <v>693</v>
      </c>
      <c r="C38" s="276" t="s">
        <v>810</v>
      </c>
      <c r="D38" s="275" t="s">
        <v>811</v>
      </c>
      <c r="E38" s="284">
        <v>45108</v>
      </c>
      <c r="F38" s="275">
        <v>50</v>
      </c>
      <c r="G38" s="275">
        <v>0</v>
      </c>
      <c r="H38" s="275">
        <v>50</v>
      </c>
      <c r="I38" s="278">
        <v>4</v>
      </c>
      <c r="J38" s="275">
        <v>200</v>
      </c>
      <c r="K38" s="279">
        <f t="shared" si="0"/>
        <v>1</v>
      </c>
      <c r="L38" s="280">
        <v>38.10079951724321</v>
      </c>
      <c r="M38" s="281">
        <v>17.565388368099857</v>
      </c>
    </row>
    <row r="39" spans="1:13" x14ac:dyDescent="0.2">
      <c r="A39" s="274" t="s">
        <v>38</v>
      </c>
      <c r="B39" s="275" t="s">
        <v>228</v>
      </c>
      <c r="C39" s="276" t="s">
        <v>229</v>
      </c>
      <c r="D39" s="276" t="s">
        <v>230</v>
      </c>
      <c r="E39" s="284">
        <v>44227</v>
      </c>
      <c r="F39" s="276">
        <v>70</v>
      </c>
      <c r="G39" s="276">
        <v>0</v>
      </c>
      <c r="H39" s="275">
        <v>35</v>
      </c>
      <c r="I39" s="278">
        <v>4</v>
      </c>
      <c r="J39" s="276">
        <v>140</v>
      </c>
      <c r="K39" s="279">
        <f t="shared" si="0"/>
        <v>0.5</v>
      </c>
      <c r="L39" s="280" t="s">
        <v>231</v>
      </c>
      <c r="M39" s="281"/>
    </row>
    <row r="40" spans="1:13" x14ac:dyDescent="0.2">
      <c r="A40" s="274" t="s">
        <v>38</v>
      </c>
      <c r="B40" s="275" t="s">
        <v>245</v>
      </c>
      <c r="C40" s="276" t="s">
        <v>246</v>
      </c>
      <c r="D40" s="276" t="s">
        <v>247</v>
      </c>
      <c r="E40" s="277">
        <v>45261</v>
      </c>
      <c r="F40" s="276">
        <v>400</v>
      </c>
      <c r="G40" s="276">
        <v>0</v>
      </c>
      <c r="H40" s="276">
        <v>300</v>
      </c>
      <c r="I40" s="278">
        <v>4</v>
      </c>
      <c r="J40" s="276">
        <v>1200</v>
      </c>
      <c r="K40" s="279">
        <f t="shared" si="0"/>
        <v>0.75</v>
      </c>
      <c r="L40" s="280">
        <v>30.185625635287927</v>
      </c>
      <c r="M40" s="281">
        <v>14.970912259803322</v>
      </c>
    </row>
    <row r="41" spans="1:13" x14ac:dyDescent="0.2">
      <c r="A41" s="274" t="s">
        <v>38</v>
      </c>
      <c r="B41" s="275" t="s">
        <v>764</v>
      </c>
      <c r="C41" s="276" t="s">
        <v>243</v>
      </c>
      <c r="D41" s="275" t="s">
        <v>253</v>
      </c>
      <c r="E41" s="284">
        <v>44896</v>
      </c>
      <c r="F41" s="275">
        <v>56</v>
      </c>
      <c r="G41" s="275">
        <v>0</v>
      </c>
      <c r="H41" s="275">
        <v>28</v>
      </c>
      <c r="I41" s="278">
        <v>4</v>
      </c>
      <c r="J41" s="275">
        <v>112</v>
      </c>
      <c r="K41" s="279">
        <f t="shared" si="0"/>
        <v>0.5</v>
      </c>
      <c r="L41" s="280"/>
      <c r="M41" s="281"/>
    </row>
    <row r="42" spans="1:13" x14ac:dyDescent="0.2">
      <c r="A42" s="274" t="s">
        <v>38</v>
      </c>
      <c r="B42" s="275" t="s">
        <v>254</v>
      </c>
      <c r="C42" s="276" t="s">
        <v>255</v>
      </c>
      <c r="D42" s="275" t="s">
        <v>256</v>
      </c>
      <c r="E42" s="284" t="s">
        <v>257</v>
      </c>
      <c r="F42" s="275">
        <v>205</v>
      </c>
      <c r="G42" s="275">
        <v>0</v>
      </c>
      <c r="H42" s="275">
        <v>88</v>
      </c>
      <c r="I42" s="278">
        <v>4</v>
      </c>
      <c r="J42" s="275">
        <v>352</v>
      </c>
      <c r="K42" s="279">
        <f t="shared" si="0"/>
        <v>0.42926829268292682</v>
      </c>
      <c r="L42" s="280"/>
      <c r="M42" s="281"/>
    </row>
    <row r="43" spans="1:13" x14ac:dyDescent="0.2">
      <c r="A43" s="274" t="s">
        <v>38</v>
      </c>
      <c r="B43" s="276" t="s">
        <v>765</v>
      </c>
      <c r="C43" s="276" t="s">
        <v>812</v>
      </c>
      <c r="D43" s="276" t="s">
        <v>813</v>
      </c>
      <c r="E43" s="277">
        <v>44743</v>
      </c>
      <c r="F43" s="276">
        <v>20</v>
      </c>
      <c r="G43" s="276">
        <v>0</v>
      </c>
      <c r="H43" s="276">
        <v>6.5</v>
      </c>
      <c r="I43" s="278">
        <v>4</v>
      </c>
      <c r="J43" s="276">
        <v>26</v>
      </c>
      <c r="K43" s="279">
        <f t="shared" si="0"/>
        <v>0.32500000000000001</v>
      </c>
      <c r="L43" s="280"/>
      <c r="M43" s="281"/>
    </row>
    <row r="44" spans="1:13" x14ac:dyDescent="0.2">
      <c r="A44" s="274" t="s">
        <v>38</v>
      </c>
      <c r="B44" s="276" t="s">
        <v>251</v>
      </c>
      <c r="C44" s="276" t="s">
        <v>252</v>
      </c>
      <c r="D44" s="276" t="s">
        <v>253</v>
      </c>
      <c r="E44" s="277">
        <v>44409</v>
      </c>
      <c r="F44" s="276">
        <v>100</v>
      </c>
      <c r="G44" s="276">
        <v>0</v>
      </c>
      <c r="H44" s="276">
        <v>50</v>
      </c>
      <c r="I44" s="278">
        <v>4</v>
      </c>
      <c r="J44" s="276">
        <v>200</v>
      </c>
      <c r="K44" s="279">
        <f t="shared" si="0"/>
        <v>0.5</v>
      </c>
      <c r="L44" s="280"/>
      <c r="M44" s="281"/>
    </row>
    <row r="45" spans="1:13" x14ac:dyDescent="0.2">
      <c r="A45" s="274" t="s">
        <v>38</v>
      </c>
      <c r="B45" s="276" t="s">
        <v>708</v>
      </c>
      <c r="C45" s="276" t="s">
        <v>814</v>
      </c>
      <c r="D45" s="276" t="s">
        <v>815</v>
      </c>
      <c r="E45" s="277">
        <v>45016</v>
      </c>
      <c r="F45" s="276">
        <v>90</v>
      </c>
      <c r="G45" s="276">
        <v>0</v>
      </c>
      <c r="H45" s="276">
        <v>70</v>
      </c>
      <c r="I45" s="278">
        <v>4</v>
      </c>
      <c r="J45" s="276">
        <v>280</v>
      </c>
      <c r="K45" s="279">
        <f t="shared" si="0"/>
        <v>0.77777777777777779</v>
      </c>
      <c r="L45" s="280">
        <v>37.221453127857238</v>
      </c>
      <c r="M45" s="281">
        <v>19.845336001658978</v>
      </c>
    </row>
    <row r="46" spans="1:13" x14ac:dyDescent="0.2">
      <c r="A46" s="274" t="s">
        <v>38</v>
      </c>
      <c r="B46" s="275" t="s">
        <v>766</v>
      </c>
      <c r="C46" s="276" t="s">
        <v>816</v>
      </c>
      <c r="D46" s="276" t="s">
        <v>817</v>
      </c>
      <c r="E46" s="277">
        <v>45261</v>
      </c>
      <c r="F46" s="276">
        <v>70</v>
      </c>
      <c r="G46" s="276">
        <v>0</v>
      </c>
      <c r="H46" s="276">
        <v>17.5</v>
      </c>
      <c r="I46" s="278">
        <v>4</v>
      </c>
      <c r="J46" s="276">
        <v>70</v>
      </c>
      <c r="K46" s="279">
        <f t="shared" si="0"/>
        <v>0.25</v>
      </c>
      <c r="L46" s="280"/>
      <c r="M46" s="281"/>
    </row>
    <row r="47" spans="1:13" x14ac:dyDescent="0.2">
      <c r="A47" s="274" t="s">
        <v>38</v>
      </c>
      <c r="B47" s="275" t="s">
        <v>657</v>
      </c>
      <c r="C47" s="275" t="s">
        <v>317</v>
      </c>
      <c r="D47" s="275" t="s">
        <v>656</v>
      </c>
      <c r="E47" s="277">
        <v>44531</v>
      </c>
      <c r="F47" s="276">
        <v>100</v>
      </c>
      <c r="G47" s="276">
        <v>0</v>
      </c>
      <c r="H47" s="276">
        <v>100</v>
      </c>
      <c r="I47" s="278">
        <v>2</v>
      </c>
      <c r="J47" s="276">
        <v>200</v>
      </c>
      <c r="K47" s="279">
        <f t="shared" si="0"/>
        <v>1</v>
      </c>
      <c r="L47" s="280"/>
      <c r="M47" s="281"/>
    </row>
    <row r="48" spans="1:13" x14ac:dyDescent="0.2">
      <c r="A48" s="274" t="s">
        <v>38</v>
      </c>
      <c r="B48" s="275" t="s">
        <v>265</v>
      </c>
      <c r="C48" s="276" t="s">
        <v>211</v>
      </c>
      <c r="D48" s="276" t="s">
        <v>256</v>
      </c>
      <c r="E48" s="283" t="s">
        <v>266</v>
      </c>
      <c r="F48" s="276">
        <v>270.60000000000002</v>
      </c>
      <c r="G48" s="276">
        <v>0</v>
      </c>
      <c r="H48" s="276">
        <v>230</v>
      </c>
      <c r="I48" s="278">
        <v>4</v>
      </c>
      <c r="J48" s="275">
        <v>920</v>
      </c>
      <c r="K48" s="279">
        <f t="shared" si="0"/>
        <v>0.8499630450849962</v>
      </c>
      <c r="L48" s="280"/>
      <c r="M48" s="281"/>
    </row>
    <row r="49" spans="1:13" x14ac:dyDescent="0.2">
      <c r="A49" s="274" t="s">
        <v>38</v>
      </c>
      <c r="B49" s="275" t="s">
        <v>664</v>
      </c>
      <c r="C49" s="276" t="s">
        <v>667</v>
      </c>
      <c r="D49" s="276" t="s">
        <v>818</v>
      </c>
      <c r="E49" s="277" t="s">
        <v>668</v>
      </c>
      <c r="F49" s="276">
        <v>100</v>
      </c>
      <c r="G49" s="276">
        <v>0</v>
      </c>
      <c r="H49" s="276">
        <v>75</v>
      </c>
      <c r="I49" s="278">
        <v>4</v>
      </c>
      <c r="J49" s="275">
        <v>300</v>
      </c>
      <c r="K49" s="279">
        <f t="shared" si="0"/>
        <v>0.75</v>
      </c>
      <c r="L49" s="280"/>
      <c r="M49" s="281"/>
    </row>
    <row r="50" spans="1:13" x14ac:dyDescent="0.2">
      <c r="A50" s="274" t="s">
        <v>38</v>
      </c>
      <c r="B50" s="276" t="s">
        <v>767</v>
      </c>
      <c r="C50" s="276" t="s">
        <v>211</v>
      </c>
      <c r="D50" s="276" t="s">
        <v>819</v>
      </c>
      <c r="E50" s="277">
        <v>45261</v>
      </c>
      <c r="F50" s="276">
        <v>50</v>
      </c>
      <c r="G50" s="276">
        <v>0</v>
      </c>
      <c r="H50" s="276">
        <v>5</v>
      </c>
      <c r="I50" s="278">
        <v>4</v>
      </c>
      <c r="J50" s="276">
        <v>20</v>
      </c>
      <c r="K50" s="279">
        <f t="shared" si="0"/>
        <v>0.1</v>
      </c>
      <c r="L50" s="280"/>
      <c r="M50" s="281"/>
    </row>
    <row r="51" spans="1:13" x14ac:dyDescent="0.2">
      <c r="A51" s="274" t="s">
        <v>38</v>
      </c>
      <c r="B51" s="275" t="s">
        <v>271</v>
      </c>
      <c r="C51" s="276" t="s">
        <v>215</v>
      </c>
      <c r="D51" s="275" t="s">
        <v>234</v>
      </c>
      <c r="E51" s="284">
        <v>44742</v>
      </c>
      <c r="F51" s="275">
        <v>100</v>
      </c>
      <c r="G51" s="275">
        <v>0</v>
      </c>
      <c r="H51" s="275">
        <v>20</v>
      </c>
      <c r="I51" s="278">
        <v>2.5</v>
      </c>
      <c r="J51" s="275">
        <v>50</v>
      </c>
      <c r="K51" s="279">
        <f t="shared" si="0"/>
        <v>0.2</v>
      </c>
      <c r="L51" s="280"/>
      <c r="M51" s="281"/>
    </row>
    <row r="52" spans="1:13" x14ac:dyDescent="0.2">
      <c r="A52" s="274" t="s">
        <v>38</v>
      </c>
      <c r="B52" s="276" t="s">
        <v>242</v>
      </c>
      <c r="C52" s="276" t="s">
        <v>243</v>
      </c>
      <c r="D52" s="276" t="s">
        <v>244</v>
      </c>
      <c r="E52" s="277">
        <v>44896</v>
      </c>
      <c r="F52" s="276">
        <v>125</v>
      </c>
      <c r="G52" s="276">
        <v>0</v>
      </c>
      <c r="H52" s="276">
        <v>80</v>
      </c>
      <c r="I52" s="278">
        <v>2</v>
      </c>
      <c r="J52" s="276">
        <v>160</v>
      </c>
      <c r="K52" s="279">
        <f t="shared" si="0"/>
        <v>0.64</v>
      </c>
      <c r="L52" s="280"/>
      <c r="M52" s="281"/>
    </row>
    <row r="53" spans="1:13" x14ac:dyDescent="0.2">
      <c r="A53" s="274" t="s">
        <v>38</v>
      </c>
      <c r="B53" s="276" t="s">
        <v>768</v>
      </c>
      <c r="C53" s="276" t="s">
        <v>820</v>
      </c>
      <c r="D53" s="276" t="s">
        <v>821</v>
      </c>
      <c r="E53" s="277">
        <v>44531</v>
      </c>
      <c r="F53" s="276">
        <v>300</v>
      </c>
      <c r="G53" s="276">
        <v>0</v>
      </c>
      <c r="H53" s="278">
        <v>140.25</v>
      </c>
      <c r="I53" s="278">
        <v>4</v>
      </c>
      <c r="J53" s="276">
        <v>561</v>
      </c>
      <c r="K53" s="279">
        <f t="shared" si="0"/>
        <v>0.46750000000000003</v>
      </c>
      <c r="L53" s="280"/>
      <c r="M53" s="281"/>
    </row>
    <row r="54" spans="1:13" x14ac:dyDescent="0.2">
      <c r="A54" s="274" t="s">
        <v>38</v>
      </c>
      <c r="B54" s="276" t="s">
        <v>232</v>
      </c>
      <c r="C54" s="276" t="s">
        <v>233</v>
      </c>
      <c r="D54" s="276" t="s">
        <v>234</v>
      </c>
      <c r="E54" s="282">
        <v>44377</v>
      </c>
      <c r="F54" s="276">
        <v>150</v>
      </c>
      <c r="G54" s="276">
        <v>0</v>
      </c>
      <c r="H54" s="276">
        <v>45</v>
      </c>
      <c r="I54" s="278">
        <v>4</v>
      </c>
      <c r="J54" s="276">
        <v>180</v>
      </c>
      <c r="K54" s="279">
        <f t="shared" si="0"/>
        <v>0.3</v>
      </c>
      <c r="L54" s="280">
        <v>34.377568533048382</v>
      </c>
      <c r="M54" s="281"/>
    </row>
    <row r="55" spans="1:13" x14ac:dyDescent="0.2">
      <c r="A55" s="274" t="s">
        <v>38</v>
      </c>
      <c r="B55" s="275" t="s">
        <v>769</v>
      </c>
      <c r="C55" s="276" t="s">
        <v>211</v>
      </c>
      <c r="D55" s="276" t="s">
        <v>813</v>
      </c>
      <c r="E55" s="277" t="s">
        <v>861</v>
      </c>
      <c r="F55" s="276">
        <v>90</v>
      </c>
      <c r="G55" s="276">
        <v>0</v>
      </c>
      <c r="H55" s="276">
        <v>75</v>
      </c>
      <c r="I55" s="278">
        <v>4</v>
      </c>
      <c r="J55" s="276">
        <v>300</v>
      </c>
      <c r="K55" s="279">
        <f t="shared" si="0"/>
        <v>0.83333333333333337</v>
      </c>
      <c r="L55" s="280"/>
      <c r="M55" s="281"/>
    </row>
    <row r="56" spans="1:13" x14ac:dyDescent="0.2">
      <c r="A56" s="274" t="s">
        <v>38</v>
      </c>
      <c r="B56" s="275" t="s">
        <v>770</v>
      </c>
      <c r="C56" s="276" t="s">
        <v>211</v>
      </c>
      <c r="D56" s="276" t="s">
        <v>253</v>
      </c>
      <c r="E56" s="277">
        <v>45016</v>
      </c>
      <c r="F56" s="276">
        <v>48</v>
      </c>
      <c r="G56" s="276">
        <v>0</v>
      </c>
      <c r="H56" s="276">
        <v>40</v>
      </c>
      <c r="I56" s="278">
        <v>4</v>
      </c>
      <c r="J56" s="276">
        <v>160</v>
      </c>
      <c r="K56" s="279">
        <f t="shared" si="0"/>
        <v>0.83333333333333337</v>
      </c>
      <c r="L56" s="280"/>
      <c r="M56" s="281"/>
    </row>
    <row r="57" spans="1:13" x14ac:dyDescent="0.2">
      <c r="A57" s="274" t="s">
        <v>38</v>
      </c>
      <c r="B57" s="275" t="s">
        <v>472</v>
      </c>
      <c r="C57" s="276" t="s">
        <v>246</v>
      </c>
      <c r="D57" s="276" t="s">
        <v>253</v>
      </c>
      <c r="E57" s="277">
        <v>45200</v>
      </c>
      <c r="F57" s="276">
        <v>300</v>
      </c>
      <c r="G57" s="276">
        <v>0</v>
      </c>
      <c r="H57" s="276">
        <v>180</v>
      </c>
      <c r="I57" s="278">
        <v>3</v>
      </c>
      <c r="J57" s="276">
        <v>540</v>
      </c>
      <c r="K57" s="279">
        <f t="shared" si="0"/>
        <v>0.6</v>
      </c>
      <c r="L57" s="280"/>
      <c r="M57" s="281"/>
    </row>
    <row r="58" spans="1:13" x14ac:dyDescent="0.2">
      <c r="A58" s="274" t="s">
        <v>38</v>
      </c>
      <c r="B58" s="275" t="s">
        <v>771</v>
      </c>
      <c r="C58" s="276" t="s">
        <v>288</v>
      </c>
      <c r="D58" s="276" t="s">
        <v>806</v>
      </c>
      <c r="E58" s="277">
        <v>45261</v>
      </c>
      <c r="F58" s="276">
        <v>125</v>
      </c>
      <c r="G58" s="276">
        <v>0</v>
      </c>
      <c r="H58" s="278">
        <v>31.25</v>
      </c>
      <c r="I58" s="278">
        <v>4</v>
      </c>
      <c r="J58" s="276">
        <v>125</v>
      </c>
      <c r="K58" s="279">
        <f t="shared" si="0"/>
        <v>0.25</v>
      </c>
      <c r="L58" s="280"/>
      <c r="M58" s="281"/>
    </row>
    <row r="59" spans="1:13" x14ac:dyDescent="0.2">
      <c r="A59" s="274" t="s">
        <v>38</v>
      </c>
      <c r="B59" s="275" t="s">
        <v>260</v>
      </c>
      <c r="C59" s="276" t="s">
        <v>822</v>
      </c>
      <c r="D59" s="276" t="s">
        <v>256</v>
      </c>
      <c r="E59" s="277">
        <v>44409</v>
      </c>
      <c r="F59" s="276">
        <v>300</v>
      </c>
      <c r="G59" s="276">
        <v>0</v>
      </c>
      <c r="H59" s="276">
        <v>50</v>
      </c>
      <c r="I59" s="278">
        <v>4</v>
      </c>
      <c r="J59" s="276">
        <v>200</v>
      </c>
      <c r="K59" s="279">
        <f t="shared" si="0"/>
        <v>0.16666666666666666</v>
      </c>
      <c r="L59" s="280"/>
      <c r="M59" s="281"/>
    </row>
    <row r="60" spans="1:13" x14ac:dyDescent="0.2">
      <c r="A60" s="274" t="s">
        <v>38</v>
      </c>
      <c r="B60" s="275" t="s">
        <v>239</v>
      </c>
      <c r="C60" s="276" t="s">
        <v>240</v>
      </c>
      <c r="D60" s="276" t="s">
        <v>241</v>
      </c>
      <c r="E60" s="277">
        <v>44926</v>
      </c>
      <c r="F60" s="276">
        <v>200</v>
      </c>
      <c r="G60" s="276">
        <v>0</v>
      </c>
      <c r="H60" s="276">
        <v>40</v>
      </c>
      <c r="I60" s="278">
        <v>4</v>
      </c>
      <c r="J60" s="276">
        <v>160</v>
      </c>
      <c r="K60" s="279">
        <f t="shared" si="0"/>
        <v>0.2</v>
      </c>
      <c r="L60" s="280"/>
      <c r="M60" s="281"/>
    </row>
    <row r="61" spans="1:13" x14ac:dyDescent="0.2">
      <c r="A61" s="274" t="s">
        <v>38</v>
      </c>
      <c r="B61" s="275" t="s">
        <v>258</v>
      </c>
      <c r="C61" s="276" t="s">
        <v>255</v>
      </c>
      <c r="D61" s="276" t="s">
        <v>256</v>
      </c>
      <c r="E61" s="277" t="s">
        <v>259</v>
      </c>
      <c r="F61" s="276">
        <v>204</v>
      </c>
      <c r="G61" s="276">
        <v>0</v>
      </c>
      <c r="H61" s="276">
        <v>72</v>
      </c>
      <c r="I61" s="278">
        <v>4</v>
      </c>
      <c r="J61" s="276">
        <v>288</v>
      </c>
      <c r="K61" s="279">
        <f t="shared" si="0"/>
        <v>0.35294117647058826</v>
      </c>
      <c r="L61" s="280"/>
      <c r="M61" s="281"/>
    </row>
    <row r="62" spans="1:13" x14ac:dyDescent="0.2">
      <c r="A62" s="274" t="s">
        <v>38</v>
      </c>
      <c r="B62" s="275" t="s">
        <v>772</v>
      </c>
      <c r="C62" s="276" t="s">
        <v>823</v>
      </c>
      <c r="D62" s="276" t="s">
        <v>824</v>
      </c>
      <c r="E62" s="277">
        <v>44926</v>
      </c>
      <c r="F62" s="276">
        <v>100</v>
      </c>
      <c r="G62" s="276">
        <v>0</v>
      </c>
      <c r="H62" s="276">
        <v>70</v>
      </c>
      <c r="I62" s="278">
        <v>4</v>
      </c>
      <c r="J62" s="276">
        <v>280</v>
      </c>
      <c r="K62" s="279">
        <f t="shared" si="0"/>
        <v>0.7</v>
      </c>
      <c r="L62" s="280"/>
      <c r="M62" s="281"/>
    </row>
    <row r="63" spans="1:13" x14ac:dyDescent="0.2">
      <c r="A63" s="274" t="s">
        <v>38</v>
      </c>
      <c r="B63" s="275" t="s">
        <v>773</v>
      </c>
      <c r="C63" s="276" t="s">
        <v>310</v>
      </c>
      <c r="D63" s="276" t="s">
        <v>806</v>
      </c>
      <c r="E63" s="277">
        <v>45199</v>
      </c>
      <c r="F63" s="276">
        <v>200</v>
      </c>
      <c r="G63" s="276">
        <v>0</v>
      </c>
      <c r="H63" s="276">
        <v>50</v>
      </c>
      <c r="I63" s="278">
        <v>4</v>
      </c>
      <c r="J63" s="276">
        <v>200</v>
      </c>
      <c r="K63" s="279">
        <f t="shared" si="0"/>
        <v>0.25</v>
      </c>
      <c r="L63" s="280"/>
      <c r="M63" s="281"/>
    </row>
    <row r="64" spans="1:13" x14ac:dyDescent="0.2">
      <c r="A64" s="274" t="s">
        <v>38</v>
      </c>
      <c r="B64" s="275" t="s">
        <v>774</v>
      </c>
      <c r="C64" s="276" t="s">
        <v>825</v>
      </c>
      <c r="D64" s="276" t="s">
        <v>815</v>
      </c>
      <c r="E64" s="277">
        <v>45107</v>
      </c>
      <c r="F64" s="276">
        <v>100</v>
      </c>
      <c r="G64" s="276">
        <v>0</v>
      </c>
      <c r="H64" s="276">
        <v>150</v>
      </c>
      <c r="I64" s="278">
        <v>4</v>
      </c>
      <c r="J64" s="276">
        <v>600</v>
      </c>
      <c r="K64" s="279">
        <f t="shared" si="0"/>
        <v>1.5</v>
      </c>
      <c r="L64" s="280"/>
      <c r="M64" s="281"/>
    </row>
    <row r="65" spans="1:13" x14ac:dyDescent="0.2">
      <c r="A65" s="274" t="s">
        <v>60</v>
      </c>
      <c r="B65" s="275" t="s">
        <v>775</v>
      </c>
      <c r="C65" s="276" t="s">
        <v>826</v>
      </c>
      <c r="D65" s="276" t="s">
        <v>827</v>
      </c>
      <c r="E65" s="277">
        <v>44652</v>
      </c>
      <c r="F65" s="276">
        <v>5</v>
      </c>
      <c r="G65" s="276">
        <v>0</v>
      </c>
      <c r="H65" s="276">
        <v>5</v>
      </c>
      <c r="I65" s="278">
        <v>3</v>
      </c>
      <c r="J65" s="276">
        <v>15</v>
      </c>
      <c r="K65" s="279">
        <f t="shared" si="0"/>
        <v>1</v>
      </c>
      <c r="L65" s="280"/>
      <c r="M65" s="281"/>
    </row>
    <row r="66" spans="1:13" x14ac:dyDescent="0.2">
      <c r="A66" s="274" t="s">
        <v>60</v>
      </c>
      <c r="B66" s="275" t="s">
        <v>755</v>
      </c>
      <c r="C66" s="276" t="s">
        <v>211</v>
      </c>
      <c r="D66" s="276" t="s">
        <v>279</v>
      </c>
      <c r="E66" s="277">
        <v>44926</v>
      </c>
      <c r="F66" s="276">
        <v>250</v>
      </c>
      <c r="G66" s="276">
        <v>0</v>
      </c>
      <c r="H66" s="276">
        <v>125</v>
      </c>
      <c r="I66" s="278">
        <v>4</v>
      </c>
      <c r="J66" s="276">
        <v>500</v>
      </c>
      <c r="K66" s="279">
        <f t="shared" si="0"/>
        <v>0.5</v>
      </c>
      <c r="L66" s="280"/>
      <c r="M66" s="281"/>
    </row>
    <row r="67" spans="1:13" x14ac:dyDescent="0.2">
      <c r="A67" s="274" t="s">
        <v>60</v>
      </c>
      <c r="B67" s="275" t="s">
        <v>276</v>
      </c>
      <c r="C67" s="276" t="s">
        <v>659</v>
      </c>
      <c r="D67" s="276" t="s">
        <v>277</v>
      </c>
      <c r="E67" s="277">
        <v>45261</v>
      </c>
      <c r="F67" s="276">
        <v>175</v>
      </c>
      <c r="G67" s="276">
        <v>0</v>
      </c>
      <c r="H67" s="276">
        <v>25</v>
      </c>
      <c r="I67" s="278">
        <v>4</v>
      </c>
      <c r="J67" s="276">
        <v>100</v>
      </c>
      <c r="K67" s="279">
        <f t="shared" si="0"/>
        <v>0.14285714285714285</v>
      </c>
      <c r="L67" s="280"/>
      <c r="M67" s="281"/>
    </row>
    <row r="68" spans="1:13" x14ac:dyDescent="0.2">
      <c r="A68" s="274" t="s">
        <v>60</v>
      </c>
      <c r="B68" s="275" t="s">
        <v>273</v>
      </c>
      <c r="C68" s="276" t="s">
        <v>274</v>
      </c>
      <c r="D68" s="276" t="s">
        <v>275</v>
      </c>
      <c r="E68" s="277">
        <v>44274</v>
      </c>
      <c r="F68" s="276">
        <v>22</v>
      </c>
      <c r="G68" s="276">
        <v>0</v>
      </c>
      <c r="H68" s="276">
        <v>1</v>
      </c>
      <c r="I68" s="278">
        <v>2</v>
      </c>
      <c r="J68" s="276">
        <v>2</v>
      </c>
      <c r="K68" s="279">
        <f t="shared" si="0"/>
        <v>4.5454545454545456E-2</v>
      </c>
      <c r="L68" s="280"/>
      <c r="M68" s="281"/>
    </row>
    <row r="69" spans="1:13" x14ac:dyDescent="0.2">
      <c r="A69" s="274" t="s">
        <v>60</v>
      </c>
      <c r="B69" s="275" t="s">
        <v>278</v>
      </c>
      <c r="C69" s="276" t="s">
        <v>211</v>
      </c>
      <c r="D69" s="276" t="s">
        <v>279</v>
      </c>
      <c r="E69" s="283">
        <v>44926</v>
      </c>
      <c r="F69" s="276">
        <v>200</v>
      </c>
      <c r="G69" s="276">
        <v>0</v>
      </c>
      <c r="H69" s="276">
        <v>100</v>
      </c>
      <c r="I69" s="278">
        <v>4</v>
      </c>
      <c r="J69" s="276">
        <v>400</v>
      </c>
      <c r="K69" s="279">
        <f t="shared" si="0"/>
        <v>0.5</v>
      </c>
      <c r="L69" s="280"/>
      <c r="M69" s="281"/>
    </row>
    <row r="70" spans="1:13" x14ac:dyDescent="0.2">
      <c r="A70" s="274" t="s">
        <v>37</v>
      </c>
      <c r="B70" s="275" t="s">
        <v>280</v>
      </c>
      <c r="C70" s="276" t="s">
        <v>281</v>
      </c>
      <c r="D70" s="276" t="s">
        <v>282</v>
      </c>
      <c r="E70" s="276" t="s">
        <v>283</v>
      </c>
      <c r="F70" s="276">
        <v>74.5</v>
      </c>
      <c r="G70" s="276">
        <v>0</v>
      </c>
      <c r="H70" s="276">
        <v>10</v>
      </c>
      <c r="I70" s="278">
        <v>4</v>
      </c>
      <c r="J70" s="276">
        <v>40</v>
      </c>
      <c r="K70" s="279">
        <f t="shared" ref="K70:K133" si="1">H70/(F70+G70)</f>
        <v>0.13422818791946309</v>
      </c>
      <c r="L70" s="280"/>
      <c r="M70" s="281"/>
    </row>
    <row r="71" spans="1:13" x14ac:dyDescent="0.2">
      <c r="A71" s="274" t="s">
        <v>37</v>
      </c>
      <c r="B71" s="275" t="s">
        <v>284</v>
      </c>
      <c r="C71" s="276" t="s">
        <v>281</v>
      </c>
      <c r="D71" s="276" t="s">
        <v>282</v>
      </c>
      <c r="E71" s="276" t="s">
        <v>283</v>
      </c>
      <c r="F71" s="276">
        <v>74.5</v>
      </c>
      <c r="G71" s="276">
        <v>0</v>
      </c>
      <c r="H71" s="276">
        <v>4</v>
      </c>
      <c r="I71" s="278">
        <v>4</v>
      </c>
      <c r="J71" s="276">
        <v>16</v>
      </c>
      <c r="K71" s="279">
        <f t="shared" si="1"/>
        <v>5.3691275167785234E-2</v>
      </c>
      <c r="L71" s="280"/>
      <c r="M71" s="281"/>
    </row>
    <row r="72" spans="1:13" x14ac:dyDescent="0.2">
      <c r="A72" s="274" t="s">
        <v>37</v>
      </c>
      <c r="B72" s="275" t="s">
        <v>287</v>
      </c>
      <c r="C72" s="276" t="s">
        <v>288</v>
      </c>
      <c r="D72" s="276" t="s">
        <v>289</v>
      </c>
      <c r="E72" s="277">
        <v>44926</v>
      </c>
      <c r="F72" s="276">
        <v>50</v>
      </c>
      <c r="G72" s="276">
        <v>0</v>
      </c>
      <c r="H72" s="276">
        <v>12</v>
      </c>
      <c r="I72" s="278">
        <v>2</v>
      </c>
      <c r="J72" s="276">
        <v>24</v>
      </c>
      <c r="K72" s="279">
        <f t="shared" si="1"/>
        <v>0.24</v>
      </c>
      <c r="L72" s="280">
        <v>27.426978994371307</v>
      </c>
      <c r="M72" s="281"/>
    </row>
    <row r="73" spans="1:13" x14ac:dyDescent="0.2">
      <c r="A73" s="274" t="s">
        <v>37</v>
      </c>
      <c r="B73" s="275" t="s">
        <v>290</v>
      </c>
      <c r="C73" s="275" t="s">
        <v>227</v>
      </c>
      <c r="D73" s="275" t="s">
        <v>291</v>
      </c>
      <c r="E73" s="277">
        <v>43803</v>
      </c>
      <c r="F73" s="276">
        <v>5</v>
      </c>
      <c r="G73" s="276">
        <v>0</v>
      </c>
      <c r="H73" s="276">
        <v>1.5</v>
      </c>
      <c r="I73" s="278">
        <v>2.5333333333333332</v>
      </c>
      <c r="J73" s="276">
        <v>3.8</v>
      </c>
      <c r="K73" s="279">
        <f t="shared" si="1"/>
        <v>0.3</v>
      </c>
      <c r="L73" s="280"/>
      <c r="M73" s="285"/>
    </row>
    <row r="74" spans="1:13" x14ac:dyDescent="0.2">
      <c r="A74" s="274" t="s">
        <v>37</v>
      </c>
      <c r="B74" s="275" t="s">
        <v>292</v>
      </c>
      <c r="C74" s="275" t="s">
        <v>293</v>
      </c>
      <c r="D74" s="275" t="s">
        <v>293</v>
      </c>
      <c r="E74" s="277" t="s">
        <v>294</v>
      </c>
      <c r="F74" s="276">
        <v>45</v>
      </c>
      <c r="G74" s="276">
        <v>0</v>
      </c>
      <c r="H74" s="276">
        <v>18</v>
      </c>
      <c r="I74" s="278">
        <v>2</v>
      </c>
      <c r="J74" s="276">
        <v>36</v>
      </c>
      <c r="K74" s="279">
        <f t="shared" si="1"/>
        <v>0.4</v>
      </c>
      <c r="L74" s="280"/>
      <c r="M74" s="281"/>
    </row>
    <row r="75" spans="1:13" x14ac:dyDescent="0.2">
      <c r="A75" s="274" t="s">
        <v>37</v>
      </c>
      <c r="B75" s="275" t="s">
        <v>285</v>
      </c>
      <c r="C75" s="275" t="s">
        <v>281</v>
      </c>
      <c r="D75" s="275" t="s">
        <v>282</v>
      </c>
      <c r="E75" s="277" t="s">
        <v>286</v>
      </c>
      <c r="F75" s="276">
        <v>74.5</v>
      </c>
      <c r="G75" s="276">
        <v>0</v>
      </c>
      <c r="H75" s="276">
        <v>409</v>
      </c>
      <c r="I75" s="278">
        <v>2.2004889975550124</v>
      </c>
      <c r="J75" s="276">
        <v>900</v>
      </c>
      <c r="K75" s="279">
        <f t="shared" si="1"/>
        <v>5.4899328859060406</v>
      </c>
      <c r="L75" s="280"/>
      <c r="M75" s="281"/>
    </row>
    <row r="76" spans="1:13" x14ac:dyDescent="0.2">
      <c r="A76" s="274" t="s">
        <v>45</v>
      </c>
      <c r="B76" s="275" t="s">
        <v>295</v>
      </c>
      <c r="C76" s="275" t="s">
        <v>296</v>
      </c>
      <c r="D76" s="275" t="s">
        <v>297</v>
      </c>
      <c r="E76" s="277">
        <v>44531</v>
      </c>
      <c r="F76" s="276">
        <v>195.5</v>
      </c>
      <c r="G76" s="276">
        <v>0</v>
      </c>
      <c r="H76" s="276">
        <v>40</v>
      </c>
      <c r="I76" s="278">
        <v>2</v>
      </c>
      <c r="J76" s="276">
        <v>80</v>
      </c>
      <c r="K76" s="279">
        <f t="shared" si="1"/>
        <v>0.20460358056265984</v>
      </c>
      <c r="L76" s="280"/>
      <c r="M76" s="281"/>
    </row>
    <row r="77" spans="1:13" x14ac:dyDescent="0.2">
      <c r="A77" s="274" t="s">
        <v>45</v>
      </c>
      <c r="B77" s="276" t="s">
        <v>298</v>
      </c>
      <c r="C77" s="276" t="s">
        <v>211</v>
      </c>
      <c r="D77" s="276" t="s">
        <v>297</v>
      </c>
      <c r="E77" s="277">
        <v>44561</v>
      </c>
      <c r="F77" s="276">
        <v>213</v>
      </c>
      <c r="G77" s="276">
        <v>0</v>
      </c>
      <c r="H77" s="276">
        <v>68</v>
      </c>
      <c r="I77" s="278">
        <v>2.0679411764705882</v>
      </c>
      <c r="J77" s="275">
        <v>140.62</v>
      </c>
      <c r="K77" s="279">
        <f t="shared" si="1"/>
        <v>0.31924882629107981</v>
      </c>
      <c r="L77" s="280"/>
      <c r="M77" s="281"/>
    </row>
    <row r="78" spans="1:13" x14ac:dyDescent="0.2">
      <c r="A78" s="274" t="s">
        <v>17</v>
      </c>
      <c r="B78" s="275" t="s">
        <v>660</v>
      </c>
      <c r="C78" s="276" t="s">
        <v>303</v>
      </c>
      <c r="D78" s="276" t="s">
        <v>305</v>
      </c>
      <c r="E78" s="283">
        <v>44397</v>
      </c>
      <c r="F78" s="276">
        <v>30</v>
      </c>
      <c r="G78" s="276">
        <v>0</v>
      </c>
      <c r="H78" s="276">
        <v>30</v>
      </c>
      <c r="I78" s="278">
        <v>4</v>
      </c>
      <c r="J78" s="276">
        <v>120</v>
      </c>
      <c r="K78" s="279">
        <f t="shared" si="1"/>
        <v>1</v>
      </c>
      <c r="L78" s="280">
        <v>63.316253250734604</v>
      </c>
      <c r="M78" s="281"/>
    </row>
    <row r="79" spans="1:13" x14ac:dyDescent="0.2">
      <c r="A79" s="274" t="s">
        <v>17</v>
      </c>
      <c r="B79" s="275" t="s">
        <v>323</v>
      </c>
      <c r="C79" s="275" t="s">
        <v>313</v>
      </c>
      <c r="D79" s="275" t="s">
        <v>305</v>
      </c>
      <c r="E79" s="284">
        <v>2023</v>
      </c>
      <c r="F79" s="275">
        <v>15</v>
      </c>
      <c r="G79" s="275">
        <v>0</v>
      </c>
      <c r="H79" s="275">
        <v>15</v>
      </c>
      <c r="I79" s="280">
        <v>4</v>
      </c>
      <c r="J79" s="275">
        <v>60</v>
      </c>
      <c r="K79" s="279">
        <f t="shared" si="1"/>
        <v>1</v>
      </c>
      <c r="L79" s="280">
        <v>85.215781107721597</v>
      </c>
      <c r="M79" s="281"/>
    </row>
    <row r="80" spans="1:13" x14ac:dyDescent="0.2">
      <c r="A80" s="274" t="s">
        <v>17</v>
      </c>
      <c r="B80" s="275" t="s">
        <v>312</v>
      </c>
      <c r="C80" s="275" t="s">
        <v>313</v>
      </c>
      <c r="D80" s="275" t="s">
        <v>305</v>
      </c>
      <c r="E80" s="284">
        <v>44742</v>
      </c>
      <c r="F80" s="275">
        <v>30</v>
      </c>
      <c r="G80" s="275">
        <v>0</v>
      </c>
      <c r="H80" s="275">
        <v>30</v>
      </c>
      <c r="I80" s="280">
        <v>4</v>
      </c>
      <c r="J80" s="275">
        <v>120</v>
      </c>
      <c r="K80" s="279">
        <f t="shared" si="1"/>
        <v>1</v>
      </c>
      <c r="L80" s="280">
        <v>69.646762942238254</v>
      </c>
      <c r="M80" s="281"/>
    </row>
    <row r="81" spans="1:13" x14ac:dyDescent="0.2">
      <c r="A81" s="274" t="s">
        <v>17</v>
      </c>
      <c r="B81" s="275" t="s">
        <v>308</v>
      </c>
      <c r="C81" s="275" t="s">
        <v>227</v>
      </c>
      <c r="D81" s="275" t="s">
        <v>305</v>
      </c>
      <c r="E81" s="284">
        <v>44561</v>
      </c>
      <c r="F81" s="275">
        <v>52</v>
      </c>
      <c r="G81" s="275">
        <v>0</v>
      </c>
      <c r="H81" s="275">
        <v>52</v>
      </c>
      <c r="I81" s="280">
        <v>4</v>
      </c>
      <c r="J81" s="275">
        <v>208</v>
      </c>
      <c r="K81" s="279">
        <f t="shared" si="1"/>
        <v>1</v>
      </c>
      <c r="L81" s="280">
        <v>81.624945759432677</v>
      </c>
      <c r="M81" s="281"/>
    </row>
    <row r="82" spans="1:13" x14ac:dyDescent="0.2">
      <c r="A82" s="274" t="s">
        <v>17</v>
      </c>
      <c r="B82" s="276" t="s">
        <v>318</v>
      </c>
      <c r="C82" s="276" t="s">
        <v>313</v>
      </c>
      <c r="D82" s="276" t="s">
        <v>305</v>
      </c>
      <c r="E82" s="277">
        <v>2023</v>
      </c>
      <c r="F82" s="276">
        <v>20</v>
      </c>
      <c r="G82" s="276">
        <v>0</v>
      </c>
      <c r="H82" s="276">
        <v>20</v>
      </c>
      <c r="I82" s="278">
        <v>4</v>
      </c>
      <c r="J82" s="275">
        <v>80</v>
      </c>
      <c r="K82" s="279">
        <f t="shared" si="1"/>
        <v>1</v>
      </c>
      <c r="L82" s="280">
        <v>68.171997860182941</v>
      </c>
      <c r="M82" s="281"/>
    </row>
    <row r="83" spans="1:13" x14ac:dyDescent="0.2">
      <c r="A83" s="274" t="s">
        <v>17</v>
      </c>
      <c r="B83" s="276" t="s">
        <v>694</v>
      </c>
      <c r="C83" s="276" t="s">
        <v>828</v>
      </c>
      <c r="D83" s="276" t="s">
        <v>305</v>
      </c>
      <c r="E83" s="277">
        <v>2023</v>
      </c>
      <c r="F83" s="276">
        <v>40</v>
      </c>
      <c r="G83" s="276">
        <v>0</v>
      </c>
      <c r="H83" s="276">
        <v>40</v>
      </c>
      <c r="I83" s="278">
        <v>4</v>
      </c>
      <c r="J83" s="275">
        <v>160</v>
      </c>
      <c r="K83" s="279">
        <f t="shared" si="1"/>
        <v>1</v>
      </c>
      <c r="L83" s="280">
        <v>63.528373582635218</v>
      </c>
      <c r="M83" s="281"/>
    </row>
    <row r="84" spans="1:13" x14ac:dyDescent="0.2">
      <c r="A84" s="274" t="s">
        <v>17</v>
      </c>
      <c r="B84" s="275" t="s">
        <v>299</v>
      </c>
      <c r="C84" s="276" t="s">
        <v>300</v>
      </c>
      <c r="D84" s="276" t="s">
        <v>301</v>
      </c>
      <c r="E84" s="283">
        <v>42826</v>
      </c>
      <c r="F84" s="276">
        <v>13</v>
      </c>
      <c r="G84" s="276">
        <v>0</v>
      </c>
      <c r="H84" s="276">
        <v>13</v>
      </c>
      <c r="I84" s="278">
        <v>4</v>
      </c>
      <c r="J84" s="276">
        <v>52</v>
      </c>
      <c r="K84" s="279">
        <f t="shared" si="1"/>
        <v>1</v>
      </c>
      <c r="L84" s="280">
        <v>126.12235705705886</v>
      </c>
      <c r="M84" s="281"/>
    </row>
    <row r="85" spans="1:13" x14ac:dyDescent="0.2">
      <c r="A85" s="274" t="s">
        <v>17</v>
      </c>
      <c r="B85" s="275" t="s">
        <v>304</v>
      </c>
      <c r="C85" s="276" t="s">
        <v>303</v>
      </c>
      <c r="D85" s="276" t="s">
        <v>301</v>
      </c>
      <c r="E85" s="283">
        <v>43800</v>
      </c>
      <c r="F85" s="276">
        <v>14</v>
      </c>
      <c r="G85" s="276">
        <v>0</v>
      </c>
      <c r="H85" s="276">
        <v>14</v>
      </c>
      <c r="I85" s="278">
        <v>5</v>
      </c>
      <c r="J85" s="276">
        <v>70</v>
      </c>
      <c r="K85" s="279">
        <f t="shared" si="1"/>
        <v>1</v>
      </c>
      <c r="L85" s="280">
        <v>90.129062111959513</v>
      </c>
      <c r="M85" s="281"/>
    </row>
    <row r="86" spans="1:13" x14ac:dyDescent="0.2">
      <c r="A86" s="274" t="s">
        <v>17</v>
      </c>
      <c r="B86" s="275" t="s">
        <v>306</v>
      </c>
      <c r="C86" s="276" t="s">
        <v>303</v>
      </c>
      <c r="D86" s="276" t="s">
        <v>305</v>
      </c>
      <c r="E86" s="283">
        <v>44397</v>
      </c>
      <c r="F86" s="276">
        <v>60</v>
      </c>
      <c r="G86" s="276">
        <v>0</v>
      </c>
      <c r="H86" s="276">
        <v>60</v>
      </c>
      <c r="I86" s="278">
        <v>4</v>
      </c>
      <c r="J86" s="276">
        <v>240</v>
      </c>
      <c r="K86" s="279">
        <f t="shared" si="1"/>
        <v>1</v>
      </c>
      <c r="L86" s="280">
        <v>61.99218347026801</v>
      </c>
      <c r="M86" s="281"/>
    </row>
    <row r="87" spans="1:13" x14ac:dyDescent="0.2">
      <c r="A87" s="274" t="s">
        <v>17</v>
      </c>
      <c r="B87" s="276" t="s">
        <v>321</v>
      </c>
      <c r="C87" s="276" t="s">
        <v>322</v>
      </c>
      <c r="D87" s="276" t="s">
        <v>305</v>
      </c>
      <c r="E87" s="277">
        <v>44713</v>
      </c>
      <c r="F87" s="276">
        <v>60</v>
      </c>
      <c r="G87" s="276">
        <v>0</v>
      </c>
      <c r="H87" s="276">
        <v>60</v>
      </c>
      <c r="I87" s="278">
        <v>4</v>
      </c>
      <c r="J87" s="276">
        <v>240</v>
      </c>
      <c r="K87" s="279">
        <f t="shared" si="1"/>
        <v>1</v>
      </c>
      <c r="L87" s="280">
        <v>103.11322369325924</v>
      </c>
      <c r="M87" s="281"/>
    </row>
    <row r="88" spans="1:13" x14ac:dyDescent="0.2">
      <c r="A88" s="274" t="s">
        <v>17</v>
      </c>
      <c r="B88" s="276" t="s">
        <v>302</v>
      </c>
      <c r="C88" s="276" t="s">
        <v>303</v>
      </c>
      <c r="D88" s="276" t="s">
        <v>301</v>
      </c>
      <c r="E88" s="277">
        <v>43374</v>
      </c>
      <c r="F88" s="276">
        <v>20</v>
      </c>
      <c r="G88" s="276">
        <v>0</v>
      </c>
      <c r="H88" s="276">
        <v>20</v>
      </c>
      <c r="I88" s="278">
        <v>5</v>
      </c>
      <c r="J88" s="276">
        <v>100</v>
      </c>
      <c r="K88" s="279">
        <f t="shared" si="1"/>
        <v>1</v>
      </c>
      <c r="L88" s="280">
        <v>93.865936904100252</v>
      </c>
      <c r="M88" s="281"/>
    </row>
    <row r="89" spans="1:13" x14ac:dyDescent="0.2">
      <c r="A89" s="274" t="s">
        <v>17</v>
      </c>
      <c r="B89" s="276" t="s">
        <v>324</v>
      </c>
      <c r="C89" s="276" t="s">
        <v>320</v>
      </c>
      <c r="D89" s="276" t="s">
        <v>305</v>
      </c>
      <c r="E89" s="277">
        <v>2023</v>
      </c>
      <c r="F89" s="276">
        <v>120</v>
      </c>
      <c r="G89" s="276">
        <v>0</v>
      </c>
      <c r="H89" s="276">
        <v>120</v>
      </c>
      <c r="I89" s="278">
        <v>4</v>
      </c>
      <c r="J89" s="276">
        <v>480</v>
      </c>
      <c r="K89" s="279">
        <f t="shared" si="1"/>
        <v>1</v>
      </c>
      <c r="L89" s="280">
        <v>73.937216936070598</v>
      </c>
      <c r="M89" s="281"/>
    </row>
    <row r="90" spans="1:13" x14ac:dyDescent="0.2">
      <c r="A90" s="274" t="s">
        <v>17</v>
      </c>
      <c r="B90" s="275" t="s">
        <v>309</v>
      </c>
      <c r="C90" s="276" t="s">
        <v>310</v>
      </c>
      <c r="D90" s="276" t="s">
        <v>305</v>
      </c>
      <c r="E90" s="277">
        <v>44561</v>
      </c>
      <c r="F90" s="276">
        <v>39</v>
      </c>
      <c r="G90" s="276">
        <v>0</v>
      </c>
      <c r="H90" s="276">
        <v>39</v>
      </c>
      <c r="I90" s="278">
        <v>4</v>
      </c>
      <c r="J90" s="276">
        <v>156</v>
      </c>
      <c r="K90" s="279">
        <f t="shared" si="1"/>
        <v>1</v>
      </c>
      <c r="L90" s="280">
        <v>72.791387126096112</v>
      </c>
      <c r="M90" s="281"/>
    </row>
    <row r="91" spans="1:13" x14ac:dyDescent="0.2">
      <c r="A91" s="274" t="s">
        <v>17</v>
      </c>
      <c r="B91" s="275" t="s">
        <v>325</v>
      </c>
      <c r="C91" s="276" t="s">
        <v>303</v>
      </c>
      <c r="D91" s="276" t="s">
        <v>305</v>
      </c>
      <c r="E91" s="277">
        <v>2023</v>
      </c>
      <c r="F91" s="276">
        <v>7</v>
      </c>
      <c r="G91" s="276">
        <v>0</v>
      </c>
      <c r="H91" s="276">
        <v>7</v>
      </c>
      <c r="I91" s="278">
        <v>5</v>
      </c>
      <c r="J91" s="276">
        <v>35</v>
      </c>
      <c r="K91" s="279">
        <f t="shared" si="1"/>
        <v>1</v>
      </c>
      <c r="L91" s="280">
        <v>99.331449720013879</v>
      </c>
      <c r="M91" s="281"/>
    </row>
    <row r="92" spans="1:13" x14ac:dyDescent="0.2">
      <c r="A92" s="274" t="s">
        <v>17</v>
      </c>
      <c r="B92" s="275" t="s">
        <v>314</v>
      </c>
      <c r="C92" s="276" t="s">
        <v>313</v>
      </c>
      <c r="D92" s="276" t="s">
        <v>305</v>
      </c>
      <c r="E92" s="277">
        <v>44742</v>
      </c>
      <c r="F92" s="276">
        <v>15</v>
      </c>
      <c r="G92" s="276">
        <v>0</v>
      </c>
      <c r="H92" s="276">
        <v>15</v>
      </c>
      <c r="I92" s="278">
        <v>4</v>
      </c>
      <c r="J92" s="276">
        <v>60</v>
      </c>
      <c r="K92" s="279">
        <f t="shared" si="1"/>
        <v>1</v>
      </c>
      <c r="L92" s="280">
        <v>93.111831224833452</v>
      </c>
      <c r="M92" s="281"/>
    </row>
    <row r="93" spans="1:13" x14ac:dyDescent="0.2">
      <c r="A93" s="274" t="s">
        <v>17</v>
      </c>
      <c r="B93" s="275" t="s">
        <v>315</v>
      </c>
      <c r="C93" s="276" t="s">
        <v>316</v>
      </c>
      <c r="D93" s="276" t="s">
        <v>305</v>
      </c>
      <c r="E93" s="277">
        <v>2023</v>
      </c>
      <c r="F93" s="276">
        <v>60</v>
      </c>
      <c r="G93" s="276">
        <v>0</v>
      </c>
      <c r="H93" s="276">
        <v>60</v>
      </c>
      <c r="I93" s="278">
        <v>4</v>
      </c>
      <c r="J93" s="276">
        <v>240</v>
      </c>
      <c r="K93" s="279">
        <f t="shared" si="1"/>
        <v>1</v>
      </c>
      <c r="L93" s="280">
        <v>69.852259150010056</v>
      </c>
      <c r="M93" s="281"/>
    </row>
    <row r="94" spans="1:13" x14ac:dyDescent="0.2">
      <c r="A94" s="274" t="s">
        <v>17</v>
      </c>
      <c r="B94" s="275" t="s">
        <v>319</v>
      </c>
      <c r="C94" s="276" t="s">
        <v>320</v>
      </c>
      <c r="D94" s="276" t="s">
        <v>305</v>
      </c>
      <c r="E94" s="277">
        <v>2023</v>
      </c>
      <c r="F94" s="276">
        <v>40</v>
      </c>
      <c r="G94" s="276">
        <v>0</v>
      </c>
      <c r="H94" s="276">
        <v>40</v>
      </c>
      <c r="I94" s="278">
        <v>4</v>
      </c>
      <c r="J94" s="276">
        <v>160</v>
      </c>
      <c r="K94" s="279">
        <f t="shared" si="1"/>
        <v>1</v>
      </c>
      <c r="L94" s="280">
        <v>70.095260293280504</v>
      </c>
      <c r="M94" s="281"/>
    </row>
    <row r="95" spans="1:13" x14ac:dyDescent="0.2">
      <c r="A95" s="274" t="s">
        <v>17</v>
      </c>
      <c r="B95" s="275" t="s">
        <v>326</v>
      </c>
      <c r="C95" s="276" t="s">
        <v>303</v>
      </c>
      <c r="D95" s="276" t="s">
        <v>305</v>
      </c>
      <c r="E95" s="277">
        <v>2023</v>
      </c>
      <c r="F95" s="276">
        <v>30</v>
      </c>
      <c r="G95" s="276">
        <v>0</v>
      </c>
      <c r="H95" s="276">
        <v>30</v>
      </c>
      <c r="I95" s="278">
        <v>8</v>
      </c>
      <c r="J95" s="276">
        <v>240</v>
      </c>
      <c r="K95" s="279">
        <f t="shared" si="1"/>
        <v>1</v>
      </c>
      <c r="L95" s="280">
        <v>98.09354723828703</v>
      </c>
      <c r="M95" s="281"/>
    </row>
    <row r="96" spans="1:13" x14ac:dyDescent="0.2">
      <c r="A96" s="274" t="s">
        <v>17</v>
      </c>
      <c r="B96" s="275" t="s">
        <v>311</v>
      </c>
      <c r="C96" s="276" t="s">
        <v>310</v>
      </c>
      <c r="D96" s="276" t="s">
        <v>305</v>
      </c>
      <c r="E96" s="277">
        <v>44561</v>
      </c>
      <c r="F96" s="276">
        <v>36</v>
      </c>
      <c r="G96" s="276">
        <v>0</v>
      </c>
      <c r="H96" s="276">
        <v>36</v>
      </c>
      <c r="I96" s="278">
        <v>4</v>
      </c>
      <c r="J96" s="276">
        <v>144</v>
      </c>
      <c r="K96" s="279">
        <f t="shared" si="1"/>
        <v>1</v>
      </c>
      <c r="L96" s="280">
        <v>79.203828260849278</v>
      </c>
      <c r="M96" s="281"/>
    </row>
    <row r="97" spans="1:18" x14ac:dyDescent="0.2">
      <c r="A97" s="274" t="s">
        <v>17</v>
      </c>
      <c r="B97" s="275" t="s">
        <v>695</v>
      </c>
      <c r="C97" s="276" t="s">
        <v>303</v>
      </c>
      <c r="D97" s="276" t="s">
        <v>301</v>
      </c>
      <c r="E97" s="277">
        <v>2023</v>
      </c>
      <c r="F97" s="276">
        <v>35</v>
      </c>
      <c r="G97" s="276">
        <v>0</v>
      </c>
      <c r="H97" s="276">
        <v>35</v>
      </c>
      <c r="I97" s="278">
        <v>2</v>
      </c>
      <c r="J97" s="275">
        <v>70</v>
      </c>
      <c r="K97" s="279">
        <f t="shared" si="1"/>
        <v>1</v>
      </c>
      <c r="L97" s="280">
        <v>61.712157406822932</v>
      </c>
      <c r="M97" s="281"/>
    </row>
    <row r="98" spans="1:18" x14ac:dyDescent="0.2">
      <c r="A98" s="274" t="s">
        <v>17</v>
      </c>
      <c r="B98" s="275" t="s">
        <v>307</v>
      </c>
      <c r="C98" s="275" t="s">
        <v>303</v>
      </c>
      <c r="D98" s="275" t="s">
        <v>305</v>
      </c>
      <c r="E98" s="277">
        <v>44469</v>
      </c>
      <c r="F98" s="276">
        <v>12.5</v>
      </c>
      <c r="G98" s="276">
        <v>0</v>
      </c>
      <c r="H98" s="276">
        <v>12.5</v>
      </c>
      <c r="I98" s="280">
        <v>4</v>
      </c>
      <c r="J98" s="276">
        <v>50</v>
      </c>
      <c r="K98" s="279">
        <f t="shared" si="1"/>
        <v>1</v>
      </c>
      <c r="L98" s="280">
        <v>84.16542697009271</v>
      </c>
      <c r="M98" s="281"/>
    </row>
    <row r="99" spans="1:18" x14ac:dyDescent="0.2">
      <c r="A99" s="274" t="s">
        <v>62</v>
      </c>
      <c r="B99" s="275" t="s">
        <v>665</v>
      </c>
      <c r="C99" s="276" t="s">
        <v>669</v>
      </c>
      <c r="D99" s="276" t="s">
        <v>328</v>
      </c>
      <c r="E99" s="283">
        <v>45261</v>
      </c>
      <c r="F99" s="276">
        <v>200</v>
      </c>
      <c r="G99" s="276">
        <v>0</v>
      </c>
      <c r="H99" s="276">
        <v>60</v>
      </c>
      <c r="I99" s="278">
        <v>3</v>
      </c>
      <c r="J99" s="276">
        <v>180</v>
      </c>
      <c r="K99" s="279">
        <f t="shared" si="1"/>
        <v>0.3</v>
      </c>
      <c r="L99" s="280"/>
      <c r="M99" s="281"/>
    </row>
    <row r="100" spans="1:18" x14ac:dyDescent="0.2">
      <c r="A100" s="274" t="s">
        <v>62</v>
      </c>
      <c r="B100" s="275" t="s">
        <v>666</v>
      </c>
      <c r="C100" s="276" t="s">
        <v>669</v>
      </c>
      <c r="D100" s="276" t="s">
        <v>328</v>
      </c>
      <c r="E100" s="277">
        <v>45261</v>
      </c>
      <c r="F100" s="276">
        <v>435</v>
      </c>
      <c r="G100" s="276">
        <v>0</v>
      </c>
      <c r="H100" s="276">
        <v>75</v>
      </c>
      <c r="I100" s="278">
        <v>3</v>
      </c>
      <c r="J100" s="276">
        <v>225</v>
      </c>
      <c r="K100" s="279">
        <f t="shared" si="1"/>
        <v>0.17241379310344829</v>
      </c>
      <c r="L100" s="280"/>
      <c r="M100" s="281"/>
    </row>
    <row r="101" spans="1:18" x14ac:dyDescent="0.2">
      <c r="A101" s="274" t="s">
        <v>62</v>
      </c>
      <c r="B101" s="275" t="s">
        <v>327</v>
      </c>
      <c r="C101" s="276" t="s">
        <v>211</v>
      </c>
      <c r="D101" s="275" t="s">
        <v>328</v>
      </c>
      <c r="E101" s="277">
        <v>45108</v>
      </c>
      <c r="F101" s="275">
        <v>100</v>
      </c>
      <c r="G101" s="275">
        <v>0</v>
      </c>
      <c r="H101" s="275">
        <v>30</v>
      </c>
      <c r="I101" s="278">
        <v>3</v>
      </c>
      <c r="J101" s="275">
        <v>90</v>
      </c>
      <c r="K101" s="279">
        <f t="shared" si="1"/>
        <v>0.3</v>
      </c>
      <c r="L101" s="280"/>
      <c r="M101" s="281"/>
    </row>
    <row r="102" spans="1:18" x14ac:dyDescent="0.2">
      <c r="A102" s="274" t="s">
        <v>62</v>
      </c>
      <c r="B102" s="275" t="s">
        <v>776</v>
      </c>
      <c r="C102" s="276" t="s">
        <v>829</v>
      </c>
      <c r="D102" s="276" t="s">
        <v>830</v>
      </c>
      <c r="E102" s="277">
        <v>45413</v>
      </c>
      <c r="F102" s="276">
        <v>250</v>
      </c>
      <c r="G102" s="276">
        <v>0</v>
      </c>
      <c r="H102" s="276">
        <v>60</v>
      </c>
      <c r="I102" s="278">
        <v>3</v>
      </c>
      <c r="J102" s="276">
        <v>180</v>
      </c>
      <c r="K102" s="279">
        <f t="shared" si="1"/>
        <v>0.24</v>
      </c>
      <c r="L102" s="280"/>
      <c r="M102" s="281"/>
    </row>
    <row r="103" spans="1:18" x14ac:dyDescent="0.2">
      <c r="A103" s="274" t="s">
        <v>508</v>
      </c>
      <c r="B103" s="275" t="s">
        <v>777</v>
      </c>
      <c r="C103" s="276" t="s">
        <v>831</v>
      </c>
      <c r="D103" s="276" t="s">
        <v>832</v>
      </c>
      <c r="E103" s="277">
        <v>45261</v>
      </c>
      <c r="F103" s="276">
        <v>173</v>
      </c>
      <c r="G103" s="276">
        <v>0</v>
      </c>
      <c r="H103" s="276">
        <v>30</v>
      </c>
      <c r="I103" s="278">
        <v>4</v>
      </c>
      <c r="J103" s="276">
        <v>120</v>
      </c>
      <c r="K103" s="279">
        <f t="shared" si="1"/>
        <v>0.17341040462427745</v>
      </c>
      <c r="L103" s="280"/>
      <c r="M103" s="281"/>
    </row>
    <row r="104" spans="1:18" x14ac:dyDescent="0.2">
      <c r="A104" s="274" t="s">
        <v>41</v>
      </c>
      <c r="B104" s="276" t="s">
        <v>333</v>
      </c>
      <c r="C104" s="276" t="s">
        <v>334</v>
      </c>
      <c r="D104" s="276" t="s">
        <v>335</v>
      </c>
      <c r="E104" s="277">
        <v>43465</v>
      </c>
      <c r="F104" s="276">
        <v>10</v>
      </c>
      <c r="G104" s="276">
        <v>0</v>
      </c>
      <c r="H104" s="276">
        <v>15</v>
      </c>
      <c r="I104" s="278">
        <v>2</v>
      </c>
      <c r="J104" s="276">
        <v>30</v>
      </c>
      <c r="K104" s="279">
        <f t="shared" si="1"/>
        <v>1.5</v>
      </c>
      <c r="L104" s="280"/>
      <c r="M104" s="281"/>
    </row>
    <row r="105" spans="1:18" x14ac:dyDescent="0.2">
      <c r="A105" s="274" t="s">
        <v>42</v>
      </c>
      <c r="B105" s="276" t="s">
        <v>329</v>
      </c>
      <c r="C105" s="276" t="s">
        <v>330</v>
      </c>
      <c r="D105" s="276" t="s">
        <v>330</v>
      </c>
      <c r="E105" s="277">
        <v>44531</v>
      </c>
      <c r="F105" s="276">
        <v>10</v>
      </c>
      <c r="G105" s="276">
        <v>0</v>
      </c>
      <c r="H105" s="276">
        <v>2.5</v>
      </c>
      <c r="I105" s="278">
        <v>4</v>
      </c>
      <c r="J105" s="276">
        <v>10</v>
      </c>
      <c r="K105" s="279">
        <f t="shared" si="1"/>
        <v>0.25</v>
      </c>
      <c r="L105" s="280"/>
      <c r="M105" s="281"/>
    </row>
    <row r="106" spans="1:18" x14ac:dyDescent="0.2">
      <c r="A106" s="274" t="s">
        <v>42</v>
      </c>
      <c r="B106" s="276" t="s">
        <v>331</v>
      </c>
      <c r="C106" s="276" t="s">
        <v>330</v>
      </c>
      <c r="D106" s="276" t="s">
        <v>330</v>
      </c>
      <c r="E106" s="277">
        <v>44531</v>
      </c>
      <c r="F106" s="276">
        <v>10</v>
      </c>
      <c r="G106" s="276">
        <v>0</v>
      </c>
      <c r="H106" s="276">
        <v>4</v>
      </c>
      <c r="I106" s="278">
        <v>4</v>
      </c>
      <c r="J106" s="276">
        <v>16</v>
      </c>
      <c r="K106" s="279">
        <f t="shared" si="1"/>
        <v>0.4</v>
      </c>
      <c r="L106" s="280"/>
      <c r="M106" s="281"/>
    </row>
    <row r="107" spans="1:18" x14ac:dyDescent="0.2">
      <c r="A107" s="274" t="s">
        <v>42</v>
      </c>
      <c r="B107" s="276" t="s">
        <v>332</v>
      </c>
      <c r="C107" s="276" t="s">
        <v>330</v>
      </c>
      <c r="D107" s="276" t="s">
        <v>330</v>
      </c>
      <c r="E107" s="277">
        <v>44531</v>
      </c>
      <c r="F107" s="276">
        <v>10</v>
      </c>
      <c r="G107" s="276">
        <v>0</v>
      </c>
      <c r="H107" s="276">
        <v>2</v>
      </c>
      <c r="I107" s="278">
        <v>4</v>
      </c>
      <c r="J107" s="276">
        <v>8</v>
      </c>
      <c r="K107" s="279">
        <f t="shared" si="1"/>
        <v>0.2</v>
      </c>
      <c r="L107" s="280"/>
      <c r="M107" s="281"/>
    </row>
    <row r="108" spans="1:18" x14ac:dyDescent="0.2">
      <c r="A108" s="274" t="s">
        <v>70</v>
      </c>
      <c r="B108" s="276" t="s">
        <v>778</v>
      </c>
      <c r="C108" s="276" t="s">
        <v>288</v>
      </c>
      <c r="D108" s="276" t="s">
        <v>833</v>
      </c>
      <c r="E108" s="277">
        <v>45261</v>
      </c>
      <c r="F108" s="276">
        <v>200</v>
      </c>
      <c r="G108" s="276">
        <v>0</v>
      </c>
      <c r="H108" s="276">
        <v>50</v>
      </c>
      <c r="I108" s="278">
        <v>4</v>
      </c>
      <c r="J108" s="276">
        <v>200</v>
      </c>
      <c r="K108" s="279">
        <f t="shared" si="1"/>
        <v>0.25</v>
      </c>
      <c r="L108" s="280"/>
      <c r="M108" s="281"/>
    </row>
    <row r="109" spans="1:18" x14ac:dyDescent="0.2">
      <c r="A109" s="274" t="s">
        <v>70</v>
      </c>
      <c r="B109" s="276" t="s">
        <v>779</v>
      </c>
      <c r="C109" s="276" t="s">
        <v>288</v>
      </c>
      <c r="D109" s="276" t="s">
        <v>834</v>
      </c>
      <c r="E109" s="277">
        <v>45200</v>
      </c>
      <c r="F109" s="276">
        <v>200</v>
      </c>
      <c r="G109" s="276">
        <v>0</v>
      </c>
      <c r="H109" s="276">
        <v>50</v>
      </c>
      <c r="I109" s="278">
        <v>4</v>
      </c>
      <c r="J109" s="276">
        <v>200</v>
      </c>
      <c r="K109" s="279">
        <f t="shared" si="1"/>
        <v>0.25</v>
      </c>
      <c r="L109" s="280"/>
      <c r="M109" s="281"/>
    </row>
    <row r="110" spans="1:18" x14ac:dyDescent="0.2">
      <c r="A110" s="274" t="s">
        <v>67</v>
      </c>
      <c r="B110" s="276" t="s">
        <v>780</v>
      </c>
      <c r="C110" s="276" t="s">
        <v>835</v>
      </c>
      <c r="D110" s="276" t="s">
        <v>836</v>
      </c>
      <c r="E110" s="277">
        <v>44375</v>
      </c>
      <c r="F110" s="276">
        <v>5</v>
      </c>
      <c r="G110" s="276">
        <v>0</v>
      </c>
      <c r="H110" s="276">
        <v>10</v>
      </c>
      <c r="I110" s="278">
        <v>1</v>
      </c>
      <c r="J110" s="276">
        <v>10</v>
      </c>
      <c r="K110" s="279">
        <f t="shared" si="1"/>
        <v>2</v>
      </c>
      <c r="L110" s="280"/>
      <c r="M110" s="281"/>
      <c r="R110" s="320"/>
    </row>
    <row r="111" spans="1:18" x14ac:dyDescent="0.2">
      <c r="A111" s="274" t="s">
        <v>63</v>
      </c>
      <c r="B111" s="276" t="s">
        <v>337</v>
      </c>
      <c r="C111" s="276" t="s">
        <v>338</v>
      </c>
      <c r="D111" s="276" t="s">
        <v>339</v>
      </c>
      <c r="E111" s="277">
        <v>44561</v>
      </c>
      <c r="F111" s="276">
        <v>8.5</v>
      </c>
      <c r="G111" s="276">
        <v>0</v>
      </c>
      <c r="H111" s="276">
        <v>1</v>
      </c>
      <c r="I111" s="278">
        <v>2</v>
      </c>
      <c r="J111" s="276">
        <v>2</v>
      </c>
      <c r="K111" s="279">
        <f t="shared" si="1"/>
        <v>0.11764705882352941</v>
      </c>
      <c r="L111" s="280"/>
      <c r="M111" s="281"/>
    </row>
    <row r="112" spans="1:18" x14ac:dyDescent="0.2">
      <c r="A112" s="274" t="s">
        <v>19</v>
      </c>
      <c r="B112" s="276" t="s">
        <v>340</v>
      </c>
      <c r="C112" s="276" t="s">
        <v>341</v>
      </c>
      <c r="D112" s="276" t="s">
        <v>342</v>
      </c>
      <c r="E112" s="277">
        <v>44531</v>
      </c>
      <c r="F112" s="276">
        <v>6</v>
      </c>
      <c r="G112" s="276">
        <v>0</v>
      </c>
      <c r="H112" s="276">
        <v>3</v>
      </c>
      <c r="I112" s="278">
        <v>2</v>
      </c>
      <c r="J112" s="276">
        <v>6</v>
      </c>
      <c r="K112" s="279">
        <f t="shared" si="1"/>
        <v>0.5</v>
      </c>
      <c r="L112" s="280"/>
      <c r="M112" s="281"/>
    </row>
    <row r="113" spans="1:13" x14ac:dyDescent="0.2">
      <c r="A113" s="274" t="s">
        <v>19</v>
      </c>
      <c r="B113" s="276" t="s">
        <v>346</v>
      </c>
      <c r="C113" s="276" t="s">
        <v>347</v>
      </c>
      <c r="D113" s="275" t="s">
        <v>348</v>
      </c>
      <c r="E113" s="277">
        <v>44742</v>
      </c>
      <c r="F113" s="276">
        <v>300</v>
      </c>
      <c r="G113" s="276">
        <v>0</v>
      </c>
      <c r="H113" s="276">
        <v>150</v>
      </c>
      <c r="I113" s="278">
        <v>4</v>
      </c>
      <c r="J113" s="276">
        <v>600</v>
      </c>
      <c r="K113" s="279">
        <f t="shared" si="1"/>
        <v>0.5</v>
      </c>
      <c r="L113" s="280">
        <v>28.295925273800702</v>
      </c>
      <c r="M113" s="281">
        <v>13.229263764374352</v>
      </c>
    </row>
    <row r="114" spans="1:13" x14ac:dyDescent="0.2">
      <c r="A114" s="274" t="s">
        <v>19</v>
      </c>
      <c r="B114" s="276" t="s">
        <v>344</v>
      </c>
      <c r="C114" s="276" t="s">
        <v>211</v>
      </c>
      <c r="D114" s="276" t="s">
        <v>345</v>
      </c>
      <c r="E114" s="277">
        <v>44682</v>
      </c>
      <c r="F114" s="276">
        <v>100</v>
      </c>
      <c r="G114" s="276">
        <v>0</v>
      </c>
      <c r="H114" s="276">
        <v>50</v>
      </c>
      <c r="I114" s="280">
        <v>4</v>
      </c>
      <c r="J114" s="275">
        <v>200</v>
      </c>
      <c r="K114" s="279">
        <f t="shared" si="1"/>
        <v>0.5</v>
      </c>
      <c r="L114" s="280">
        <v>24.816627079381842</v>
      </c>
      <c r="M114" s="281">
        <v>7.85956407225801</v>
      </c>
    </row>
    <row r="115" spans="1:13" x14ac:dyDescent="0.2">
      <c r="A115" s="274" t="s">
        <v>19</v>
      </c>
      <c r="B115" s="276" t="s">
        <v>349</v>
      </c>
      <c r="C115" s="276" t="s">
        <v>350</v>
      </c>
      <c r="D115" s="276" t="s">
        <v>348</v>
      </c>
      <c r="E115" s="277">
        <v>44681</v>
      </c>
      <c r="F115" s="276">
        <v>50</v>
      </c>
      <c r="G115" s="276">
        <v>0</v>
      </c>
      <c r="H115" s="276">
        <v>20</v>
      </c>
      <c r="I115" s="278">
        <v>4</v>
      </c>
      <c r="J115" s="276">
        <v>80</v>
      </c>
      <c r="K115" s="279">
        <f t="shared" si="1"/>
        <v>0.4</v>
      </c>
      <c r="L115" s="280">
        <v>30.583138544072348</v>
      </c>
      <c r="M115" s="281">
        <v>14.29249806149819</v>
      </c>
    </row>
    <row r="116" spans="1:13" x14ac:dyDescent="0.2">
      <c r="A116" s="274" t="s">
        <v>19</v>
      </c>
      <c r="B116" s="276" t="s">
        <v>655</v>
      </c>
      <c r="C116" s="276" t="s">
        <v>661</v>
      </c>
      <c r="D116" s="276" t="s">
        <v>348</v>
      </c>
      <c r="E116" s="277">
        <v>44722</v>
      </c>
      <c r="F116" s="276">
        <v>200</v>
      </c>
      <c r="G116" s="276">
        <v>0</v>
      </c>
      <c r="H116" s="276">
        <v>100</v>
      </c>
      <c r="I116" s="278">
        <v>4</v>
      </c>
      <c r="J116" s="276">
        <v>400</v>
      </c>
      <c r="K116" s="279">
        <f t="shared" si="1"/>
        <v>0.5</v>
      </c>
      <c r="L116" s="280">
        <v>34.391266937323486</v>
      </c>
      <c r="M116" s="281">
        <v>13.136368046545595</v>
      </c>
    </row>
    <row r="117" spans="1:13" x14ac:dyDescent="0.2">
      <c r="A117" s="274" t="s">
        <v>19</v>
      </c>
      <c r="B117" s="276" t="s">
        <v>705</v>
      </c>
      <c r="C117" s="276" t="s">
        <v>211</v>
      </c>
      <c r="D117" s="276" t="s">
        <v>837</v>
      </c>
      <c r="E117" s="277">
        <v>45261</v>
      </c>
      <c r="F117" s="276">
        <v>190</v>
      </c>
      <c r="G117" s="276">
        <v>0</v>
      </c>
      <c r="H117" s="276">
        <v>100</v>
      </c>
      <c r="I117" s="278">
        <v>4</v>
      </c>
      <c r="J117" s="276">
        <v>400</v>
      </c>
      <c r="K117" s="279">
        <f t="shared" si="1"/>
        <v>0.52631578947368418</v>
      </c>
      <c r="L117" s="280">
        <v>27.964783125502624</v>
      </c>
      <c r="M117" s="281">
        <v>11.662825967105729</v>
      </c>
    </row>
    <row r="118" spans="1:13" x14ac:dyDescent="0.2">
      <c r="A118" s="274" t="s">
        <v>19</v>
      </c>
      <c r="B118" s="276" t="s">
        <v>343</v>
      </c>
      <c r="C118" s="276" t="s">
        <v>341</v>
      </c>
      <c r="D118" s="276" t="s">
        <v>342</v>
      </c>
      <c r="E118" s="277">
        <v>44531</v>
      </c>
      <c r="F118" s="276">
        <v>15</v>
      </c>
      <c r="G118" s="276">
        <v>0</v>
      </c>
      <c r="H118" s="276">
        <v>12</v>
      </c>
      <c r="I118" s="278">
        <v>2</v>
      </c>
      <c r="J118" s="276">
        <v>24</v>
      </c>
      <c r="K118" s="279">
        <f t="shared" si="1"/>
        <v>0.8</v>
      </c>
      <c r="L118" s="280"/>
      <c r="M118" s="281"/>
    </row>
    <row r="119" spans="1:13" x14ac:dyDescent="0.2">
      <c r="A119" s="274" t="s">
        <v>68</v>
      </c>
      <c r="B119" s="276" t="s">
        <v>359</v>
      </c>
      <c r="C119" s="276" t="s">
        <v>317</v>
      </c>
      <c r="D119" s="276" t="s">
        <v>353</v>
      </c>
      <c r="E119" s="277">
        <v>44896</v>
      </c>
      <c r="F119" s="276">
        <v>200</v>
      </c>
      <c r="G119" s="276">
        <v>0</v>
      </c>
      <c r="H119" s="276">
        <v>75</v>
      </c>
      <c r="I119" s="278">
        <v>5</v>
      </c>
      <c r="J119" s="276">
        <v>375</v>
      </c>
      <c r="K119" s="279">
        <f t="shared" si="1"/>
        <v>0.375</v>
      </c>
      <c r="L119" s="280">
        <v>23.126907141402395</v>
      </c>
      <c r="M119" s="281"/>
    </row>
    <row r="120" spans="1:13" x14ac:dyDescent="0.2">
      <c r="A120" s="274" t="s">
        <v>68</v>
      </c>
      <c r="B120" s="276" t="s">
        <v>351</v>
      </c>
      <c r="C120" s="276" t="s">
        <v>352</v>
      </c>
      <c r="D120" s="276" t="s">
        <v>353</v>
      </c>
      <c r="E120" s="277">
        <v>44348</v>
      </c>
      <c r="F120" s="276">
        <v>101</v>
      </c>
      <c r="G120" s="276">
        <v>0</v>
      </c>
      <c r="H120" s="276">
        <v>25</v>
      </c>
      <c r="I120" s="278">
        <v>4</v>
      </c>
      <c r="J120" s="276">
        <v>100</v>
      </c>
      <c r="K120" s="279">
        <f t="shared" si="1"/>
        <v>0.24752475247524752</v>
      </c>
      <c r="L120" s="280">
        <v>24.858814434650284</v>
      </c>
      <c r="M120" s="281">
        <v>3.7414647177477711</v>
      </c>
    </row>
    <row r="121" spans="1:13" x14ac:dyDescent="0.2">
      <c r="A121" s="274" t="s">
        <v>68</v>
      </c>
      <c r="B121" s="276" t="s">
        <v>364</v>
      </c>
      <c r="C121" s="276" t="s">
        <v>227</v>
      </c>
      <c r="D121" s="276" t="s">
        <v>353</v>
      </c>
      <c r="E121" s="277">
        <v>45261</v>
      </c>
      <c r="F121" s="276">
        <v>128</v>
      </c>
      <c r="G121" s="276">
        <v>0</v>
      </c>
      <c r="H121" s="276">
        <v>58</v>
      </c>
      <c r="I121" s="278">
        <v>4</v>
      </c>
      <c r="J121" s="276">
        <v>232</v>
      </c>
      <c r="K121" s="279">
        <f t="shared" si="1"/>
        <v>0.453125</v>
      </c>
      <c r="L121" s="280">
        <v>29.18320148329575</v>
      </c>
      <c r="M121" s="281">
        <v>10.231799638513408</v>
      </c>
    </row>
    <row r="122" spans="1:13" x14ac:dyDescent="0.2">
      <c r="A122" s="274" t="s">
        <v>68</v>
      </c>
      <c r="B122" s="276" t="s">
        <v>365</v>
      </c>
      <c r="C122" s="276" t="s">
        <v>317</v>
      </c>
      <c r="D122" s="276" t="s">
        <v>353</v>
      </c>
      <c r="E122" s="277">
        <v>45261</v>
      </c>
      <c r="F122" s="276">
        <v>200</v>
      </c>
      <c r="G122" s="276">
        <v>0</v>
      </c>
      <c r="H122" s="276">
        <v>180</v>
      </c>
      <c r="I122" s="278">
        <v>4</v>
      </c>
      <c r="J122" s="276">
        <v>720</v>
      </c>
      <c r="K122" s="279">
        <f t="shared" si="1"/>
        <v>0.9</v>
      </c>
      <c r="L122" s="280">
        <v>36.76303809394696</v>
      </c>
      <c r="M122" s="281">
        <v>18.590352578524925</v>
      </c>
    </row>
    <row r="123" spans="1:13" x14ac:dyDescent="0.2">
      <c r="A123" s="274" t="s">
        <v>68</v>
      </c>
      <c r="B123" s="276" t="s">
        <v>354</v>
      </c>
      <c r="C123" s="276" t="s">
        <v>211</v>
      </c>
      <c r="D123" s="276" t="s">
        <v>353</v>
      </c>
      <c r="E123" s="277">
        <v>44531</v>
      </c>
      <c r="F123" s="276">
        <v>200</v>
      </c>
      <c r="G123" s="276">
        <v>0</v>
      </c>
      <c r="H123" s="276">
        <v>50</v>
      </c>
      <c r="I123" s="278">
        <v>4</v>
      </c>
      <c r="J123" s="276">
        <v>200</v>
      </c>
      <c r="K123" s="279">
        <f t="shared" si="1"/>
        <v>0.25</v>
      </c>
      <c r="L123" s="280">
        <v>25.675337000213453</v>
      </c>
      <c r="M123" s="281">
        <v>4.5500184720969905</v>
      </c>
    </row>
    <row r="124" spans="1:13" x14ac:dyDescent="0.2">
      <c r="A124" s="274" t="s">
        <v>68</v>
      </c>
      <c r="B124" s="276" t="s">
        <v>363</v>
      </c>
      <c r="C124" s="276" t="s">
        <v>353</v>
      </c>
      <c r="D124" s="276" t="s">
        <v>353</v>
      </c>
      <c r="E124" s="277">
        <v>45261</v>
      </c>
      <c r="F124" s="276">
        <v>150</v>
      </c>
      <c r="G124" s="276">
        <v>0</v>
      </c>
      <c r="H124" s="276">
        <v>100</v>
      </c>
      <c r="I124" s="278">
        <v>4</v>
      </c>
      <c r="J124" s="276">
        <v>400</v>
      </c>
      <c r="K124" s="279">
        <f t="shared" si="1"/>
        <v>0.66666666666666663</v>
      </c>
      <c r="L124" s="280"/>
      <c r="M124" s="281"/>
    </row>
    <row r="125" spans="1:13" x14ac:dyDescent="0.2">
      <c r="A125" s="274" t="s">
        <v>68</v>
      </c>
      <c r="B125" s="276" t="s">
        <v>355</v>
      </c>
      <c r="C125" s="276" t="s">
        <v>211</v>
      </c>
      <c r="D125" s="276" t="s">
        <v>353</v>
      </c>
      <c r="E125" s="277">
        <v>44531</v>
      </c>
      <c r="F125" s="276">
        <v>100</v>
      </c>
      <c r="G125" s="276">
        <v>0</v>
      </c>
      <c r="H125" s="276">
        <v>25</v>
      </c>
      <c r="I125" s="278">
        <v>4</v>
      </c>
      <c r="J125" s="276">
        <v>100</v>
      </c>
      <c r="K125" s="279">
        <f t="shared" si="1"/>
        <v>0.25</v>
      </c>
      <c r="L125" s="280">
        <v>28.773458754634245</v>
      </c>
      <c r="M125" s="281">
        <v>4.898900357713476</v>
      </c>
    </row>
    <row r="126" spans="1:13" x14ac:dyDescent="0.2">
      <c r="A126" s="274" t="s">
        <v>68</v>
      </c>
      <c r="B126" s="276" t="s">
        <v>361</v>
      </c>
      <c r="C126" s="276" t="s">
        <v>362</v>
      </c>
      <c r="D126" s="276" t="s">
        <v>353</v>
      </c>
      <c r="E126" s="277">
        <v>45261</v>
      </c>
      <c r="F126" s="276">
        <v>690</v>
      </c>
      <c r="G126" s="276">
        <v>0</v>
      </c>
      <c r="H126" s="276">
        <v>380</v>
      </c>
      <c r="I126" s="278">
        <v>3.8421052631578947</v>
      </c>
      <c r="J126" s="276">
        <v>1460</v>
      </c>
      <c r="K126" s="279">
        <f t="shared" si="1"/>
        <v>0.55072463768115942</v>
      </c>
      <c r="L126" s="280">
        <v>26.553145512733618</v>
      </c>
      <c r="M126" s="281"/>
    </row>
    <row r="127" spans="1:13" x14ac:dyDescent="0.2">
      <c r="A127" s="274" t="s">
        <v>68</v>
      </c>
      <c r="B127" s="276" t="s">
        <v>703</v>
      </c>
      <c r="C127" s="276" t="s">
        <v>838</v>
      </c>
      <c r="D127" s="276" t="s">
        <v>353</v>
      </c>
      <c r="E127" s="277">
        <v>45627</v>
      </c>
      <c r="F127" s="276">
        <v>350</v>
      </c>
      <c r="G127" s="276">
        <v>0</v>
      </c>
      <c r="H127" s="276">
        <v>280</v>
      </c>
      <c r="I127" s="278">
        <v>4</v>
      </c>
      <c r="J127" s="276">
        <v>1120</v>
      </c>
      <c r="K127" s="279">
        <f t="shared" si="1"/>
        <v>0.8</v>
      </c>
      <c r="L127" s="743">
        <v>35.10024228130284</v>
      </c>
      <c r="M127" s="744">
        <v>16.502126909816823</v>
      </c>
    </row>
    <row r="128" spans="1:13" x14ac:dyDescent="0.2">
      <c r="A128" s="274" t="s">
        <v>68</v>
      </c>
      <c r="B128" s="276" t="s">
        <v>704</v>
      </c>
      <c r="C128" s="276" t="s">
        <v>839</v>
      </c>
      <c r="D128" s="276" t="s">
        <v>353</v>
      </c>
      <c r="E128" s="277">
        <v>45261</v>
      </c>
      <c r="F128" s="276">
        <v>250</v>
      </c>
      <c r="G128" s="276">
        <v>0</v>
      </c>
      <c r="H128" s="276">
        <v>200</v>
      </c>
      <c r="I128" s="278">
        <v>4</v>
      </c>
      <c r="J128" s="276">
        <v>800</v>
      </c>
      <c r="K128" s="279">
        <f t="shared" si="1"/>
        <v>0.8</v>
      </c>
      <c r="L128" s="743">
        <v>36.770946103276444</v>
      </c>
      <c r="M128" s="744">
        <v>17.068768442283378</v>
      </c>
    </row>
    <row r="129" spans="1:13" x14ac:dyDescent="0.2">
      <c r="A129" s="274" t="s">
        <v>68</v>
      </c>
      <c r="B129" s="276" t="s">
        <v>360</v>
      </c>
      <c r="C129" s="276" t="s">
        <v>246</v>
      </c>
      <c r="D129" s="276" t="s">
        <v>353</v>
      </c>
      <c r="E129" s="277">
        <v>45170</v>
      </c>
      <c r="F129" s="276">
        <v>300</v>
      </c>
      <c r="G129" s="276">
        <v>0</v>
      </c>
      <c r="H129" s="276">
        <v>135</v>
      </c>
      <c r="I129" s="278">
        <v>4</v>
      </c>
      <c r="J129" s="276">
        <v>540</v>
      </c>
      <c r="K129" s="279">
        <f t="shared" si="1"/>
        <v>0.45</v>
      </c>
      <c r="L129" s="280">
        <v>23.243370270793498</v>
      </c>
      <c r="M129" s="281"/>
    </row>
    <row r="130" spans="1:13" x14ac:dyDescent="0.2">
      <c r="A130" s="274" t="s">
        <v>68</v>
      </c>
      <c r="B130" s="276" t="s">
        <v>356</v>
      </c>
      <c r="C130" s="276" t="s">
        <v>357</v>
      </c>
      <c r="D130" s="276" t="s">
        <v>358</v>
      </c>
      <c r="E130" s="277">
        <v>44561</v>
      </c>
      <c r="F130" s="276">
        <v>180</v>
      </c>
      <c r="G130" s="276">
        <v>0</v>
      </c>
      <c r="H130" s="276">
        <v>90</v>
      </c>
      <c r="I130" s="278">
        <v>4</v>
      </c>
      <c r="J130" s="276">
        <v>360</v>
      </c>
      <c r="K130" s="279">
        <f t="shared" si="1"/>
        <v>0.5</v>
      </c>
      <c r="L130" s="280"/>
      <c r="M130" s="281"/>
    </row>
    <row r="131" spans="1:13" x14ac:dyDescent="0.2">
      <c r="A131" s="274" t="s">
        <v>68</v>
      </c>
      <c r="B131" s="276" t="s">
        <v>366</v>
      </c>
      <c r="C131" s="276" t="s">
        <v>211</v>
      </c>
      <c r="D131" s="276" t="s">
        <v>234</v>
      </c>
      <c r="E131" s="277">
        <v>44896</v>
      </c>
      <c r="F131" s="276">
        <v>125</v>
      </c>
      <c r="G131" s="276">
        <v>0</v>
      </c>
      <c r="H131" s="276">
        <v>65</v>
      </c>
      <c r="I131" s="278">
        <v>4</v>
      </c>
      <c r="J131" s="276">
        <v>260</v>
      </c>
      <c r="K131" s="279">
        <f t="shared" si="1"/>
        <v>0.52</v>
      </c>
      <c r="L131" s="280"/>
      <c r="M131" s="281"/>
    </row>
    <row r="132" spans="1:13" x14ac:dyDescent="0.2">
      <c r="A132" s="274" t="s">
        <v>40</v>
      </c>
      <c r="B132" s="276" t="s">
        <v>781</v>
      </c>
      <c r="C132" s="276" t="s">
        <v>240</v>
      </c>
      <c r="D132" s="276" t="s">
        <v>368</v>
      </c>
      <c r="E132" s="277">
        <v>45444</v>
      </c>
      <c r="F132" s="276">
        <v>130</v>
      </c>
      <c r="G132" s="276">
        <v>0</v>
      </c>
      <c r="H132" s="276">
        <v>20</v>
      </c>
      <c r="I132" s="278">
        <v>4</v>
      </c>
      <c r="J132" s="276">
        <v>80</v>
      </c>
      <c r="K132" s="279">
        <f t="shared" si="1"/>
        <v>0.15384615384615385</v>
      </c>
      <c r="L132" s="280"/>
      <c r="M132" s="281"/>
    </row>
    <row r="133" spans="1:13" x14ac:dyDescent="0.2">
      <c r="A133" s="274" t="s">
        <v>40</v>
      </c>
      <c r="B133" s="276" t="s">
        <v>371</v>
      </c>
      <c r="C133" s="276" t="s">
        <v>211</v>
      </c>
      <c r="D133" s="276" t="s">
        <v>368</v>
      </c>
      <c r="E133" s="277">
        <v>44926</v>
      </c>
      <c r="F133" s="276">
        <v>280</v>
      </c>
      <c r="G133" s="276">
        <v>0</v>
      </c>
      <c r="H133" s="276">
        <v>20</v>
      </c>
      <c r="I133" s="278">
        <v>4</v>
      </c>
      <c r="J133" s="276">
        <v>80</v>
      </c>
      <c r="K133" s="279">
        <f t="shared" si="1"/>
        <v>7.1428571428571425E-2</v>
      </c>
      <c r="L133" s="280"/>
      <c r="M133" s="281"/>
    </row>
    <row r="134" spans="1:13" x14ac:dyDescent="0.2">
      <c r="A134" s="274" t="s">
        <v>40</v>
      </c>
      <c r="B134" s="276" t="s">
        <v>367</v>
      </c>
      <c r="C134" s="276" t="s">
        <v>211</v>
      </c>
      <c r="D134" s="276" t="s">
        <v>368</v>
      </c>
      <c r="E134" s="277">
        <v>45078</v>
      </c>
      <c r="F134" s="276">
        <v>200</v>
      </c>
      <c r="G134" s="276">
        <v>0</v>
      </c>
      <c r="H134" s="276">
        <v>20</v>
      </c>
      <c r="I134" s="278">
        <v>4</v>
      </c>
      <c r="J134" s="276">
        <v>80</v>
      </c>
      <c r="K134" s="279">
        <f t="shared" ref="K134:K162" si="2">H134/(F134+G134)</f>
        <v>0.1</v>
      </c>
      <c r="L134" s="280"/>
      <c r="M134" s="281"/>
    </row>
    <row r="135" spans="1:13" x14ac:dyDescent="0.2">
      <c r="A135" s="274" t="s">
        <v>40</v>
      </c>
      <c r="B135" s="276" t="s">
        <v>709</v>
      </c>
      <c r="C135" s="276" t="s">
        <v>317</v>
      </c>
      <c r="D135" s="276" t="s">
        <v>368</v>
      </c>
      <c r="E135" s="277">
        <v>45078</v>
      </c>
      <c r="F135" s="276">
        <v>94</v>
      </c>
      <c r="G135" s="276">
        <v>0</v>
      </c>
      <c r="H135" s="276">
        <v>5</v>
      </c>
      <c r="I135" s="278">
        <v>4</v>
      </c>
      <c r="J135" s="276">
        <v>20</v>
      </c>
      <c r="K135" s="279">
        <f t="shared" si="2"/>
        <v>5.3191489361702128E-2</v>
      </c>
      <c r="L135" s="280">
        <v>46.465316842465562</v>
      </c>
      <c r="M135" s="281"/>
    </row>
    <row r="136" spans="1:13" x14ac:dyDescent="0.2">
      <c r="A136" s="274" t="s">
        <v>40</v>
      </c>
      <c r="B136" s="276" t="s">
        <v>369</v>
      </c>
      <c r="C136" s="276" t="s">
        <v>370</v>
      </c>
      <c r="D136" s="276" t="s">
        <v>368</v>
      </c>
      <c r="E136" s="277">
        <v>45078</v>
      </c>
      <c r="F136" s="276">
        <v>270</v>
      </c>
      <c r="G136" s="276">
        <v>0</v>
      </c>
      <c r="H136" s="276">
        <v>20</v>
      </c>
      <c r="I136" s="278">
        <v>4</v>
      </c>
      <c r="J136" s="276">
        <v>80</v>
      </c>
      <c r="K136" s="279">
        <f t="shared" si="2"/>
        <v>7.407407407407407E-2</v>
      </c>
      <c r="L136" s="280"/>
      <c r="M136" s="281"/>
    </row>
    <row r="137" spans="1:13" x14ac:dyDescent="0.2">
      <c r="A137" s="274" t="s">
        <v>40</v>
      </c>
      <c r="B137" s="276" t="s">
        <v>710</v>
      </c>
      <c r="C137" s="276" t="s">
        <v>317</v>
      </c>
      <c r="D137" s="276" t="s">
        <v>368</v>
      </c>
      <c r="E137" s="277">
        <v>45078</v>
      </c>
      <c r="F137" s="276">
        <v>119</v>
      </c>
      <c r="G137" s="276">
        <v>0</v>
      </c>
      <c r="H137" s="276">
        <v>5</v>
      </c>
      <c r="I137" s="278">
        <v>4</v>
      </c>
      <c r="J137" s="276">
        <v>20</v>
      </c>
      <c r="K137" s="279">
        <f t="shared" si="2"/>
        <v>4.2016806722689079E-2</v>
      </c>
      <c r="L137" s="280">
        <v>47.934388563135052</v>
      </c>
      <c r="M137" s="281"/>
    </row>
    <row r="138" spans="1:13" x14ac:dyDescent="0.2">
      <c r="A138" s="274" t="s">
        <v>57</v>
      </c>
      <c r="B138" s="276" t="s">
        <v>782</v>
      </c>
      <c r="C138" s="276" t="s">
        <v>211</v>
      </c>
      <c r="D138" s="276" t="s">
        <v>840</v>
      </c>
      <c r="E138" s="277" t="s">
        <v>861</v>
      </c>
      <c r="F138" s="276">
        <v>0</v>
      </c>
      <c r="G138" s="276">
        <v>249</v>
      </c>
      <c r="H138" s="276">
        <v>10</v>
      </c>
      <c r="I138" s="278">
        <v>2</v>
      </c>
      <c r="J138" s="276">
        <v>20</v>
      </c>
      <c r="K138" s="279">
        <f t="shared" si="2"/>
        <v>4.0160642570281124E-2</v>
      </c>
      <c r="L138" s="280"/>
      <c r="M138" s="281"/>
    </row>
    <row r="139" spans="1:13" x14ac:dyDescent="0.2">
      <c r="A139" s="274" t="s">
        <v>57</v>
      </c>
      <c r="B139" s="276" t="s">
        <v>372</v>
      </c>
      <c r="C139" s="276" t="s">
        <v>211</v>
      </c>
      <c r="D139" s="276" t="s">
        <v>373</v>
      </c>
      <c r="E139" s="277" t="s">
        <v>374</v>
      </c>
      <c r="F139" s="276">
        <v>250</v>
      </c>
      <c r="G139" s="276">
        <v>250</v>
      </c>
      <c r="H139" s="276">
        <v>200</v>
      </c>
      <c r="I139" s="278">
        <v>4</v>
      </c>
      <c r="J139" s="276">
        <v>800</v>
      </c>
      <c r="K139" s="279">
        <f t="shared" si="2"/>
        <v>0.4</v>
      </c>
      <c r="L139" s="280"/>
      <c r="M139" s="281"/>
    </row>
    <row r="140" spans="1:13" x14ac:dyDescent="0.2">
      <c r="A140" s="274" t="s">
        <v>39</v>
      </c>
      <c r="B140" s="276" t="s">
        <v>375</v>
      </c>
      <c r="C140" s="276" t="s">
        <v>211</v>
      </c>
      <c r="D140" s="276" t="s">
        <v>376</v>
      </c>
      <c r="E140" s="277" t="s">
        <v>377</v>
      </c>
      <c r="F140" s="276">
        <v>50</v>
      </c>
      <c r="G140" s="276">
        <v>300</v>
      </c>
      <c r="H140" s="276">
        <v>30</v>
      </c>
      <c r="I140" s="278">
        <v>4</v>
      </c>
      <c r="J140" s="276">
        <v>120</v>
      </c>
      <c r="K140" s="279">
        <f t="shared" si="2"/>
        <v>8.5714285714285715E-2</v>
      </c>
      <c r="L140" s="280"/>
      <c r="M140" s="281"/>
    </row>
    <row r="141" spans="1:13" x14ac:dyDescent="0.2">
      <c r="A141" s="274" t="s">
        <v>21</v>
      </c>
      <c r="B141" s="276" t="s">
        <v>783</v>
      </c>
      <c r="C141" s="276" t="s">
        <v>381</v>
      </c>
      <c r="D141" s="276" t="s">
        <v>670</v>
      </c>
      <c r="E141" s="277">
        <v>44378</v>
      </c>
      <c r="F141" s="276">
        <v>225</v>
      </c>
      <c r="G141" s="276">
        <v>0</v>
      </c>
      <c r="H141" s="276">
        <v>81</v>
      </c>
      <c r="I141" s="278">
        <v>1.4320987654320987</v>
      </c>
      <c r="J141" s="276">
        <v>116</v>
      </c>
      <c r="K141" s="279">
        <f t="shared" si="2"/>
        <v>0.36</v>
      </c>
      <c r="L141" s="280"/>
      <c r="M141" s="281"/>
    </row>
    <row r="142" spans="1:13" x14ac:dyDescent="0.2">
      <c r="A142" s="274" t="s">
        <v>21</v>
      </c>
      <c r="B142" s="276" t="s">
        <v>784</v>
      </c>
      <c r="C142" s="276" t="s">
        <v>381</v>
      </c>
      <c r="D142" s="276" t="s">
        <v>841</v>
      </c>
      <c r="E142" s="277">
        <v>44743</v>
      </c>
      <c r="F142" s="276">
        <v>0</v>
      </c>
      <c r="G142" s="276">
        <v>350</v>
      </c>
      <c r="H142" s="276">
        <v>120</v>
      </c>
      <c r="I142" s="278"/>
      <c r="J142" s="276"/>
      <c r="K142" s="279">
        <f t="shared" si="2"/>
        <v>0.34285714285714286</v>
      </c>
      <c r="L142" s="280"/>
      <c r="M142" s="281"/>
    </row>
    <row r="143" spans="1:13" x14ac:dyDescent="0.2">
      <c r="A143" s="274" t="s">
        <v>21</v>
      </c>
      <c r="B143" s="276" t="s">
        <v>785</v>
      </c>
      <c r="C143" s="276" t="s">
        <v>381</v>
      </c>
      <c r="D143" s="276" t="s">
        <v>842</v>
      </c>
      <c r="E143" s="277">
        <v>44561</v>
      </c>
      <c r="F143" s="276">
        <v>210</v>
      </c>
      <c r="G143" s="276">
        <v>0</v>
      </c>
      <c r="H143" s="278">
        <v>51.63</v>
      </c>
      <c r="I143" s="278"/>
      <c r="J143" s="276"/>
      <c r="K143" s="279">
        <f t="shared" si="2"/>
        <v>0.24585714285714286</v>
      </c>
      <c r="L143" s="280"/>
      <c r="M143" s="281"/>
    </row>
    <row r="144" spans="1:13" x14ac:dyDescent="0.2">
      <c r="A144" s="274" t="s">
        <v>21</v>
      </c>
      <c r="B144" s="276" t="s">
        <v>474</v>
      </c>
      <c r="C144" s="276" t="s">
        <v>378</v>
      </c>
      <c r="D144" s="276" t="s">
        <v>378</v>
      </c>
      <c r="E144" s="277" t="s">
        <v>379</v>
      </c>
      <c r="F144" s="276">
        <v>180</v>
      </c>
      <c r="G144" s="276">
        <v>0</v>
      </c>
      <c r="H144" s="276">
        <v>10</v>
      </c>
      <c r="I144" s="278">
        <v>4.2</v>
      </c>
      <c r="J144" s="276">
        <v>42</v>
      </c>
      <c r="K144" s="279">
        <f t="shared" si="2"/>
        <v>5.5555555555555552E-2</v>
      </c>
      <c r="L144" s="280"/>
      <c r="M144" s="281"/>
    </row>
    <row r="145" spans="1:13" x14ac:dyDescent="0.2">
      <c r="A145" s="274" t="s">
        <v>21</v>
      </c>
      <c r="B145" s="276" t="s">
        <v>786</v>
      </c>
      <c r="C145" s="276" t="s">
        <v>843</v>
      </c>
      <c r="D145" s="276" t="s">
        <v>28</v>
      </c>
      <c r="E145" s="277">
        <v>45291</v>
      </c>
      <c r="F145" s="276">
        <v>603</v>
      </c>
      <c r="G145" s="276">
        <v>0</v>
      </c>
      <c r="H145" s="278">
        <v>150.83000000000001</v>
      </c>
      <c r="I145" s="278"/>
      <c r="J145" s="276"/>
      <c r="K145" s="279">
        <f t="shared" si="2"/>
        <v>0.25013266998341627</v>
      </c>
      <c r="L145" s="280"/>
      <c r="M145" s="281"/>
    </row>
    <row r="146" spans="1:13" x14ac:dyDescent="0.2">
      <c r="A146" s="274" t="s">
        <v>21</v>
      </c>
      <c r="B146" s="276" t="s">
        <v>787</v>
      </c>
      <c r="C146" s="276" t="s">
        <v>382</v>
      </c>
      <c r="D146" s="276" t="s">
        <v>844</v>
      </c>
      <c r="E146" s="277">
        <v>44713</v>
      </c>
      <c r="F146" s="276">
        <v>250</v>
      </c>
      <c r="G146" s="276">
        <v>268</v>
      </c>
      <c r="H146" s="276">
        <v>0</v>
      </c>
      <c r="I146" s="278"/>
      <c r="J146" s="276"/>
      <c r="K146" s="279">
        <f t="shared" si="2"/>
        <v>0</v>
      </c>
      <c r="L146" s="280"/>
      <c r="M146" s="281"/>
    </row>
    <row r="147" spans="1:13" x14ac:dyDescent="0.2">
      <c r="A147" s="274" t="s">
        <v>21</v>
      </c>
      <c r="B147" s="276" t="s">
        <v>788</v>
      </c>
      <c r="C147" s="276" t="s">
        <v>381</v>
      </c>
      <c r="D147" s="276" t="s">
        <v>842</v>
      </c>
      <c r="E147" s="277" t="s">
        <v>294</v>
      </c>
      <c r="F147" s="276">
        <v>0</v>
      </c>
      <c r="G147" s="276">
        <v>500</v>
      </c>
      <c r="H147" s="276">
        <v>57</v>
      </c>
      <c r="I147" s="278"/>
      <c r="J147" s="276"/>
      <c r="K147" s="279">
        <f t="shared" si="2"/>
        <v>0.114</v>
      </c>
      <c r="L147" s="280"/>
      <c r="M147" s="281"/>
    </row>
    <row r="148" spans="1:13" x14ac:dyDescent="0.2">
      <c r="A148" s="274" t="s">
        <v>21</v>
      </c>
      <c r="B148" s="276" t="s">
        <v>380</v>
      </c>
      <c r="C148" s="276" t="s">
        <v>381</v>
      </c>
      <c r="D148" s="276"/>
      <c r="E148" s="277">
        <v>44378</v>
      </c>
      <c r="F148" s="276">
        <v>146</v>
      </c>
      <c r="G148" s="276">
        <v>0</v>
      </c>
      <c r="H148" s="276">
        <v>50</v>
      </c>
      <c r="I148" s="278">
        <v>1.5</v>
      </c>
      <c r="J148" s="276">
        <v>75</v>
      </c>
      <c r="K148" s="279">
        <f t="shared" si="2"/>
        <v>0.34246575342465752</v>
      </c>
      <c r="L148" s="280"/>
      <c r="M148" s="281"/>
    </row>
    <row r="149" spans="1:13" x14ac:dyDescent="0.2">
      <c r="A149" s="274" t="s">
        <v>21</v>
      </c>
      <c r="B149" s="276" t="s">
        <v>789</v>
      </c>
      <c r="C149" s="276" t="s">
        <v>843</v>
      </c>
      <c r="D149" s="276" t="s">
        <v>28</v>
      </c>
      <c r="E149" s="277">
        <v>45291</v>
      </c>
      <c r="F149" s="276">
        <v>101.25</v>
      </c>
      <c r="G149" s="276">
        <v>0</v>
      </c>
      <c r="H149" s="278">
        <v>100.62</v>
      </c>
      <c r="I149" s="278"/>
      <c r="J149" s="276"/>
      <c r="K149" s="279">
        <f t="shared" si="2"/>
        <v>0.99377777777777787</v>
      </c>
      <c r="L149" s="280"/>
      <c r="M149" s="281"/>
    </row>
    <row r="150" spans="1:13" x14ac:dyDescent="0.2">
      <c r="A150" s="274" t="s">
        <v>21</v>
      </c>
      <c r="B150" s="276" t="s">
        <v>790</v>
      </c>
      <c r="C150" s="276" t="s">
        <v>843</v>
      </c>
      <c r="D150" s="276" t="s">
        <v>28</v>
      </c>
      <c r="E150" s="277">
        <v>45291</v>
      </c>
      <c r="F150" s="276">
        <v>204</v>
      </c>
      <c r="G150" s="276">
        <v>0</v>
      </c>
      <c r="H150" s="278">
        <v>201.13</v>
      </c>
      <c r="I150" s="278"/>
      <c r="J150" s="276"/>
      <c r="K150" s="279">
        <f t="shared" si="2"/>
        <v>0.98593137254901964</v>
      </c>
      <c r="L150" s="280"/>
      <c r="M150" s="281"/>
    </row>
    <row r="151" spans="1:13" x14ac:dyDescent="0.2">
      <c r="A151" s="274" t="s">
        <v>21</v>
      </c>
      <c r="B151" s="276" t="s">
        <v>791</v>
      </c>
      <c r="C151" s="276" t="s">
        <v>843</v>
      </c>
      <c r="D151" s="276" t="s">
        <v>28</v>
      </c>
      <c r="E151" s="277">
        <v>45291</v>
      </c>
      <c r="F151" s="276">
        <v>152.25</v>
      </c>
      <c r="G151" s="276">
        <v>0</v>
      </c>
      <c r="H151" s="278">
        <v>150.83000000000001</v>
      </c>
      <c r="I151" s="278"/>
      <c r="J151" s="276"/>
      <c r="K151" s="279">
        <f t="shared" si="2"/>
        <v>0.99067323481116598</v>
      </c>
      <c r="L151" s="280"/>
      <c r="M151" s="281"/>
    </row>
    <row r="152" spans="1:13" x14ac:dyDescent="0.2">
      <c r="A152" s="274" t="s">
        <v>21</v>
      </c>
      <c r="B152" s="276" t="s">
        <v>792</v>
      </c>
      <c r="C152" s="276" t="s">
        <v>845</v>
      </c>
      <c r="D152" s="276" t="s">
        <v>846</v>
      </c>
      <c r="E152" s="277">
        <v>44713</v>
      </c>
      <c r="F152" s="276">
        <v>275</v>
      </c>
      <c r="G152" s="276">
        <v>0</v>
      </c>
      <c r="H152" s="276">
        <v>125</v>
      </c>
      <c r="I152" s="278">
        <v>1</v>
      </c>
      <c r="J152" s="276">
        <v>125</v>
      </c>
      <c r="K152" s="279">
        <f t="shared" si="2"/>
        <v>0.45454545454545453</v>
      </c>
      <c r="L152" s="280"/>
      <c r="M152" s="281"/>
    </row>
    <row r="153" spans="1:13" x14ac:dyDescent="0.2">
      <c r="A153" s="274" t="s">
        <v>21</v>
      </c>
      <c r="B153" s="276" t="s">
        <v>793</v>
      </c>
      <c r="C153" s="276" t="s">
        <v>382</v>
      </c>
      <c r="D153" s="276" t="s">
        <v>475</v>
      </c>
      <c r="E153" s="277">
        <v>44317</v>
      </c>
      <c r="F153" s="276">
        <v>420</v>
      </c>
      <c r="G153" s="276">
        <v>0</v>
      </c>
      <c r="H153" s="276">
        <v>40</v>
      </c>
      <c r="I153" s="278">
        <v>1</v>
      </c>
      <c r="J153" s="276">
        <v>40</v>
      </c>
      <c r="K153" s="279">
        <f t="shared" si="2"/>
        <v>9.5238095238095233E-2</v>
      </c>
      <c r="L153" s="280"/>
      <c r="M153" s="281"/>
    </row>
    <row r="154" spans="1:13" x14ac:dyDescent="0.2">
      <c r="A154" s="274" t="s">
        <v>21</v>
      </c>
      <c r="B154" s="276" t="s">
        <v>794</v>
      </c>
      <c r="C154" s="276" t="s">
        <v>381</v>
      </c>
      <c r="D154" s="276" t="s">
        <v>842</v>
      </c>
      <c r="E154" s="277">
        <v>44651</v>
      </c>
      <c r="F154" s="276">
        <v>0</v>
      </c>
      <c r="G154" s="276">
        <v>263</v>
      </c>
      <c r="H154" s="276">
        <v>71</v>
      </c>
      <c r="I154" s="278"/>
      <c r="J154" s="276"/>
      <c r="K154" s="279">
        <f t="shared" si="2"/>
        <v>0.26996197718631176</v>
      </c>
      <c r="L154" s="280"/>
      <c r="M154" s="281"/>
    </row>
    <row r="155" spans="1:13" x14ac:dyDescent="0.2">
      <c r="A155" s="274" t="s">
        <v>21</v>
      </c>
      <c r="B155" s="276" t="s">
        <v>795</v>
      </c>
      <c r="C155" s="276" t="s">
        <v>381</v>
      </c>
      <c r="D155" s="276" t="s">
        <v>842</v>
      </c>
      <c r="E155" s="277" t="s">
        <v>294</v>
      </c>
      <c r="F155" s="276">
        <v>497</v>
      </c>
      <c r="G155" s="276">
        <v>0</v>
      </c>
      <c r="H155" s="278">
        <v>51.06</v>
      </c>
      <c r="I155" s="278"/>
      <c r="J155" s="276"/>
      <c r="K155" s="279">
        <f t="shared" si="2"/>
        <v>0.10273641851106641</v>
      </c>
      <c r="L155" s="280"/>
      <c r="M155" s="281"/>
    </row>
    <row r="156" spans="1:13" x14ac:dyDescent="0.2">
      <c r="A156" s="274" t="s">
        <v>21</v>
      </c>
      <c r="B156" s="276" t="s">
        <v>796</v>
      </c>
      <c r="C156" s="276" t="s">
        <v>381</v>
      </c>
      <c r="D156" s="276" t="s">
        <v>842</v>
      </c>
      <c r="E156" s="277">
        <v>44835</v>
      </c>
      <c r="F156" s="276">
        <v>513</v>
      </c>
      <c r="G156" s="276">
        <v>0</v>
      </c>
      <c r="H156" s="278">
        <v>51.63</v>
      </c>
      <c r="I156" s="278"/>
      <c r="J156" s="276"/>
      <c r="K156" s="279">
        <f t="shared" si="2"/>
        <v>0.10064327485380117</v>
      </c>
      <c r="L156" s="280"/>
      <c r="M156" s="281"/>
    </row>
    <row r="157" spans="1:13" x14ac:dyDescent="0.2">
      <c r="A157" s="274" t="s">
        <v>21</v>
      </c>
      <c r="B157" s="276" t="s">
        <v>797</v>
      </c>
      <c r="C157" s="276" t="s">
        <v>847</v>
      </c>
      <c r="D157" s="276" t="s">
        <v>848</v>
      </c>
      <c r="E157" s="277" t="s">
        <v>862</v>
      </c>
      <c r="F157" s="276">
        <v>157.5</v>
      </c>
      <c r="G157" s="276">
        <v>0</v>
      </c>
      <c r="H157" s="276">
        <v>25</v>
      </c>
      <c r="I157" s="278"/>
      <c r="J157" s="276"/>
      <c r="K157" s="279">
        <f t="shared" si="2"/>
        <v>0.15873015873015872</v>
      </c>
      <c r="L157" s="280"/>
      <c r="M157" s="281"/>
    </row>
    <row r="158" spans="1:13" x14ac:dyDescent="0.2">
      <c r="A158" s="274" t="s">
        <v>43</v>
      </c>
      <c r="B158" s="276" t="s">
        <v>385</v>
      </c>
      <c r="C158" s="276" t="s">
        <v>384</v>
      </c>
      <c r="D158" s="276" t="s">
        <v>384</v>
      </c>
      <c r="E158" s="277" t="s">
        <v>862</v>
      </c>
      <c r="F158" s="276">
        <v>20</v>
      </c>
      <c r="G158" s="276">
        <v>0</v>
      </c>
      <c r="H158" s="276">
        <v>2</v>
      </c>
      <c r="I158" s="278">
        <v>2</v>
      </c>
      <c r="J158" s="276">
        <v>4</v>
      </c>
      <c r="K158" s="279">
        <f t="shared" si="2"/>
        <v>0.1</v>
      </c>
      <c r="L158" s="280"/>
      <c r="M158" s="281"/>
    </row>
    <row r="159" spans="1:13" x14ac:dyDescent="0.2">
      <c r="A159" s="274" t="s">
        <v>43</v>
      </c>
      <c r="B159" s="276" t="s">
        <v>383</v>
      </c>
      <c r="C159" s="276" t="s">
        <v>384</v>
      </c>
      <c r="D159" s="276" t="s">
        <v>384</v>
      </c>
      <c r="E159" s="277" t="s">
        <v>863</v>
      </c>
      <c r="F159" s="276">
        <v>17</v>
      </c>
      <c r="G159" s="276">
        <v>0</v>
      </c>
      <c r="H159" s="276">
        <v>12</v>
      </c>
      <c r="I159" s="278">
        <v>4</v>
      </c>
      <c r="J159" s="276">
        <v>48</v>
      </c>
      <c r="K159" s="279">
        <f t="shared" si="2"/>
        <v>0.70588235294117652</v>
      </c>
      <c r="L159" s="280"/>
      <c r="M159" s="281"/>
    </row>
    <row r="160" spans="1:13" x14ac:dyDescent="0.2">
      <c r="A160" s="274" t="s">
        <v>756</v>
      </c>
      <c r="B160" s="276" t="s">
        <v>798</v>
      </c>
      <c r="C160" s="276" t="s">
        <v>849</v>
      </c>
      <c r="D160" s="276" t="s">
        <v>850</v>
      </c>
      <c r="E160" s="277">
        <v>45261</v>
      </c>
      <c r="F160" s="276">
        <v>250</v>
      </c>
      <c r="G160" s="276">
        <v>0</v>
      </c>
      <c r="H160" s="276">
        <v>75</v>
      </c>
      <c r="I160" s="278">
        <v>4</v>
      </c>
      <c r="J160" s="276">
        <v>300</v>
      </c>
      <c r="K160" s="279">
        <f t="shared" si="2"/>
        <v>0.3</v>
      </c>
      <c r="L160" s="280"/>
      <c r="M160" s="281"/>
    </row>
    <row r="161" spans="1:13" x14ac:dyDescent="0.2">
      <c r="A161" s="274" t="s">
        <v>756</v>
      </c>
      <c r="B161" s="276" t="s">
        <v>799</v>
      </c>
      <c r="C161" s="276" t="s">
        <v>849</v>
      </c>
      <c r="D161" s="276" t="s">
        <v>850</v>
      </c>
      <c r="E161" s="277">
        <v>45627</v>
      </c>
      <c r="F161" s="276">
        <v>300</v>
      </c>
      <c r="G161" s="276">
        <v>0</v>
      </c>
      <c r="H161" s="276">
        <v>165</v>
      </c>
      <c r="I161" s="278">
        <v>4</v>
      </c>
      <c r="J161" s="276">
        <v>660</v>
      </c>
      <c r="K161" s="279">
        <f t="shared" si="2"/>
        <v>0.55000000000000004</v>
      </c>
      <c r="L161" s="280"/>
      <c r="M161" s="281"/>
    </row>
    <row r="162" spans="1:13" x14ac:dyDescent="0.2">
      <c r="A162" s="286" t="s">
        <v>756</v>
      </c>
      <c r="B162" s="287" t="s">
        <v>800</v>
      </c>
      <c r="C162" s="287" t="s">
        <v>849</v>
      </c>
      <c r="D162" s="287" t="s">
        <v>850</v>
      </c>
      <c r="E162" s="295">
        <v>45261</v>
      </c>
      <c r="F162" s="287">
        <v>200</v>
      </c>
      <c r="G162" s="287">
        <v>0</v>
      </c>
      <c r="H162" s="287">
        <v>110</v>
      </c>
      <c r="I162" s="288">
        <v>4</v>
      </c>
      <c r="J162" s="287">
        <v>440</v>
      </c>
      <c r="K162" s="289">
        <f t="shared" si="2"/>
        <v>0.55000000000000004</v>
      </c>
      <c r="L162" s="290"/>
      <c r="M162" s="291"/>
    </row>
    <row r="164" spans="1:13" x14ac:dyDescent="0.2">
      <c r="A164" s="320" t="s">
        <v>422</v>
      </c>
    </row>
  </sheetData>
  <mergeCells count="7">
    <mergeCell ref="M3:M4"/>
    <mergeCell ref="B3:D3"/>
    <mergeCell ref="E3:E4"/>
    <mergeCell ref="F3:H3"/>
    <mergeCell ref="I3:J3"/>
    <mergeCell ref="K3:K4"/>
    <mergeCell ref="L3:L4"/>
  </mergeCells>
  <pageMargins left="0.7" right="0.7" top="0.75" bottom="0.75" header="0.3" footer="0.3"/>
  <pageSetup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5" tint="0.39997558519241921"/>
  </sheetPr>
  <dimension ref="A1:BY82"/>
  <sheetViews>
    <sheetView zoomScale="80" zoomScaleNormal="80" workbookViewId="0"/>
  </sheetViews>
  <sheetFormatPr defaultRowHeight="12.75" x14ac:dyDescent="0.2"/>
  <cols>
    <col min="2" max="2" width="19.140625" bestFit="1" customWidth="1"/>
    <col min="5" max="5" width="10.42578125" bestFit="1" customWidth="1"/>
    <col min="6" max="6" width="8.7109375" bestFit="1" customWidth="1"/>
    <col min="7" max="7" width="13.28515625" customWidth="1"/>
    <col min="8" max="8" width="15.85546875" bestFit="1" customWidth="1"/>
    <col min="9" max="9" width="9.28515625" bestFit="1" customWidth="1"/>
    <col min="10" max="10" width="9.85546875" bestFit="1" customWidth="1"/>
    <col min="11" max="11" width="5.42578125" customWidth="1"/>
    <col min="16" max="16" width="10.28515625" bestFit="1" customWidth="1"/>
    <col min="39" max="39" width="10.7109375" bestFit="1" customWidth="1"/>
    <col min="41" max="41" width="10.28515625" bestFit="1" customWidth="1"/>
    <col min="57" max="57" width="10" bestFit="1" customWidth="1"/>
  </cols>
  <sheetData>
    <row r="1" spans="1:77" ht="15" x14ac:dyDescent="0.2">
      <c r="A1" s="1073" t="s">
        <v>600</v>
      </c>
      <c r="J1" s="260" t="s">
        <v>601</v>
      </c>
      <c r="K1" s="260"/>
      <c r="V1" s="260" t="s">
        <v>868</v>
      </c>
      <c r="W1" s="260"/>
      <c r="AG1" s="260" t="s">
        <v>869</v>
      </c>
      <c r="AH1" s="260"/>
      <c r="AR1" s="260" t="s">
        <v>870</v>
      </c>
      <c r="BC1" s="260" t="s">
        <v>871</v>
      </c>
      <c r="BN1" s="260" t="s">
        <v>872</v>
      </c>
      <c r="BY1" s="260" t="s">
        <v>873</v>
      </c>
    </row>
    <row r="24" spans="1:76" x14ac:dyDescent="0.2">
      <c r="P24" s="375"/>
      <c r="V24" s="723" t="str">
        <f>IF(NOT(ISNUMBER($I24)),"-",IF(AND($E24&gt;24%,$E24&lt;=30%),$I24,"-"))</f>
        <v>-</v>
      </c>
      <c r="W24" s="723" t="str">
        <f>IF(NOT(ISNUMBER($I24)),"-",IF(AND($E24&gt;=40%,$E24&lt;=50%),$I24,"-"))</f>
        <v>-</v>
      </c>
      <c r="X24" s="723" t="str">
        <f>IF(NOT(ISNUMBER($I24)),"-",IF(AND($E24&gt;=75%,$E24&lt;=100%),$I24,"-"))</f>
        <v>-</v>
      </c>
      <c r="Y24" s="724"/>
      <c r="Z24" s="725" t="str">
        <f>IF(NOT(ISNUMBER($H24)),"-",IF(AND($E24&gt;24%,$E24&lt;=30%),$H24,"-"))</f>
        <v>-</v>
      </c>
      <c r="AA24" s="725" t="str">
        <f>IF(NOT(ISNUMBER($H24)),"-",IF(AND($E24&gt;=40%,$E24&lt;=50%),$H24,"-"))</f>
        <v>-</v>
      </c>
      <c r="AB24" s="725" t="str">
        <f>IF(NOT(ISNUMBER($H24)),"-",IF(AND($E24&gt;=75%,$E24&lt;=100%),$H24,"-"))</f>
        <v>-</v>
      </c>
      <c r="AO24" s="458"/>
    </row>
    <row r="25" spans="1:76" ht="39" customHeight="1" x14ac:dyDescent="0.2">
      <c r="A25" s="296" t="s">
        <v>22</v>
      </c>
      <c r="B25" s="296" t="s">
        <v>73</v>
      </c>
      <c r="C25" s="297" t="s">
        <v>388</v>
      </c>
      <c r="D25" s="297" t="s">
        <v>389</v>
      </c>
      <c r="E25" s="297" t="s">
        <v>204</v>
      </c>
      <c r="F25" s="297" t="s">
        <v>696</v>
      </c>
      <c r="G25" s="297" t="s">
        <v>700</v>
      </c>
      <c r="H25" s="722" t="s">
        <v>701</v>
      </c>
      <c r="I25" s="297" t="s">
        <v>391</v>
      </c>
      <c r="J25" s="297" t="s">
        <v>387</v>
      </c>
      <c r="K25" s="298"/>
      <c r="L25" s="297" t="s">
        <v>48</v>
      </c>
      <c r="M25" s="297" t="s">
        <v>38</v>
      </c>
      <c r="N25" s="297" t="s">
        <v>60</v>
      </c>
      <c r="O25" s="297" t="s">
        <v>37</v>
      </c>
      <c r="P25" s="297" t="s">
        <v>17</v>
      </c>
      <c r="Q25" s="297" t="s">
        <v>19</v>
      </c>
      <c r="R25" s="297" t="s">
        <v>40</v>
      </c>
      <c r="S25" s="297" t="s">
        <v>68</v>
      </c>
      <c r="T25" s="299" t="s">
        <v>390</v>
      </c>
      <c r="V25" s="738" t="s">
        <v>874</v>
      </c>
      <c r="W25" s="739" t="s">
        <v>866</v>
      </c>
      <c r="X25" s="739" t="s">
        <v>867</v>
      </c>
      <c r="Y25" s="740"/>
      <c r="Z25" s="741" t="s">
        <v>865</v>
      </c>
      <c r="AA25" s="739" t="s">
        <v>866</v>
      </c>
      <c r="AB25" s="742" t="s">
        <v>867</v>
      </c>
      <c r="AC25" s="18"/>
      <c r="AD25" s="18"/>
      <c r="AE25" s="18"/>
      <c r="AF25" s="18"/>
    </row>
    <row r="26" spans="1:76" x14ac:dyDescent="0.2">
      <c r="A26" s="26" t="s">
        <v>48</v>
      </c>
      <c r="B26" s="12" t="s">
        <v>210</v>
      </c>
      <c r="C26" s="261">
        <v>20</v>
      </c>
      <c r="D26" s="261">
        <v>10</v>
      </c>
      <c r="E26" s="40">
        <f>D26/C26</f>
        <v>0.5</v>
      </c>
      <c r="F26" s="524">
        <v>4</v>
      </c>
      <c r="G26" s="292">
        <v>74.228427847345614</v>
      </c>
      <c r="H26" s="292"/>
      <c r="I26" s="292"/>
      <c r="J26" s="277">
        <v>42839</v>
      </c>
      <c r="K26" s="11"/>
      <c r="L26" s="293">
        <f t="shared" ref="L26:S35" si="0">IF($A26=L$25,$G26,NA())</f>
        <v>74.228427847345614</v>
      </c>
      <c r="M26" s="293" t="e">
        <f t="shared" si="0"/>
        <v>#N/A</v>
      </c>
      <c r="N26" s="293" t="e">
        <f t="shared" si="0"/>
        <v>#N/A</v>
      </c>
      <c r="O26" s="293" t="e">
        <f t="shared" si="0"/>
        <v>#N/A</v>
      </c>
      <c r="P26" s="293" t="e">
        <f t="shared" si="0"/>
        <v>#N/A</v>
      </c>
      <c r="Q26" s="293" t="e">
        <f t="shared" si="0"/>
        <v>#N/A</v>
      </c>
      <c r="R26" s="293" t="e">
        <f t="shared" si="0"/>
        <v>#N/A</v>
      </c>
      <c r="S26" s="293" t="e">
        <f t="shared" si="0"/>
        <v>#N/A</v>
      </c>
      <c r="T26" s="294">
        <f>IF($A26&lt;&gt;"HI",$G26,NA())</f>
        <v>74.228427847345614</v>
      </c>
      <c r="V26" s="727"/>
      <c r="W26" s="728"/>
      <c r="X26" s="728"/>
      <c r="Y26" s="729"/>
      <c r="Z26" s="730"/>
      <c r="AA26" s="730"/>
      <c r="AB26" s="731"/>
      <c r="AC26" s="18"/>
      <c r="AD26" s="18"/>
      <c r="AE26" s="18"/>
      <c r="AF26" s="18"/>
      <c r="AM26" s="531"/>
      <c r="BT26" s="457"/>
      <c r="BU26" s="457"/>
      <c r="BW26" s="457"/>
      <c r="BX26" s="457"/>
    </row>
    <row r="27" spans="1:76" x14ac:dyDescent="0.2">
      <c r="A27" s="26" t="s">
        <v>48</v>
      </c>
      <c r="B27" s="12" t="s">
        <v>213</v>
      </c>
      <c r="C27" s="261">
        <v>100</v>
      </c>
      <c r="D27" s="261">
        <v>30</v>
      </c>
      <c r="E27" s="40">
        <f t="shared" ref="E27:E69" si="1">D27/C27</f>
        <v>0.3</v>
      </c>
      <c r="F27" s="524">
        <v>4</v>
      </c>
      <c r="G27" s="292">
        <v>42.165054777278989</v>
      </c>
      <c r="H27" s="292">
        <v>15.058948134742522</v>
      </c>
      <c r="I27" s="40">
        <f>H27/G27</f>
        <v>0.35714285714285776</v>
      </c>
      <c r="J27" s="277">
        <v>42877</v>
      </c>
      <c r="K27" s="11"/>
      <c r="L27" s="293">
        <f t="shared" si="0"/>
        <v>42.165054777278989</v>
      </c>
      <c r="M27" s="293" t="e">
        <f t="shared" si="0"/>
        <v>#N/A</v>
      </c>
      <c r="N27" s="293" t="e">
        <f t="shared" si="0"/>
        <v>#N/A</v>
      </c>
      <c r="O27" s="293" t="e">
        <f t="shared" si="0"/>
        <v>#N/A</v>
      </c>
      <c r="P27" s="293" t="e">
        <f t="shared" si="0"/>
        <v>#N/A</v>
      </c>
      <c r="Q27" s="293" t="e">
        <f t="shared" si="0"/>
        <v>#N/A</v>
      </c>
      <c r="R27" s="293" t="e">
        <f t="shared" si="0"/>
        <v>#N/A</v>
      </c>
      <c r="S27" s="293" t="e">
        <f t="shared" si="0"/>
        <v>#N/A</v>
      </c>
      <c r="T27" s="294">
        <f t="shared" ref="T27:T72" si="2">IF($A27&lt;&gt;"HI",$G27,NA())</f>
        <v>42.165054777278989</v>
      </c>
      <c r="V27" s="727">
        <v>0.35714285714285776</v>
      </c>
      <c r="W27" s="728"/>
      <c r="X27" s="728"/>
      <c r="Y27" s="729"/>
      <c r="Z27" s="730">
        <v>15.058948134742522</v>
      </c>
      <c r="AA27" s="730"/>
      <c r="AB27" s="731"/>
      <c r="AC27" s="18"/>
      <c r="AD27" s="154"/>
      <c r="AE27" s="18"/>
      <c r="AF27" s="18"/>
      <c r="AM27" s="531"/>
      <c r="BE27" s="375"/>
      <c r="BT27" s="457"/>
      <c r="BU27" s="457"/>
      <c r="BW27" s="457"/>
      <c r="BX27" s="457"/>
    </row>
    <row r="28" spans="1:76" x14ac:dyDescent="0.2">
      <c r="A28" s="26" t="s">
        <v>48</v>
      </c>
      <c r="B28" s="25" t="s">
        <v>692</v>
      </c>
      <c r="C28" s="261">
        <v>52.5</v>
      </c>
      <c r="D28" s="261">
        <v>10</v>
      </c>
      <c r="E28" s="40">
        <f>D28/C28</f>
        <v>0.19047619047619047</v>
      </c>
      <c r="F28" s="524">
        <v>4</v>
      </c>
      <c r="G28" s="292">
        <v>19.773610206979079</v>
      </c>
      <c r="H28" s="292"/>
      <c r="I28" s="292"/>
      <c r="J28" s="282">
        <v>43872</v>
      </c>
      <c r="K28" s="11"/>
      <c r="L28" s="293">
        <f t="shared" si="0"/>
        <v>19.773610206979079</v>
      </c>
      <c r="M28" s="293" t="e">
        <f t="shared" si="0"/>
        <v>#N/A</v>
      </c>
      <c r="N28" s="293" t="e">
        <f t="shared" si="0"/>
        <v>#N/A</v>
      </c>
      <c r="O28" s="293" t="e">
        <f t="shared" si="0"/>
        <v>#N/A</v>
      </c>
      <c r="P28" s="293" t="e">
        <f t="shared" si="0"/>
        <v>#N/A</v>
      </c>
      <c r="Q28" s="293" t="e">
        <f t="shared" si="0"/>
        <v>#N/A</v>
      </c>
      <c r="R28" s="293" t="e">
        <f t="shared" si="0"/>
        <v>#N/A</v>
      </c>
      <c r="S28" s="293" t="e">
        <f t="shared" si="0"/>
        <v>#N/A</v>
      </c>
      <c r="T28" s="294">
        <f>IF($A28&lt;&gt;"HI",$G28,NA())</f>
        <v>19.773610206979079</v>
      </c>
      <c r="V28" s="727"/>
      <c r="W28" s="728"/>
      <c r="X28" s="728"/>
      <c r="Y28" s="729"/>
      <c r="Z28" s="730"/>
      <c r="AA28" s="730"/>
      <c r="AB28" s="731"/>
      <c r="AC28" s="18"/>
      <c r="AD28" s="154"/>
      <c r="AE28" s="18"/>
      <c r="AF28" s="18"/>
      <c r="AM28" s="531"/>
      <c r="BT28" s="457"/>
      <c r="BU28" s="457"/>
      <c r="BW28" s="457"/>
      <c r="BX28" s="457"/>
    </row>
    <row r="29" spans="1:76" x14ac:dyDescent="0.2">
      <c r="A29" s="26" t="s">
        <v>38</v>
      </c>
      <c r="B29" s="12" t="s">
        <v>232</v>
      </c>
      <c r="C29" s="261">
        <v>150</v>
      </c>
      <c r="D29" s="261">
        <v>45</v>
      </c>
      <c r="E29" s="40">
        <f t="shared" si="1"/>
        <v>0.3</v>
      </c>
      <c r="F29" s="524">
        <v>4</v>
      </c>
      <c r="G29" s="292">
        <v>34.377568533048382</v>
      </c>
      <c r="H29" s="292"/>
      <c r="I29" s="292"/>
      <c r="J29" s="277">
        <v>43374</v>
      </c>
      <c r="K29" s="11"/>
      <c r="L29" s="293" t="e">
        <f t="shared" si="0"/>
        <v>#N/A</v>
      </c>
      <c r="M29" s="293">
        <f t="shared" si="0"/>
        <v>34.377568533048382</v>
      </c>
      <c r="N29" s="293" t="e">
        <f t="shared" si="0"/>
        <v>#N/A</v>
      </c>
      <c r="O29" s="293" t="e">
        <f t="shared" si="0"/>
        <v>#N/A</v>
      </c>
      <c r="P29" s="293" t="e">
        <f t="shared" si="0"/>
        <v>#N/A</v>
      </c>
      <c r="Q29" s="293" t="e">
        <f t="shared" si="0"/>
        <v>#N/A</v>
      </c>
      <c r="R29" s="293" t="e">
        <f t="shared" si="0"/>
        <v>#N/A</v>
      </c>
      <c r="S29" s="293" t="e">
        <f t="shared" si="0"/>
        <v>#N/A</v>
      </c>
      <c r="T29" s="294">
        <f t="shared" si="2"/>
        <v>34.377568533048382</v>
      </c>
      <c r="V29" s="727"/>
      <c r="W29" s="728"/>
      <c r="X29" s="728"/>
      <c r="Y29" s="726"/>
      <c r="Z29" s="730"/>
      <c r="AA29" s="730"/>
      <c r="AB29" s="731"/>
      <c r="AC29" s="18"/>
      <c r="AD29" s="154"/>
      <c r="AE29" s="18"/>
      <c r="AF29" s="18"/>
      <c r="AM29" s="531"/>
      <c r="BE29" s="375"/>
      <c r="BT29" s="457"/>
      <c r="BU29" s="457"/>
      <c r="BW29" s="457"/>
      <c r="BX29" s="457"/>
    </row>
    <row r="30" spans="1:76" x14ac:dyDescent="0.2">
      <c r="A30" s="26" t="s">
        <v>38</v>
      </c>
      <c r="B30" s="12" t="s">
        <v>235</v>
      </c>
      <c r="C30" s="261">
        <v>128</v>
      </c>
      <c r="D30" s="261">
        <v>40</v>
      </c>
      <c r="E30" s="40">
        <f t="shared" si="1"/>
        <v>0.3125</v>
      </c>
      <c r="F30" s="524">
        <v>4</v>
      </c>
      <c r="G30" s="292">
        <v>33.027147455801646</v>
      </c>
      <c r="H30" s="292"/>
      <c r="I30" s="292"/>
      <c r="J30" s="277">
        <v>43374</v>
      </c>
      <c r="K30" s="11"/>
      <c r="L30" s="293" t="e">
        <f t="shared" si="0"/>
        <v>#N/A</v>
      </c>
      <c r="M30" s="293">
        <f t="shared" si="0"/>
        <v>33.027147455801646</v>
      </c>
      <c r="N30" s="293" t="e">
        <f t="shared" si="0"/>
        <v>#N/A</v>
      </c>
      <c r="O30" s="293" t="e">
        <f t="shared" si="0"/>
        <v>#N/A</v>
      </c>
      <c r="P30" s="293" t="e">
        <f t="shared" si="0"/>
        <v>#N/A</v>
      </c>
      <c r="Q30" s="293" t="e">
        <f t="shared" si="0"/>
        <v>#N/A</v>
      </c>
      <c r="R30" s="293" t="e">
        <f t="shared" si="0"/>
        <v>#N/A</v>
      </c>
      <c r="S30" s="293" t="e">
        <f t="shared" si="0"/>
        <v>#N/A</v>
      </c>
      <c r="T30" s="294">
        <f t="shared" si="2"/>
        <v>33.027147455801646</v>
      </c>
      <c r="V30" s="727"/>
      <c r="W30" s="728"/>
      <c r="X30" s="728"/>
      <c r="Y30" s="726"/>
      <c r="Z30" s="730"/>
      <c r="AA30" s="730"/>
      <c r="AB30" s="731"/>
      <c r="AC30" s="18"/>
      <c r="AD30" s="154"/>
      <c r="AE30" s="18"/>
      <c r="AF30" s="18"/>
      <c r="AM30" s="531"/>
      <c r="BT30" s="457"/>
      <c r="BU30" s="457"/>
      <c r="BW30" s="457"/>
      <c r="BX30" s="457"/>
    </row>
    <row r="31" spans="1:76" x14ac:dyDescent="0.2">
      <c r="A31" s="26" t="s">
        <v>38</v>
      </c>
      <c r="B31" s="12" t="s">
        <v>245</v>
      </c>
      <c r="C31" s="261">
        <v>400</v>
      </c>
      <c r="D31" s="261">
        <v>300</v>
      </c>
      <c r="E31" s="40">
        <f t="shared" si="1"/>
        <v>0.75</v>
      </c>
      <c r="F31" s="524">
        <v>4</v>
      </c>
      <c r="G31" s="292">
        <v>30.185625635287927</v>
      </c>
      <c r="H31" s="292">
        <v>14.970912259803322</v>
      </c>
      <c r="I31" s="40">
        <f>H31/G31</f>
        <v>0.49596163553760714</v>
      </c>
      <c r="J31" s="277">
        <v>43647</v>
      </c>
      <c r="K31" s="11"/>
      <c r="L31" s="293" t="e">
        <f t="shared" si="0"/>
        <v>#N/A</v>
      </c>
      <c r="M31" s="293">
        <f t="shared" si="0"/>
        <v>30.185625635287927</v>
      </c>
      <c r="N31" s="293" t="e">
        <f t="shared" si="0"/>
        <v>#N/A</v>
      </c>
      <c r="O31" s="293" t="e">
        <f t="shared" si="0"/>
        <v>#N/A</v>
      </c>
      <c r="P31" s="293" t="e">
        <f t="shared" si="0"/>
        <v>#N/A</v>
      </c>
      <c r="Q31" s="293" t="e">
        <f t="shared" si="0"/>
        <v>#N/A</v>
      </c>
      <c r="R31" s="293" t="e">
        <f t="shared" si="0"/>
        <v>#N/A</v>
      </c>
      <c r="S31" s="293" t="e">
        <f t="shared" si="0"/>
        <v>#N/A</v>
      </c>
      <c r="T31" s="294">
        <f t="shared" si="2"/>
        <v>30.185625635287927</v>
      </c>
      <c r="V31" s="727"/>
      <c r="W31" s="728"/>
      <c r="X31" s="728">
        <v>0.49596163553760714</v>
      </c>
      <c r="Y31" s="726"/>
      <c r="Z31" s="730"/>
      <c r="AA31" s="730"/>
      <c r="AB31" s="731">
        <v>14.970912259803322</v>
      </c>
      <c r="AC31" s="18"/>
      <c r="AD31" s="154"/>
      <c r="AE31" s="18"/>
      <c r="AF31" s="18"/>
      <c r="AM31" s="531"/>
      <c r="BT31" s="457"/>
      <c r="BU31" s="457"/>
      <c r="BW31" s="457"/>
      <c r="BX31" s="457"/>
    </row>
    <row r="32" spans="1:76" x14ac:dyDescent="0.2">
      <c r="A32" s="26" t="s">
        <v>38</v>
      </c>
      <c r="B32" s="12" t="s">
        <v>248</v>
      </c>
      <c r="C32" s="261">
        <v>44</v>
      </c>
      <c r="D32" s="261">
        <v>11</v>
      </c>
      <c r="E32" s="40">
        <f t="shared" si="1"/>
        <v>0.25</v>
      </c>
      <c r="F32" s="524">
        <v>4</v>
      </c>
      <c r="G32" s="292">
        <v>28.798923607364632</v>
      </c>
      <c r="H32" s="292">
        <v>5.1624737133201748</v>
      </c>
      <c r="I32" s="40">
        <f>H32/G32</f>
        <v>0.17925925925925915</v>
      </c>
      <c r="J32" s="277">
        <v>43795</v>
      </c>
      <c r="K32" s="11"/>
      <c r="L32" s="293" t="e">
        <f t="shared" si="0"/>
        <v>#N/A</v>
      </c>
      <c r="M32" s="293">
        <f t="shared" si="0"/>
        <v>28.798923607364632</v>
      </c>
      <c r="N32" s="293" t="e">
        <f t="shared" si="0"/>
        <v>#N/A</v>
      </c>
      <c r="O32" s="293" t="e">
        <f t="shared" si="0"/>
        <v>#N/A</v>
      </c>
      <c r="P32" s="293" t="e">
        <f t="shared" si="0"/>
        <v>#N/A</v>
      </c>
      <c r="Q32" s="293" t="e">
        <f t="shared" si="0"/>
        <v>#N/A</v>
      </c>
      <c r="R32" s="293" t="e">
        <f t="shared" si="0"/>
        <v>#N/A</v>
      </c>
      <c r="S32" s="293" t="e">
        <f t="shared" si="0"/>
        <v>#N/A</v>
      </c>
      <c r="T32" s="294">
        <f t="shared" si="2"/>
        <v>28.798923607364632</v>
      </c>
      <c r="V32" s="727">
        <v>0.17925925925925915</v>
      </c>
      <c r="W32" s="728"/>
      <c r="X32" s="728"/>
      <c r="Y32" s="726"/>
      <c r="Z32" s="730">
        <v>5.1624737133201748</v>
      </c>
      <c r="AA32" s="730"/>
      <c r="AB32" s="731"/>
      <c r="AC32" s="18"/>
      <c r="AD32" s="154"/>
      <c r="AE32" s="18"/>
      <c r="AF32" s="18"/>
      <c r="AM32" s="531"/>
      <c r="BT32" s="457"/>
      <c r="BU32" s="457"/>
      <c r="BW32" s="457"/>
      <c r="BX32" s="457"/>
    </row>
    <row r="33" spans="1:76" x14ac:dyDescent="0.2">
      <c r="A33" s="26" t="s">
        <v>38</v>
      </c>
      <c r="B33" s="25" t="s">
        <v>693</v>
      </c>
      <c r="C33" s="261">
        <v>50</v>
      </c>
      <c r="D33" s="261">
        <v>50</v>
      </c>
      <c r="E33" s="40">
        <f t="shared" si="1"/>
        <v>1</v>
      </c>
      <c r="F33" s="524">
        <v>4</v>
      </c>
      <c r="G33" s="292">
        <v>38.10079951724321</v>
      </c>
      <c r="H33" s="292">
        <v>17.565388368099857</v>
      </c>
      <c r="I33" s="40">
        <f>H33/G33</f>
        <v>0.46102414098030464</v>
      </c>
      <c r="J33" s="277">
        <v>44250</v>
      </c>
      <c r="K33" s="11"/>
      <c r="L33" s="293" t="e">
        <f t="shared" si="0"/>
        <v>#N/A</v>
      </c>
      <c r="M33" s="293">
        <f t="shared" si="0"/>
        <v>38.10079951724321</v>
      </c>
      <c r="N33" s="293" t="e">
        <f t="shared" si="0"/>
        <v>#N/A</v>
      </c>
      <c r="O33" s="293" t="e">
        <f t="shared" si="0"/>
        <v>#N/A</v>
      </c>
      <c r="P33" s="293" t="e">
        <f t="shared" si="0"/>
        <v>#N/A</v>
      </c>
      <c r="Q33" s="293" t="e">
        <f t="shared" si="0"/>
        <v>#N/A</v>
      </c>
      <c r="R33" s="293" t="e">
        <f t="shared" si="0"/>
        <v>#N/A</v>
      </c>
      <c r="S33" s="293" t="e">
        <f t="shared" si="0"/>
        <v>#N/A</v>
      </c>
      <c r="T33" s="294">
        <f t="shared" si="2"/>
        <v>38.10079951724321</v>
      </c>
      <c r="V33" s="727"/>
      <c r="W33" s="728"/>
      <c r="X33" s="728">
        <v>0.46102414098030464</v>
      </c>
      <c r="Y33" s="726"/>
      <c r="Z33" s="730"/>
      <c r="AA33" s="730"/>
      <c r="AB33" s="731">
        <v>17.565388368099857</v>
      </c>
      <c r="AC33" s="18"/>
      <c r="AD33" s="154"/>
      <c r="AE33" s="18"/>
      <c r="AF33" s="18"/>
      <c r="AM33" s="531"/>
      <c r="BT33" s="457"/>
      <c r="BU33" s="457"/>
      <c r="BW33" s="457"/>
      <c r="BX33" s="457"/>
    </row>
    <row r="34" spans="1:76" x14ac:dyDescent="0.2">
      <c r="A34" s="26" t="s">
        <v>38</v>
      </c>
      <c r="B34" s="25" t="s">
        <v>708</v>
      </c>
      <c r="C34" s="261">
        <v>90</v>
      </c>
      <c r="D34" s="261">
        <v>70</v>
      </c>
      <c r="E34" s="40">
        <f t="shared" si="1"/>
        <v>0.77777777777777779</v>
      </c>
      <c r="F34" s="524">
        <v>4</v>
      </c>
      <c r="G34" s="292">
        <v>37.221453127857238</v>
      </c>
      <c r="H34" s="292">
        <v>19.845336001658978</v>
      </c>
      <c r="I34" s="40">
        <f>H34/G34</f>
        <v>0.53316929711178729</v>
      </c>
      <c r="J34" s="277">
        <v>44348</v>
      </c>
      <c r="K34" s="11"/>
      <c r="L34" s="293" t="e">
        <f t="shared" si="0"/>
        <v>#N/A</v>
      </c>
      <c r="M34" s="293">
        <f t="shared" si="0"/>
        <v>37.221453127857238</v>
      </c>
      <c r="N34" s="293" t="e">
        <f t="shared" si="0"/>
        <v>#N/A</v>
      </c>
      <c r="O34" s="293" t="e">
        <f t="shared" si="0"/>
        <v>#N/A</v>
      </c>
      <c r="P34" s="293" t="e">
        <f t="shared" si="0"/>
        <v>#N/A</v>
      </c>
      <c r="Q34" s="293" t="e">
        <f t="shared" si="0"/>
        <v>#N/A</v>
      </c>
      <c r="R34" s="293" t="e">
        <f t="shared" si="0"/>
        <v>#N/A</v>
      </c>
      <c r="S34" s="293" t="e">
        <f t="shared" si="0"/>
        <v>#N/A</v>
      </c>
      <c r="T34" s="294">
        <f t="shared" si="2"/>
        <v>37.221453127857238</v>
      </c>
      <c r="V34" s="727"/>
      <c r="W34" s="728"/>
      <c r="X34" s="728">
        <v>0.53316929711178729</v>
      </c>
      <c r="Y34" s="726"/>
      <c r="Z34" s="730"/>
      <c r="AA34" s="730"/>
      <c r="AB34" s="731">
        <v>19.845336001658978</v>
      </c>
      <c r="AC34" s="18"/>
      <c r="AD34" s="154"/>
      <c r="AE34" s="18"/>
      <c r="AF34" s="18"/>
      <c r="AM34" s="531"/>
      <c r="BT34" s="457"/>
      <c r="BU34" s="457"/>
      <c r="BW34" s="457"/>
      <c r="BX34" s="457"/>
    </row>
    <row r="35" spans="1:76" x14ac:dyDescent="0.2">
      <c r="A35" s="26" t="s">
        <v>37</v>
      </c>
      <c r="B35" s="12" t="s">
        <v>287</v>
      </c>
      <c r="C35" s="261">
        <v>50</v>
      </c>
      <c r="D35" s="261">
        <v>12</v>
      </c>
      <c r="E35" s="40">
        <f t="shared" si="1"/>
        <v>0.24</v>
      </c>
      <c r="F35" s="524">
        <v>2</v>
      </c>
      <c r="G35" s="292">
        <v>27.426978994371307</v>
      </c>
      <c r="H35" s="292"/>
      <c r="I35" s="292"/>
      <c r="J35" s="277">
        <v>43952</v>
      </c>
      <c r="K35" s="11"/>
      <c r="L35" s="293" t="e">
        <f t="shared" si="0"/>
        <v>#N/A</v>
      </c>
      <c r="M35" s="293" t="e">
        <f t="shared" si="0"/>
        <v>#N/A</v>
      </c>
      <c r="N35" s="293" t="e">
        <f t="shared" si="0"/>
        <v>#N/A</v>
      </c>
      <c r="O35" s="293">
        <f t="shared" si="0"/>
        <v>27.426978994371307</v>
      </c>
      <c r="P35" s="293" t="e">
        <f t="shared" si="0"/>
        <v>#N/A</v>
      </c>
      <c r="Q35" s="293" t="e">
        <f t="shared" si="0"/>
        <v>#N/A</v>
      </c>
      <c r="R35" s="293" t="e">
        <f t="shared" si="0"/>
        <v>#N/A</v>
      </c>
      <c r="S35" s="293" t="e">
        <f t="shared" si="0"/>
        <v>#N/A</v>
      </c>
      <c r="T35" s="294">
        <f t="shared" si="2"/>
        <v>27.426978994371307</v>
      </c>
      <c r="V35" s="727"/>
      <c r="W35" s="728"/>
      <c r="X35" s="728"/>
      <c r="Y35" s="726"/>
      <c r="Z35" s="730"/>
      <c r="AA35" s="730"/>
      <c r="AB35" s="731"/>
      <c r="AC35" s="18"/>
      <c r="AD35" s="154"/>
      <c r="AE35" s="18"/>
      <c r="AF35" s="18"/>
      <c r="AM35" s="531"/>
      <c r="BT35" s="457"/>
      <c r="BU35" s="457"/>
      <c r="BW35" s="457"/>
      <c r="BX35" s="457"/>
    </row>
    <row r="36" spans="1:76" x14ac:dyDescent="0.2">
      <c r="A36" s="26" t="s">
        <v>17</v>
      </c>
      <c r="B36" s="12" t="s">
        <v>299</v>
      </c>
      <c r="C36" s="261">
        <v>13</v>
      </c>
      <c r="D36" s="261">
        <v>13</v>
      </c>
      <c r="E36" s="40">
        <f t="shared" si="1"/>
        <v>1</v>
      </c>
      <c r="F36" s="524">
        <v>4</v>
      </c>
      <c r="G36" s="292">
        <v>126.12235705705886</v>
      </c>
      <c r="H36" s="292"/>
      <c r="I36" s="292"/>
      <c r="J36" s="277">
        <v>42256</v>
      </c>
      <c r="K36" s="11"/>
      <c r="L36" s="293" t="e">
        <f t="shared" ref="L36:S44" si="3">IF($A36=L$25,$G36,NA())</f>
        <v>#N/A</v>
      </c>
      <c r="M36" s="293" t="e">
        <f t="shared" si="3"/>
        <v>#N/A</v>
      </c>
      <c r="N36" s="293" t="e">
        <f t="shared" si="3"/>
        <v>#N/A</v>
      </c>
      <c r="O36" s="293" t="e">
        <f t="shared" si="3"/>
        <v>#N/A</v>
      </c>
      <c r="P36" s="293">
        <f t="shared" si="3"/>
        <v>126.12235705705886</v>
      </c>
      <c r="Q36" s="293" t="e">
        <f t="shared" si="3"/>
        <v>#N/A</v>
      </c>
      <c r="R36" s="293" t="e">
        <f t="shared" si="3"/>
        <v>#N/A</v>
      </c>
      <c r="S36" s="293" t="e">
        <f t="shared" si="3"/>
        <v>#N/A</v>
      </c>
      <c r="T36" s="294" t="e">
        <f t="shared" si="2"/>
        <v>#N/A</v>
      </c>
      <c r="V36" s="727"/>
      <c r="W36" s="728"/>
      <c r="X36" s="728"/>
      <c r="Y36" s="729"/>
      <c r="Z36" s="730"/>
      <c r="AA36" s="730"/>
      <c r="AB36" s="731"/>
      <c r="AC36" s="18"/>
      <c r="AD36" s="154"/>
      <c r="AE36" s="18"/>
      <c r="AF36" s="18"/>
      <c r="AM36" s="531"/>
      <c r="BT36" s="457"/>
      <c r="BU36" s="457"/>
      <c r="BW36" s="457"/>
      <c r="BX36" s="457"/>
    </row>
    <row r="37" spans="1:76" x14ac:dyDescent="0.2">
      <c r="A37" s="26" t="s">
        <v>17</v>
      </c>
      <c r="B37" s="12" t="s">
        <v>302</v>
      </c>
      <c r="C37" s="261">
        <v>20</v>
      </c>
      <c r="D37" s="261">
        <v>20</v>
      </c>
      <c r="E37" s="40">
        <f t="shared" si="1"/>
        <v>1</v>
      </c>
      <c r="F37" s="524">
        <v>5</v>
      </c>
      <c r="G37" s="292">
        <v>93.865936904100252</v>
      </c>
      <c r="H37" s="292"/>
      <c r="I37" s="292"/>
      <c r="J37" s="277">
        <v>42734</v>
      </c>
      <c r="K37" s="11"/>
      <c r="L37" s="293" t="e">
        <f t="shared" si="3"/>
        <v>#N/A</v>
      </c>
      <c r="M37" s="293" t="e">
        <f t="shared" si="3"/>
        <v>#N/A</v>
      </c>
      <c r="N37" s="293" t="e">
        <f t="shared" si="3"/>
        <v>#N/A</v>
      </c>
      <c r="O37" s="293" t="e">
        <f t="shared" si="3"/>
        <v>#N/A</v>
      </c>
      <c r="P37" s="293">
        <f t="shared" si="3"/>
        <v>93.865936904100252</v>
      </c>
      <c r="Q37" s="293" t="e">
        <f t="shared" si="3"/>
        <v>#N/A</v>
      </c>
      <c r="R37" s="293" t="e">
        <f t="shared" si="3"/>
        <v>#N/A</v>
      </c>
      <c r="S37" s="293" t="e">
        <f t="shared" si="3"/>
        <v>#N/A</v>
      </c>
      <c r="T37" s="294" t="e">
        <f t="shared" si="2"/>
        <v>#N/A</v>
      </c>
      <c r="V37" s="727"/>
      <c r="W37" s="728"/>
      <c r="X37" s="728"/>
      <c r="Y37" s="726"/>
      <c r="Z37" s="730"/>
      <c r="AA37" s="730"/>
      <c r="AB37" s="731"/>
      <c r="AC37" s="18"/>
      <c r="AD37" s="154"/>
      <c r="AE37" s="18"/>
      <c r="AF37" s="18"/>
      <c r="AM37" s="531"/>
      <c r="BT37" s="457"/>
      <c r="BU37" s="457"/>
      <c r="BW37" s="457"/>
      <c r="BX37" s="457"/>
    </row>
    <row r="38" spans="1:76" x14ac:dyDescent="0.2">
      <c r="A38" s="26" t="s">
        <v>17</v>
      </c>
      <c r="B38" s="12" t="s">
        <v>304</v>
      </c>
      <c r="C38" s="261">
        <v>14</v>
      </c>
      <c r="D38" s="261">
        <v>14</v>
      </c>
      <c r="E38" s="40">
        <f t="shared" si="1"/>
        <v>1</v>
      </c>
      <c r="F38" s="524">
        <v>5</v>
      </c>
      <c r="G38" s="292">
        <v>90.129062111959513</v>
      </c>
      <c r="H38" s="292"/>
      <c r="I38" s="292"/>
      <c r="J38" s="277">
        <v>43007</v>
      </c>
      <c r="K38" s="11"/>
      <c r="L38" s="293" t="e">
        <f t="shared" si="3"/>
        <v>#N/A</v>
      </c>
      <c r="M38" s="293" t="e">
        <f t="shared" si="3"/>
        <v>#N/A</v>
      </c>
      <c r="N38" s="293" t="e">
        <f t="shared" si="3"/>
        <v>#N/A</v>
      </c>
      <c r="O38" s="293" t="e">
        <f t="shared" si="3"/>
        <v>#N/A</v>
      </c>
      <c r="P38" s="293">
        <f t="shared" si="3"/>
        <v>90.129062111959513</v>
      </c>
      <c r="Q38" s="293" t="e">
        <f t="shared" si="3"/>
        <v>#N/A</v>
      </c>
      <c r="R38" s="293" t="e">
        <f t="shared" si="3"/>
        <v>#N/A</v>
      </c>
      <c r="S38" s="293" t="e">
        <f t="shared" si="3"/>
        <v>#N/A</v>
      </c>
      <c r="T38" s="294" t="e">
        <f t="shared" si="2"/>
        <v>#N/A</v>
      </c>
      <c r="V38" s="727"/>
      <c r="W38" s="728"/>
      <c r="X38" s="728"/>
      <c r="Y38" s="726"/>
      <c r="Z38" s="730"/>
      <c r="AA38" s="730"/>
      <c r="AB38" s="731"/>
      <c r="AC38" s="18"/>
      <c r="AD38" s="154"/>
      <c r="AE38" s="18"/>
      <c r="AF38" s="18"/>
      <c r="AM38" s="531"/>
      <c r="BT38" s="457"/>
      <c r="BU38" s="457"/>
      <c r="BW38" s="457"/>
      <c r="BX38" s="457"/>
    </row>
    <row r="39" spans="1:76" x14ac:dyDescent="0.2">
      <c r="A39" s="1074" t="s">
        <v>17</v>
      </c>
      <c r="B39" s="12" t="s">
        <v>308</v>
      </c>
      <c r="C39" s="261">
        <v>52</v>
      </c>
      <c r="D39" s="261">
        <v>52</v>
      </c>
      <c r="E39" s="40">
        <f t="shared" si="1"/>
        <v>1</v>
      </c>
      <c r="F39" s="524">
        <v>4</v>
      </c>
      <c r="G39" s="292">
        <v>81.624945759432677</v>
      </c>
      <c r="H39" s="292"/>
      <c r="I39" s="292"/>
      <c r="J39" s="277">
        <v>43461</v>
      </c>
      <c r="K39" s="11"/>
      <c r="L39" s="293" t="e">
        <f t="shared" si="3"/>
        <v>#N/A</v>
      </c>
      <c r="M39" s="293" t="e">
        <f t="shared" si="3"/>
        <v>#N/A</v>
      </c>
      <c r="N39" s="293" t="e">
        <f t="shared" si="3"/>
        <v>#N/A</v>
      </c>
      <c r="O39" s="293" t="e">
        <f t="shared" si="3"/>
        <v>#N/A</v>
      </c>
      <c r="P39" s="293">
        <f t="shared" si="3"/>
        <v>81.624945759432677</v>
      </c>
      <c r="Q39" s="293" t="e">
        <f t="shared" si="3"/>
        <v>#N/A</v>
      </c>
      <c r="R39" s="293" t="e">
        <f t="shared" si="3"/>
        <v>#N/A</v>
      </c>
      <c r="S39" s="293" t="e">
        <f t="shared" si="3"/>
        <v>#N/A</v>
      </c>
      <c r="T39" s="294" t="e">
        <f t="shared" si="2"/>
        <v>#N/A</v>
      </c>
      <c r="V39" s="727"/>
      <c r="W39" s="728"/>
      <c r="X39" s="728"/>
      <c r="Y39" s="726"/>
      <c r="Z39" s="730"/>
      <c r="AA39" s="730"/>
      <c r="AB39" s="731"/>
      <c r="AC39" s="18"/>
      <c r="AD39" s="154"/>
      <c r="AE39" s="18"/>
      <c r="AF39" s="18"/>
      <c r="AM39" s="531"/>
      <c r="BT39" s="457"/>
      <c r="BU39" s="457"/>
      <c r="BW39" s="457"/>
      <c r="BX39" s="457"/>
    </row>
    <row r="40" spans="1:76" x14ac:dyDescent="0.2">
      <c r="A40" s="26" t="s">
        <v>17</v>
      </c>
      <c r="B40" s="12" t="s">
        <v>312</v>
      </c>
      <c r="C40" s="261">
        <v>30</v>
      </c>
      <c r="D40" s="261">
        <v>30</v>
      </c>
      <c r="E40" s="40">
        <f t="shared" si="1"/>
        <v>1</v>
      </c>
      <c r="F40" s="524">
        <v>4</v>
      </c>
      <c r="G40" s="292">
        <v>69.646762942238254</v>
      </c>
      <c r="H40" s="292"/>
      <c r="I40" s="292"/>
      <c r="J40" s="277">
        <v>43461</v>
      </c>
      <c r="K40" s="11"/>
      <c r="L40" s="293" t="e">
        <f t="shared" si="3"/>
        <v>#N/A</v>
      </c>
      <c r="M40" s="293" t="e">
        <f t="shared" si="3"/>
        <v>#N/A</v>
      </c>
      <c r="N40" s="293" t="e">
        <f t="shared" si="3"/>
        <v>#N/A</v>
      </c>
      <c r="O40" s="293" t="e">
        <f t="shared" si="3"/>
        <v>#N/A</v>
      </c>
      <c r="P40" s="293">
        <f t="shared" si="3"/>
        <v>69.646762942238254</v>
      </c>
      <c r="Q40" s="293" t="e">
        <f t="shared" si="3"/>
        <v>#N/A</v>
      </c>
      <c r="R40" s="293" t="e">
        <f t="shared" si="3"/>
        <v>#N/A</v>
      </c>
      <c r="S40" s="293" t="e">
        <f t="shared" si="3"/>
        <v>#N/A</v>
      </c>
      <c r="T40" s="294" t="e">
        <f t="shared" si="2"/>
        <v>#N/A</v>
      </c>
      <c r="V40" s="727"/>
      <c r="W40" s="728"/>
      <c r="X40" s="728"/>
      <c r="Y40" s="726"/>
      <c r="Z40" s="730"/>
      <c r="AA40" s="730"/>
      <c r="AB40" s="731"/>
      <c r="AC40" s="18"/>
      <c r="AD40" s="154"/>
      <c r="AE40" s="18"/>
      <c r="AF40" s="18"/>
      <c r="AM40" s="531"/>
      <c r="BT40" s="457"/>
      <c r="BU40" s="457"/>
      <c r="BW40" s="457"/>
      <c r="BX40" s="457"/>
    </row>
    <row r="41" spans="1:76" x14ac:dyDescent="0.2">
      <c r="A41" s="26" t="s">
        <v>17</v>
      </c>
      <c r="B41" s="12" t="s">
        <v>314</v>
      </c>
      <c r="C41" s="261">
        <v>15</v>
      </c>
      <c r="D41" s="261">
        <v>15</v>
      </c>
      <c r="E41" s="40">
        <f t="shared" si="1"/>
        <v>1</v>
      </c>
      <c r="F41" s="524">
        <v>4</v>
      </c>
      <c r="G41" s="292">
        <v>93.111831224833452</v>
      </c>
      <c r="H41" s="292"/>
      <c r="I41" s="292"/>
      <c r="J41" s="277">
        <v>43461</v>
      </c>
      <c r="K41" s="11"/>
      <c r="L41" s="293" t="e">
        <f t="shared" si="3"/>
        <v>#N/A</v>
      </c>
      <c r="M41" s="293" t="e">
        <f t="shared" si="3"/>
        <v>#N/A</v>
      </c>
      <c r="N41" s="293" t="e">
        <f t="shared" si="3"/>
        <v>#N/A</v>
      </c>
      <c r="O41" s="293" t="e">
        <f t="shared" si="3"/>
        <v>#N/A</v>
      </c>
      <c r="P41" s="293">
        <f t="shared" si="3"/>
        <v>93.111831224833452</v>
      </c>
      <c r="Q41" s="293" t="e">
        <f t="shared" si="3"/>
        <v>#N/A</v>
      </c>
      <c r="R41" s="293" t="e">
        <f t="shared" si="3"/>
        <v>#N/A</v>
      </c>
      <c r="S41" s="293" t="e">
        <f t="shared" si="3"/>
        <v>#N/A</v>
      </c>
      <c r="T41" s="294" t="e">
        <f t="shared" si="2"/>
        <v>#N/A</v>
      </c>
      <c r="V41" s="727"/>
      <c r="W41" s="728"/>
      <c r="X41" s="728"/>
      <c r="Y41" s="726"/>
      <c r="Z41" s="730"/>
      <c r="AA41" s="730"/>
      <c r="AB41" s="731"/>
      <c r="AC41" s="18"/>
      <c r="AD41" s="154"/>
      <c r="AE41" s="18"/>
      <c r="AF41" s="18"/>
      <c r="AM41" s="531"/>
      <c r="BT41" s="457"/>
      <c r="BU41" s="457"/>
      <c r="BW41" s="457"/>
      <c r="BX41" s="457"/>
    </row>
    <row r="42" spans="1:76" x14ac:dyDescent="0.2">
      <c r="A42" s="26" t="s">
        <v>17</v>
      </c>
      <c r="B42" s="12" t="s">
        <v>306</v>
      </c>
      <c r="C42" s="261">
        <v>60</v>
      </c>
      <c r="D42" s="261">
        <v>60</v>
      </c>
      <c r="E42" s="40">
        <f t="shared" si="1"/>
        <v>1</v>
      </c>
      <c r="F42" s="524">
        <v>4</v>
      </c>
      <c r="G42" s="292">
        <v>61.99218347026801</v>
      </c>
      <c r="H42" s="292"/>
      <c r="I42" s="292"/>
      <c r="J42" s="277">
        <v>43462</v>
      </c>
      <c r="K42" s="11"/>
      <c r="L42" s="293" t="e">
        <f t="shared" si="3"/>
        <v>#N/A</v>
      </c>
      <c r="M42" s="293" t="e">
        <f t="shared" si="3"/>
        <v>#N/A</v>
      </c>
      <c r="N42" s="293" t="e">
        <f t="shared" si="3"/>
        <v>#N/A</v>
      </c>
      <c r="O42" s="293" t="e">
        <f t="shared" si="3"/>
        <v>#N/A</v>
      </c>
      <c r="P42" s="293">
        <f t="shared" si="3"/>
        <v>61.99218347026801</v>
      </c>
      <c r="Q42" s="293" t="e">
        <f t="shared" si="3"/>
        <v>#N/A</v>
      </c>
      <c r="R42" s="293" t="e">
        <f t="shared" si="3"/>
        <v>#N/A</v>
      </c>
      <c r="S42" s="293" t="e">
        <f t="shared" si="3"/>
        <v>#N/A</v>
      </c>
      <c r="T42" s="294" t="e">
        <f t="shared" si="2"/>
        <v>#N/A</v>
      </c>
      <c r="V42" s="727"/>
      <c r="W42" s="728"/>
      <c r="X42" s="728"/>
      <c r="Y42" s="726"/>
      <c r="Z42" s="730"/>
      <c r="AA42" s="730"/>
      <c r="AB42" s="731"/>
      <c r="AC42" s="18"/>
      <c r="AD42" s="154"/>
      <c r="AE42" s="18"/>
      <c r="AF42" s="18"/>
      <c r="AM42" s="531"/>
      <c r="BT42" s="457"/>
      <c r="BU42" s="457"/>
      <c r="BW42" s="457"/>
      <c r="BX42" s="457"/>
    </row>
    <row r="43" spans="1:76" x14ac:dyDescent="0.2">
      <c r="A43" s="26" t="s">
        <v>17</v>
      </c>
      <c r="B43" s="12" t="s">
        <v>309</v>
      </c>
      <c r="C43" s="261">
        <v>39</v>
      </c>
      <c r="D43" s="261">
        <v>39</v>
      </c>
      <c r="E43" s="40">
        <f t="shared" si="1"/>
        <v>1</v>
      </c>
      <c r="F43" s="524">
        <v>4</v>
      </c>
      <c r="G43" s="292">
        <v>72.791387126096112</v>
      </c>
      <c r="H43" s="292"/>
      <c r="I43" s="292"/>
      <c r="J43" s="277">
        <v>43463</v>
      </c>
      <c r="K43" s="11"/>
      <c r="L43" s="293" t="e">
        <f t="shared" si="3"/>
        <v>#N/A</v>
      </c>
      <c r="M43" s="293" t="e">
        <f t="shared" si="3"/>
        <v>#N/A</v>
      </c>
      <c r="N43" s="293" t="e">
        <f t="shared" si="3"/>
        <v>#N/A</v>
      </c>
      <c r="O43" s="293" t="e">
        <f t="shared" si="3"/>
        <v>#N/A</v>
      </c>
      <c r="P43" s="293">
        <f t="shared" si="3"/>
        <v>72.791387126096112</v>
      </c>
      <c r="Q43" s="293" t="e">
        <f t="shared" si="3"/>
        <v>#N/A</v>
      </c>
      <c r="R43" s="293" t="e">
        <f t="shared" si="3"/>
        <v>#N/A</v>
      </c>
      <c r="S43" s="293" t="e">
        <f t="shared" si="3"/>
        <v>#N/A</v>
      </c>
      <c r="T43" s="294" t="e">
        <f t="shared" si="2"/>
        <v>#N/A</v>
      </c>
      <c r="V43" s="727"/>
      <c r="W43" s="728"/>
      <c r="X43" s="728"/>
      <c r="Y43" s="726"/>
      <c r="Z43" s="730"/>
      <c r="AA43" s="730"/>
      <c r="AB43" s="731"/>
      <c r="AC43" s="18"/>
      <c r="AD43" s="154"/>
      <c r="AE43" s="18"/>
      <c r="AF43" s="18"/>
      <c r="AM43" s="531"/>
      <c r="BT43" s="457"/>
      <c r="BU43" s="457"/>
      <c r="BW43" s="457"/>
      <c r="BX43" s="457"/>
    </row>
    <row r="44" spans="1:76" x14ac:dyDescent="0.2">
      <c r="A44" s="26" t="s">
        <v>17</v>
      </c>
      <c r="B44" s="12" t="s">
        <v>311</v>
      </c>
      <c r="C44" s="261">
        <v>36</v>
      </c>
      <c r="D44" s="261">
        <v>36</v>
      </c>
      <c r="E44" s="40">
        <f t="shared" si="1"/>
        <v>1</v>
      </c>
      <c r="F44" s="524">
        <v>4</v>
      </c>
      <c r="G44" s="292">
        <v>79.203828260849278</v>
      </c>
      <c r="H44" s="292"/>
      <c r="I44" s="292"/>
      <c r="J44" s="277">
        <v>43463</v>
      </c>
      <c r="K44" s="11"/>
      <c r="L44" s="293" t="e">
        <f t="shared" si="3"/>
        <v>#N/A</v>
      </c>
      <c r="M44" s="293" t="e">
        <f t="shared" si="3"/>
        <v>#N/A</v>
      </c>
      <c r="N44" s="293" t="e">
        <f t="shared" si="3"/>
        <v>#N/A</v>
      </c>
      <c r="O44" s="293" t="e">
        <f t="shared" si="3"/>
        <v>#N/A</v>
      </c>
      <c r="P44" s="293">
        <f t="shared" si="3"/>
        <v>79.203828260849278</v>
      </c>
      <c r="Q44" s="293" t="e">
        <f t="shared" si="3"/>
        <v>#N/A</v>
      </c>
      <c r="R44" s="293" t="e">
        <f t="shared" si="3"/>
        <v>#N/A</v>
      </c>
      <c r="S44" s="293" t="e">
        <f t="shared" si="3"/>
        <v>#N/A</v>
      </c>
      <c r="T44" s="294" t="e">
        <f t="shared" si="2"/>
        <v>#N/A</v>
      </c>
      <c r="V44" s="727"/>
      <c r="W44" s="728"/>
      <c r="X44" s="728"/>
      <c r="Y44" s="726"/>
      <c r="Z44" s="730"/>
      <c r="AA44" s="730"/>
      <c r="AB44" s="731"/>
      <c r="AC44" s="18"/>
      <c r="AD44" s="154"/>
      <c r="AE44" s="18"/>
      <c r="AF44" s="18"/>
      <c r="AM44" s="531"/>
      <c r="BT44" s="457"/>
      <c r="BU44" s="457"/>
      <c r="BW44" s="457"/>
      <c r="BX44" s="457"/>
    </row>
    <row r="45" spans="1:76" x14ac:dyDescent="0.2">
      <c r="A45" s="26" t="s">
        <v>17</v>
      </c>
      <c r="B45" s="12" t="s">
        <v>307</v>
      </c>
      <c r="C45" s="261">
        <v>12.5</v>
      </c>
      <c r="D45" s="261">
        <v>12.5</v>
      </c>
      <c r="E45" s="40">
        <f t="shared" si="1"/>
        <v>1</v>
      </c>
      <c r="F45" s="524">
        <v>4</v>
      </c>
      <c r="G45" s="292">
        <v>84.16542697009271</v>
      </c>
      <c r="H45" s="292"/>
      <c r="I45" s="292"/>
      <c r="J45" s="277">
        <v>43524</v>
      </c>
      <c r="K45" s="11"/>
      <c r="L45" s="293" t="e">
        <f t="shared" ref="L45:S55" si="4">IF($A45=L$25,$G45,NA())</f>
        <v>#N/A</v>
      </c>
      <c r="M45" s="293" t="e">
        <f t="shared" si="4"/>
        <v>#N/A</v>
      </c>
      <c r="N45" s="293" t="e">
        <f t="shared" si="4"/>
        <v>#N/A</v>
      </c>
      <c r="O45" s="293" t="e">
        <f t="shared" si="4"/>
        <v>#N/A</v>
      </c>
      <c r="P45" s="293">
        <f t="shared" si="4"/>
        <v>84.16542697009271</v>
      </c>
      <c r="Q45" s="293" t="e">
        <f t="shared" si="4"/>
        <v>#N/A</v>
      </c>
      <c r="R45" s="293" t="e">
        <f t="shared" si="4"/>
        <v>#N/A</v>
      </c>
      <c r="S45" s="293" t="e">
        <f t="shared" si="4"/>
        <v>#N/A</v>
      </c>
      <c r="T45" s="294" t="e">
        <f t="shared" si="2"/>
        <v>#N/A</v>
      </c>
      <c r="V45" s="727"/>
      <c r="W45" s="728"/>
      <c r="X45" s="728"/>
      <c r="Y45" s="726"/>
      <c r="Z45" s="730"/>
      <c r="AA45" s="730"/>
      <c r="AB45" s="731"/>
      <c r="AC45" s="18"/>
      <c r="AD45" s="154"/>
      <c r="AE45" s="18"/>
      <c r="AF45" s="18"/>
      <c r="AM45" s="531"/>
      <c r="BT45" s="457"/>
      <c r="BU45" s="457"/>
      <c r="BW45" s="457"/>
      <c r="BX45" s="457"/>
    </row>
    <row r="46" spans="1:76" x14ac:dyDescent="0.2">
      <c r="A46" s="26" t="s">
        <v>17</v>
      </c>
      <c r="B46" s="12" t="s">
        <v>318</v>
      </c>
      <c r="C46" s="261">
        <v>20</v>
      </c>
      <c r="D46" s="261">
        <v>20</v>
      </c>
      <c r="E46" s="40">
        <f t="shared" si="1"/>
        <v>1</v>
      </c>
      <c r="F46" s="524">
        <v>4</v>
      </c>
      <c r="G46" s="292">
        <v>68.171997860182941</v>
      </c>
      <c r="H46" s="292"/>
      <c r="I46" s="292"/>
      <c r="J46" s="277">
        <v>44075</v>
      </c>
      <c r="K46" s="11"/>
      <c r="L46" s="293" t="e">
        <f t="shared" si="4"/>
        <v>#N/A</v>
      </c>
      <c r="M46" s="293" t="e">
        <f t="shared" si="4"/>
        <v>#N/A</v>
      </c>
      <c r="N46" s="293" t="e">
        <f t="shared" si="4"/>
        <v>#N/A</v>
      </c>
      <c r="O46" s="293" t="e">
        <f t="shared" si="4"/>
        <v>#N/A</v>
      </c>
      <c r="P46" s="293">
        <f t="shared" si="4"/>
        <v>68.171997860182941</v>
      </c>
      <c r="Q46" s="293" t="e">
        <f t="shared" si="4"/>
        <v>#N/A</v>
      </c>
      <c r="R46" s="293" t="e">
        <f t="shared" si="4"/>
        <v>#N/A</v>
      </c>
      <c r="S46" s="293" t="e">
        <f t="shared" si="4"/>
        <v>#N/A</v>
      </c>
      <c r="T46" s="294" t="e">
        <f t="shared" si="2"/>
        <v>#N/A</v>
      </c>
      <c r="V46" s="727"/>
      <c r="W46" s="728"/>
      <c r="X46" s="728"/>
      <c r="Y46" s="726"/>
      <c r="Z46" s="730"/>
      <c r="AA46" s="730"/>
      <c r="AB46" s="731"/>
      <c r="AC46" s="18"/>
      <c r="AD46" s="154"/>
      <c r="AE46" s="18"/>
      <c r="AF46" s="18"/>
      <c r="AM46" s="531"/>
      <c r="BT46" s="457"/>
      <c r="BU46" s="457"/>
      <c r="BW46" s="457"/>
      <c r="BX46" s="457"/>
    </row>
    <row r="47" spans="1:76" x14ac:dyDescent="0.2">
      <c r="A47" s="26" t="s">
        <v>17</v>
      </c>
      <c r="B47" s="12" t="s">
        <v>319</v>
      </c>
      <c r="C47" s="261">
        <v>40</v>
      </c>
      <c r="D47" s="261">
        <v>40</v>
      </c>
      <c r="E47" s="40">
        <f t="shared" si="1"/>
        <v>1</v>
      </c>
      <c r="F47" s="524">
        <v>4</v>
      </c>
      <c r="G47" s="292">
        <v>70.095260293280504</v>
      </c>
      <c r="H47" s="292"/>
      <c r="I47" s="292"/>
      <c r="J47" s="277">
        <v>44075</v>
      </c>
      <c r="K47" s="11"/>
      <c r="L47" s="293" t="e">
        <f t="shared" si="4"/>
        <v>#N/A</v>
      </c>
      <c r="M47" s="293" t="e">
        <f t="shared" si="4"/>
        <v>#N/A</v>
      </c>
      <c r="N47" s="293" t="e">
        <f t="shared" si="4"/>
        <v>#N/A</v>
      </c>
      <c r="O47" s="293" t="e">
        <f t="shared" si="4"/>
        <v>#N/A</v>
      </c>
      <c r="P47" s="293">
        <f t="shared" si="4"/>
        <v>70.095260293280504</v>
      </c>
      <c r="Q47" s="293" t="e">
        <f t="shared" si="4"/>
        <v>#N/A</v>
      </c>
      <c r="R47" s="293" t="e">
        <f t="shared" si="4"/>
        <v>#N/A</v>
      </c>
      <c r="S47" s="293" t="e">
        <f t="shared" si="4"/>
        <v>#N/A</v>
      </c>
      <c r="T47" s="294" t="e">
        <f t="shared" si="2"/>
        <v>#N/A</v>
      </c>
      <c r="V47" s="727"/>
      <c r="W47" s="728"/>
      <c r="X47" s="728"/>
      <c r="Y47" s="726"/>
      <c r="Z47" s="730"/>
      <c r="AA47" s="730"/>
      <c r="AB47" s="731"/>
      <c r="AC47" s="18"/>
      <c r="AD47" s="154"/>
      <c r="AE47" s="18"/>
      <c r="AF47" s="18"/>
      <c r="AM47" s="531"/>
      <c r="BT47" s="457"/>
      <c r="BU47" s="457"/>
      <c r="BW47" s="457"/>
      <c r="BX47" s="457"/>
    </row>
    <row r="48" spans="1:76" x14ac:dyDescent="0.2">
      <c r="A48" s="26" t="s">
        <v>17</v>
      </c>
      <c r="B48" s="12" t="s">
        <v>321</v>
      </c>
      <c r="C48" s="261">
        <v>60</v>
      </c>
      <c r="D48" s="261">
        <v>60</v>
      </c>
      <c r="E48" s="40">
        <f t="shared" si="1"/>
        <v>1</v>
      </c>
      <c r="F48" s="524">
        <v>4</v>
      </c>
      <c r="G48" s="292">
        <v>103.11322369325924</v>
      </c>
      <c r="H48" s="292"/>
      <c r="I48" s="292"/>
      <c r="J48" s="277">
        <v>44075</v>
      </c>
      <c r="K48" s="11"/>
      <c r="L48" s="293" t="e">
        <f t="shared" si="4"/>
        <v>#N/A</v>
      </c>
      <c r="M48" s="293" t="e">
        <f t="shared" si="4"/>
        <v>#N/A</v>
      </c>
      <c r="N48" s="293" t="e">
        <f t="shared" si="4"/>
        <v>#N/A</v>
      </c>
      <c r="O48" s="293" t="e">
        <f t="shared" si="4"/>
        <v>#N/A</v>
      </c>
      <c r="P48" s="293">
        <f t="shared" si="4"/>
        <v>103.11322369325924</v>
      </c>
      <c r="Q48" s="293" t="e">
        <f t="shared" si="4"/>
        <v>#N/A</v>
      </c>
      <c r="R48" s="293" t="e">
        <f t="shared" si="4"/>
        <v>#N/A</v>
      </c>
      <c r="S48" s="293" t="e">
        <f t="shared" si="4"/>
        <v>#N/A</v>
      </c>
      <c r="T48" s="294" t="e">
        <f t="shared" si="2"/>
        <v>#N/A</v>
      </c>
      <c r="V48" s="727"/>
      <c r="W48" s="728"/>
      <c r="X48" s="728"/>
      <c r="Y48" s="726"/>
      <c r="Z48" s="730"/>
      <c r="AA48" s="730"/>
      <c r="AB48" s="731"/>
      <c r="AC48" s="18"/>
      <c r="AD48" s="154"/>
      <c r="AE48" s="18"/>
      <c r="AF48" s="18"/>
      <c r="AM48" s="531"/>
      <c r="BT48" s="457"/>
      <c r="BU48" s="457"/>
      <c r="BW48" s="457"/>
      <c r="BX48" s="457"/>
    </row>
    <row r="49" spans="1:76" x14ac:dyDescent="0.2">
      <c r="A49" s="26" t="s">
        <v>17</v>
      </c>
      <c r="B49" s="12" t="s">
        <v>323</v>
      </c>
      <c r="C49" s="261">
        <v>15</v>
      </c>
      <c r="D49" s="261">
        <v>15</v>
      </c>
      <c r="E49" s="40">
        <f t="shared" si="1"/>
        <v>1</v>
      </c>
      <c r="F49" s="524">
        <v>4</v>
      </c>
      <c r="G49" s="292">
        <v>85.215781107721597</v>
      </c>
      <c r="H49" s="292"/>
      <c r="I49" s="292"/>
      <c r="J49" s="277">
        <v>44075</v>
      </c>
      <c r="K49" s="11"/>
      <c r="L49" s="293" t="e">
        <f t="shared" si="4"/>
        <v>#N/A</v>
      </c>
      <c r="M49" s="293" t="e">
        <f t="shared" si="4"/>
        <v>#N/A</v>
      </c>
      <c r="N49" s="293" t="e">
        <f t="shared" si="4"/>
        <v>#N/A</v>
      </c>
      <c r="O49" s="293" t="e">
        <f t="shared" si="4"/>
        <v>#N/A</v>
      </c>
      <c r="P49" s="293">
        <f t="shared" si="4"/>
        <v>85.215781107721597</v>
      </c>
      <c r="Q49" s="293" t="e">
        <f t="shared" si="4"/>
        <v>#N/A</v>
      </c>
      <c r="R49" s="293" t="e">
        <f t="shared" si="4"/>
        <v>#N/A</v>
      </c>
      <c r="S49" s="293" t="e">
        <f t="shared" si="4"/>
        <v>#N/A</v>
      </c>
      <c r="T49" s="294" t="e">
        <f t="shared" si="2"/>
        <v>#N/A</v>
      </c>
      <c r="V49" s="727"/>
      <c r="W49" s="728"/>
      <c r="X49" s="728"/>
      <c r="Y49" s="726"/>
      <c r="Z49" s="730"/>
      <c r="AA49" s="730"/>
      <c r="AB49" s="731"/>
      <c r="AC49" s="18"/>
      <c r="AD49" s="154"/>
      <c r="AE49" s="18"/>
      <c r="AF49" s="18"/>
      <c r="AM49" s="531"/>
      <c r="BT49" s="457"/>
      <c r="BU49" s="457"/>
      <c r="BW49" s="457"/>
      <c r="BX49" s="457"/>
    </row>
    <row r="50" spans="1:76" x14ac:dyDescent="0.2">
      <c r="A50" s="26" t="s">
        <v>17</v>
      </c>
      <c r="B50" s="12" t="s">
        <v>324</v>
      </c>
      <c r="C50" s="261">
        <v>120</v>
      </c>
      <c r="D50" s="261">
        <v>120</v>
      </c>
      <c r="E50" s="40">
        <f t="shared" si="1"/>
        <v>1</v>
      </c>
      <c r="F50" s="524">
        <v>4</v>
      </c>
      <c r="G50" s="292">
        <v>73.937216936070598</v>
      </c>
      <c r="H50" s="292"/>
      <c r="I50" s="292"/>
      <c r="J50" s="277">
        <v>44075</v>
      </c>
      <c r="K50" s="11"/>
      <c r="L50" s="293" t="e">
        <f t="shared" si="4"/>
        <v>#N/A</v>
      </c>
      <c r="M50" s="293" t="e">
        <f t="shared" si="4"/>
        <v>#N/A</v>
      </c>
      <c r="N50" s="293" t="e">
        <f t="shared" si="4"/>
        <v>#N/A</v>
      </c>
      <c r="O50" s="293" t="e">
        <f t="shared" si="4"/>
        <v>#N/A</v>
      </c>
      <c r="P50" s="293">
        <f t="shared" si="4"/>
        <v>73.937216936070598</v>
      </c>
      <c r="Q50" s="293" t="e">
        <f t="shared" si="4"/>
        <v>#N/A</v>
      </c>
      <c r="R50" s="293" t="e">
        <f t="shared" si="4"/>
        <v>#N/A</v>
      </c>
      <c r="S50" s="293" t="e">
        <f t="shared" si="4"/>
        <v>#N/A</v>
      </c>
      <c r="T50" s="294" t="e">
        <f t="shared" si="2"/>
        <v>#N/A</v>
      </c>
      <c r="V50" s="727"/>
      <c r="W50" s="728"/>
      <c r="X50" s="728"/>
      <c r="Y50" s="726"/>
      <c r="Z50" s="730"/>
      <c r="AA50" s="730"/>
      <c r="AB50" s="731"/>
      <c r="AC50" s="18"/>
      <c r="AD50" s="154"/>
      <c r="AE50" s="18"/>
      <c r="AF50" s="18"/>
      <c r="AM50" s="531"/>
      <c r="BT50" s="457"/>
      <c r="BU50" s="457"/>
      <c r="BW50" s="457"/>
      <c r="BX50" s="457"/>
    </row>
    <row r="51" spans="1:76" x14ac:dyDescent="0.2">
      <c r="A51" s="26" t="s">
        <v>17</v>
      </c>
      <c r="B51" s="12" t="s">
        <v>325</v>
      </c>
      <c r="C51" s="261">
        <v>7</v>
      </c>
      <c r="D51" s="261">
        <v>7</v>
      </c>
      <c r="E51" s="40">
        <f t="shared" si="1"/>
        <v>1</v>
      </c>
      <c r="F51" s="524">
        <v>5</v>
      </c>
      <c r="G51" s="292">
        <v>99.331449720013879</v>
      </c>
      <c r="H51" s="292"/>
      <c r="I51" s="292"/>
      <c r="J51" s="277">
        <v>44075</v>
      </c>
      <c r="K51" s="11"/>
      <c r="L51" s="293" t="e">
        <f t="shared" si="4"/>
        <v>#N/A</v>
      </c>
      <c r="M51" s="293" t="e">
        <f t="shared" si="4"/>
        <v>#N/A</v>
      </c>
      <c r="N51" s="293" t="e">
        <f t="shared" si="4"/>
        <v>#N/A</v>
      </c>
      <c r="O51" s="293" t="e">
        <f t="shared" si="4"/>
        <v>#N/A</v>
      </c>
      <c r="P51" s="293">
        <f t="shared" si="4"/>
        <v>99.331449720013879</v>
      </c>
      <c r="Q51" s="293" t="e">
        <f t="shared" si="4"/>
        <v>#N/A</v>
      </c>
      <c r="R51" s="293" t="e">
        <f t="shared" si="4"/>
        <v>#N/A</v>
      </c>
      <c r="S51" s="293" t="e">
        <f t="shared" si="4"/>
        <v>#N/A</v>
      </c>
      <c r="T51" s="294" t="e">
        <f t="shared" si="2"/>
        <v>#N/A</v>
      </c>
      <c r="V51" s="727"/>
      <c r="W51" s="728"/>
      <c r="X51" s="728"/>
      <c r="Y51" s="726"/>
      <c r="Z51" s="730"/>
      <c r="AA51" s="730"/>
      <c r="AB51" s="731"/>
      <c r="AC51" s="18"/>
      <c r="AD51" s="154"/>
      <c r="AE51" s="18"/>
      <c r="AF51" s="18"/>
      <c r="AM51" s="531"/>
      <c r="BT51" s="457"/>
      <c r="BU51" s="457"/>
      <c r="BW51" s="457"/>
      <c r="BX51" s="457"/>
    </row>
    <row r="52" spans="1:76" x14ac:dyDescent="0.2">
      <c r="A52" s="26" t="s">
        <v>17</v>
      </c>
      <c r="B52" s="12" t="s">
        <v>326</v>
      </c>
      <c r="C52" s="261">
        <v>30</v>
      </c>
      <c r="D52" s="261">
        <v>30</v>
      </c>
      <c r="E52" s="40">
        <f t="shared" si="1"/>
        <v>1</v>
      </c>
      <c r="F52" s="524">
        <v>8</v>
      </c>
      <c r="G52" s="292">
        <v>98.09354723828703</v>
      </c>
      <c r="H52" s="292"/>
      <c r="I52" s="292"/>
      <c r="J52" s="277">
        <v>44075</v>
      </c>
      <c r="K52" s="11"/>
      <c r="L52" s="293" t="e">
        <f t="shared" si="4"/>
        <v>#N/A</v>
      </c>
      <c r="M52" s="293" t="e">
        <f t="shared" si="4"/>
        <v>#N/A</v>
      </c>
      <c r="N52" s="293" t="e">
        <f t="shared" si="4"/>
        <v>#N/A</v>
      </c>
      <c r="O52" s="293" t="e">
        <f t="shared" si="4"/>
        <v>#N/A</v>
      </c>
      <c r="P52" s="293">
        <f t="shared" si="4"/>
        <v>98.09354723828703</v>
      </c>
      <c r="Q52" s="293" t="e">
        <f t="shared" si="4"/>
        <v>#N/A</v>
      </c>
      <c r="R52" s="293" t="e">
        <f t="shared" si="4"/>
        <v>#N/A</v>
      </c>
      <c r="S52" s="293" t="e">
        <f t="shared" si="4"/>
        <v>#N/A</v>
      </c>
      <c r="T52" s="294" t="e">
        <f t="shared" si="2"/>
        <v>#N/A</v>
      </c>
      <c r="V52" s="727"/>
      <c r="W52" s="728"/>
      <c r="X52" s="728"/>
      <c r="Y52" s="726"/>
      <c r="Z52" s="730"/>
      <c r="AA52" s="730"/>
      <c r="AB52" s="731"/>
      <c r="AC52" s="18"/>
      <c r="AD52" s="154"/>
      <c r="AE52" s="18"/>
      <c r="AF52" s="18"/>
      <c r="AM52" s="531"/>
      <c r="BT52" s="457"/>
      <c r="BU52" s="457"/>
      <c r="BW52" s="457"/>
      <c r="BX52" s="457"/>
    </row>
    <row r="53" spans="1:76" x14ac:dyDescent="0.2">
      <c r="A53" s="26" t="s">
        <v>17</v>
      </c>
      <c r="B53" s="25" t="s">
        <v>315</v>
      </c>
      <c r="C53" s="261">
        <v>60</v>
      </c>
      <c r="D53" s="261">
        <v>60</v>
      </c>
      <c r="E53" s="40">
        <f t="shared" si="1"/>
        <v>1</v>
      </c>
      <c r="F53" s="524">
        <v>4</v>
      </c>
      <c r="G53" s="292">
        <v>69.852259150010056</v>
      </c>
      <c r="H53" s="292"/>
      <c r="I53" s="292"/>
      <c r="J53" s="282">
        <v>44124</v>
      </c>
      <c r="K53" s="11"/>
      <c r="L53" s="293" t="e">
        <f t="shared" si="4"/>
        <v>#N/A</v>
      </c>
      <c r="M53" s="293" t="e">
        <f t="shared" si="4"/>
        <v>#N/A</v>
      </c>
      <c r="N53" s="293" t="e">
        <f t="shared" si="4"/>
        <v>#N/A</v>
      </c>
      <c r="O53" s="293" t="e">
        <f t="shared" si="4"/>
        <v>#N/A</v>
      </c>
      <c r="P53" s="293">
        <f t="shared" si="4"/>
        <v>69.852259150010056</v>
      </c>
      <c r="Q53" s="293" t="e">
        <f t="shared" si="4"/>
        <v>#N/A</v>
      </c>
      <c r="R53" s="293" t="e">
        <f t="shared" si="4"/>
        <v>#N/A</v>
      </c>
      <c r="S53" s="293" t="e">
        <f t="shared" si="4"/>
        <v>#N/A</v>
      </c>
      <c r="T53" s="294" t="e">
        <f t="shared" si="2"/>
        <v>#N/A</v>
      </c>
      <c r="V53" s="727"/>
      <c r="W53" s="728"/>
      <c r="X53" s="728"/>
      <c r="Y53" s="726"/>
      <c r="Z53" s="730"/>
      <c r="AA53" s="730"/>
      <c r="AB53" s="731"/>
      <c r="AC53" s="18"/>
      <c r="AD53" s="154"/>
      <c r="AE53" s="18"/>
      <c r="AF53" s="18"/>
      <c r="AM53" s="531"/>
      <c r="BT53" s="457"/>
      <c r="BU53" s="457"/>
      <c r="BW53" s="457"/>
      <c r="BX53" s="457"/>
    </row>
    <row r="54" spans="1:76" x14ac:dyDescent="0.2">
      <c r="A54" s="26" t="s">
        <v>17</v>
      </c>
      <c r="B54" s="12" t="s">
        <v>694</v>
      </c>
      <c r="C54" s="460">
        <v>40</v>
      </c>
      <c r="D54" s="460">
        <v>40</v>
      </c>
      <c r="E54" s="40">
        <f t="shared" si="1"/>
        <v>1</v>
      </c>
      <c r="F54" s="524">
        <v>2</v>
      </c>
      <c r="G54" s="292">
        <v>63.528373582635218</v>
      </c>
      <c r="H54" s="292"/>
      <c r="I54" s="292"/>
      <c r="J54" s="282">
        <v>44188</v>
      </c>
      <c r="K54" s="11"/>
      <c r="L54" s="293" t="e">
        <f t="shared" si="4"/>
        <v>#N/A</v>
      </c>
      <c r="M54" s="293" t="e">
        <f t="shared" si="4"/>
        <v>#N/A</v>
      </c>
      <c r="N54" s="293" t="e">
        <f t="shared" si="4"/>
        <v>#N/A</v>
      </c>
      <c r="O54" s="293" t="e">
        <f t="shared" si="4"/>
        <v>#N/A</v>
      </c>
      <c r="P54" s="293">
        <f t="shared" si="4"/>
        <v>63.528373582635218</v>
      </c>
      <c r="Q54" s="293" t="e">
        <f t="shared" si="4"/>
        <v>#N/A</v>
      </c>
      <c r="R54" s="293" t="e">
        <f t="shared" si="4"/>
        <v>#N/A</v>
      </c>
      <c r="S54" s="293" t="e">
        <f t="shared" si="4"/>
        <v>#N/A</v>
      </c>
      <c r="T54" s="294" t="e">
        <f t="shared" si="2"/>
        <v>#N/A</v>
      </c>
      <c r="V54" s="727"/>
      <c r="W54" s="728"/>
      <c r="X54" s="728"/>
      <c r="Y54" s="726"/>
      <c r="Z54" s="730"/>
      <c r="AA54" s="730"/>
      <c r="AB54" s="731"/>
      <c r="AC54" s="18"/>
      <c r="AD54" s="154"/>
      <c r="AE54" s="18"/>
      <c r="AF54" s="18"/>
      <c r="AM54" s="531"/>
      <c r="BT54" s="457"/>
      <c r="BU54" s="457"/>
      <c r="BW54" s="457"/>
      <c r="BX54" s="457"/>
    </row>
    <row r="55" spans="1:76" x14ac:dyDescent="0.2">
      <c r="A55" s="26" t="s">
        <v>17</v>
      </c>
      <c r="B55" s="25" t="s">
        <v>695</v>
      </c>
      <c r="C55" s="261">
        <v>35</v>
      </c>
      <c r="D55" s="261">
        <v>35</v>
      </c>
      <c r="E55" s="40">
        <f t="shared" si="1"/>
        <v>1</v>
      </c>
      <c r="F55" s="524">
        <v>4</v>
      </c>
      <c r="G55" s="459">
        <v>61.712157406822932</v>
      </c>
      <c r="H55" s="292"/>
      <c r="I55" s="292"/>
      <c r="J55" s="282">
        <v>44195</v>
      </c>
      <c r="K55" s="11"/>
      <c r="L55" s="293" t="e">
        <f t="shared" si="4"/>
        <v>#N/A</v>
      </c>
      <c r="M55" s="293" t="e">
        <f t="shared" si="4"/>
        <v>#N/A</v>
      </c>
      <c r="N55" s="293" t="e">
        <f t="shared" si="4"/>
        <v>#N/A</v>
      </c>
      <c r="O55" s="293" t="e">
        <f t="shared" si="4"/>
        <v>#N/A</v>
      </c>
      <c r="P55" s="293">
        <f t="shared" si="4"/>
        <v>61.712157406822932</v>
      </c>
      <c r="Q55" s="293" t="e">
        <f t="shared" si="4"/>
        <v>#N/A</v>
      </c>
      <c r="R55" s="293" t="e">
        <f t="shared" si="4"/>
        <v>#N/A</v>
      </c>
      <c r="S55" s="293" t="e">
        <f t="shared" si="4"/>
        <v>#N/A</v>
      </c>
      <c r="T55" s="294" t="e">
        <f t="shared" si="2"/>
        <v>#N/A</v>
      </c>
      <c r="V55" s="727"/>
      <c r="W55" s="728"/>
      <c r="X55" s="728"/>
      <c r="Y55" s="726"/>
      <c r="Z55" s="730"/>
      <c r="AA55" s="730"/>
      <c r="AB55" s="731"/>
      <c r="AC55" s="18"/>
      <c r="AD55" s="154"/>
      <c r="AE55" s="18"/>
      <c r="AF55" s="18"/>
      <c r="AM55" s="531"/>
      <c r="BT55" s="457"/>
      <c r="BU55" s="457"/>
      <c r="BW55" s="457"/>
      <c r="BX55" s="457"/>
    </row>
    <row r="56" spans="1:76" x14ac:dyDescent="0.2">
      <c r="A56" s="26" t="s">
        <v>19</v>
      </c>
      <c r="B56" s="12" t="s">
        <v>349</v>
      </c>
      <c r="C56" s="261">
        <v>50</v>
      </c>
      <c r="D56" s="460">
        <v>20</v>
      </c>
      <c r="E56" s="40">
        <f t="shared" si="1"/>
        <v>0.4</v>
      </c>
      <c r="F56" s="524">
        <v>4</v>
      </c>
      <c r="G56" s="292">
        <v>30.583138544072348</v>
      </c>
      <c r="H56" s="292">
        <v>14.29249806149819</v>
      </c>
      <c r="I56" s="40">
        <f t="shared" ref="I56:I65" si="5">H56/G56</f>
        <v>0.46733261339092924</v>
      </c>
      <c r="J56" s="277">
        <v>43643</v>
      </c>
      <c r="K56" s="11"/>
      <c r="L56" s="293" t="e">
        <f t="shared" ref="L56:N58" si="6">IF($A56=L$25,$G56,NA())</f>
        <v>#N/A</v>
      </c>
      <c r="M56" s="293" t="e">
        <f t="shared" si="6"/>
        <v>#N/A</v>
      </c>
      <c r="N56" s="293" t="e">
        <f t="shared" si="6"/>
        <v>#N/A</v>
      </c>
      <c r="O56" s="293" t="e">
        <f>IF($A56=O$25,$G56,NA())</f>
        <v>#N/A</v>
      </c>
      <c r="P56" s="293" t="e">
        <f>IF($A56=P$25,$G56,NA())</f>
        <v>#N/A</v>
      </c>
      <c r="Q56" s="293">
        <f>IF($A56=Q$25,$G56,NA())</f>
        <v>30.583138544072348</v>
      </c>
      <c r="R56" s="293" t="e">
        <f>IF($A56=R$25,$G56,NA())</f>
        <v>#N/A</v>
      </c>
      <c r="S56" s="293" t="e">
        <f>IF($A56=S$25,$G56,NA())</f>
        <v>#N/A</v>
      </c>
      <c r="T56" s="294">
        <f t="shared" si="2"/>
        <v>30.583138544072348</v>
      </c>
      <c r="V56" s="727"/>
      <c r="W56" s="728">
        <v>0.46733261339092924</v>
      </c>
      <c r="X56" s="728"/>
      <c r="Y56" s="726"/>
      <c r="Z56" s="730"/>
      <c r="AA56" s="730">
        <v>14.29249806149819</v>
      </c>
      <c r="AB56" s="731"/>
      <c r="AC56" s="18"/>
      <c r="AD56" s="154"/>
      <c r="AE56" s="18"/>
      <c r="AF56" s="18"/>
      <c r="AM56" s="531"/>
      <c r="BT56" s="457"/>
      <c r="BU56" s="457"/>
      <c r="BW56" s="457"/>
      <c r="BX56" s="457"/>
    </row>
    <row r="57" spans="1:76" x14ac:dyDescent="0.2">
      <c r="A57" s="26" t="s">
        <v>19</v>
      </c>
      <c r="B57" s="12" t="s">
        <v>346</v>
      </c>
      <c r="C57" s="261">
        <v>300</v>
      </c>
      <c r="D57" s="261">
        <v>150</v>
      </c>
      <c r="E57" s="40">
        <f t="shared" si="1"/>
        <v>0.5</v>
      </c>
      <c r="F57" s="524">
        <v>4</v>
      </c>
      <c r="G57" s="292">
        <v>28.295925273800702</v>
      </c>
      <c r="H57" s="292">
        <v>13.229263764374352</v>
      </c>
      <c r="I57" s="40">
        <f t="shared" si="5"/>
        <v>0.46753246753246747</v>
      </c>
      <c r="J57" s="277">
        <v>43643</v>
      </c>
      <c r="K57" s="11"/>
      <c r="L57" s="293" t="e">
        <f t="shared" si="6"/>
        <v>#N/A</v>
      </c>
      <c r="M57" s="293" t="e">
        <f t="shared" si="6"/>
        <v>#N/A</v>
      </c>
      <c r="N57" s="293" t="e">
        <f t="shared" si="6"/>
        <v>#N/A</v>
      </c>
      <c r="O57" s="293" t="e">
        <f t="shared" ref="O57:S58" si="7">IF($A57=O$25,$G57,NA())</f>
        <v>#N/A</v>
      </c>
      <c r="P57" s="293" t="e">
        <f t="shared" si="7"/>
        <v>#N/A</v>
      </c>
      <c r="Q57" s="293">
        <f t="shared" si="7"/>
        <v>28.295925273800702</v>
      </c>
      <c r="R57" s="293" t="e">
        <f t="shared" si="7"/>
        <v>#N/A</v>
      </c>
      <c r="S57" s="293" t="e">
        <f t="shared" si="7"/>
        <v>#N/A</v>
      </c>
      <c r="T57" s="294">
        <f t="shared" si="2"/>
        <v>28.295925273800702</v>
      </c>
      <c r="V57" s="727"/>
      <c r="W57" s="728">
        <v>0.46753246753246747</v>
      </c>
      <c r="X57" s="728"/>
      <c r="Y57" s="726"/>
      <c r="Z57" s="730"/>
      <c r="AA57" s="730">
        <v>13.229263764374352</v>
      </c>
      <c r="AB57" s="731"/>
      <c r="AC57" s="18"/>
      <c r="AD57" s="154"/>
      <c r="AE57" s="18"/>
      <c r="AF57" s="18"/>
      <c r="AM57" s="531"/>
      <c r="BT57" s="457"/>
      <c r="BU57" s="457"/>
      <c r="BW57" s="457"/>
      <c r="BX57" s="457"/>
    </row>
    <row r="58" spans="1:76" x14ac:dyDescent="0.2">
      <c r="A58" s="26" t="s">
        <v>19</v>
      </c>
      <c r="B58" s="12" t="s">
        <v>344</v>
      </c>
      <c r="C58" s="261">
        <v>100</v>
      </c>
      <c r="D58" s="261">
        <v>50</v>
      </c>
      <c r="E58" s="40">
        <f t="shared" si="1"/>
        <v>0.5</v>
      </c>
      <c r="F58" s="524">
        <v>4</v>
      </c>
      <c r="G58" s="292">
        <v>24.816627079381842</v>
      </c>
      <c r="H58" s="292">
        <v>7.85956407225801</v>
      </c>
      <c r="I58" s="40">
        <f t="shared" si="5"/>
        <v>0.31670557191826826</v>
      </c>
      <c r="J58" s="277">
        <v>43755</v>
      </c>
      <c r="K58" s="11"/>
      <c r="L58" s="293" t="e">
        <f t="shared" si="6"/>
        <v>#N/A</v>
      </c>
      <c r="M58" s="293" t="e">
        <f t="shared" si="6"/>
        <v>#N/A</v>
      </c>
      <c r="N58" s="293" t="e">
        <f t="shared" si="6"/>
        <v>#N/A</v>
      </c>
      <c r="O58" s="293" t="e">
        <f t="shared" si="7"/>
        <v>#N/A</v>
      </c>
      <c r="P58" s="293" t="e">
        <f t="shared" si="7"/>
        <v>#N/A</v>
      </c>
      <c r="Q58" s="293">
        <f t="shared" si="7"/>
        <v>24.816627079381842</v>
      </c>
      <c r="R58" s="293" t="e">
        <f t="shared" si="7"/>
        <v>#N/A</v>
      </c>
      <c r="S58" s="293" t="e">
        <f t="shared" si="7"/>
        <v>#N/A</v>
      </c>
      <c r="T58" s="294">
        <f t="shared" si="2"/>
        <v>24.816627079381842</v>
      </c>
      <c r="V58" s="727"/>
      <c r="W58" s="728">
        <v>0.31670557191826826</v>
      </c>
      <c r="X58" s="728"/>
      <c r="Y58" s="726"/>
      <c r="Z58" s="730"/>
      <c r="AA58" s="730">
        <v>7.85956407225801</v>
      </c>
      <c r="AB58" s="731"/>
      <c r="AC58" s="18"/>
      <c r="AD58" s="154"/>
      <c r="AE58" s="18"/>
      <c r="AF58" s="18"/>
      <c r="AM58" s="531"/>
      <c r="BT58" s="457"/>
      <c r="BU58" s="457"/>
      <c r="BW58" s="457"/>
      <c r="BX58" s="457"/>
    </row>
    <row r="59" spans="1:76" x14ac:dyDescent="0.2">
      <c r="A59" s="26" t="s">
        <v>19</v>
      </c>
      <c r="B59" s="12" t="s">
        <v>655</v>
      </c>
      <c r="C59" s="261">
        <v>200</v>
      </c>
      <c r="D59" s="261">
        <v>100</v>
      </c>
      <c r="E59" s="40">
        <f t="shared" si="1"/>
        <v>0.5</v>
      </c>
      <c r="F59" s="524">
        <v>4</v>
      </c>
      <c r="G59" s="292">
        <v>34.391266937323486</v>
      </c>
      <c r="H59" s="292">
        <v>13.136368046545595</v>
      </c>
      <c r="I59" s="40">
        <f t="shared" si="5"/>
        <v>0.38196813366852772</v>
      </c>
      <c r="J59" s="277">
        <v>44099</v>
      </c>
      <c r="K59" s="11"/>
      <c r="L59" s="293" t="e">
        <f t="shared" ref="L59:S62" si="8">IF($A59=L$25,$G59,NA())</f>
        <v>#N/A</v>
      </c>
      <c r="M59" s="293" t="e">
        <f t="shared" si="8"/>
        <v>#N/A</v>
      </c>
      <c r="N59" s="293" t="e">
        <f t="shared" si="8"/>
        <v>#N/A</v>
      </c>
      <c r="O59" s="293" t="e">
        <f t="shared" si="8"/>
        <v>#N/A</v>
      </c>
      <c r="P59" s="293" t="e">
        <f t="shared" si="8"/>
        <v>#N/A</v>
      </c>
      <c r="Q59" s="293">
        <f t="shared" si="8"/>
        <v>34.391266937323486</v>
      </c>
      <c r="R59" s="293" t="e">
        <f t="shared" si="8"/>
        <v>#N/A</v>
      </c>
      <c r="S59" s="293" t="e">
        <f t="shared" si="8"/>
        <v>#N/A</v>
      </c>
      <c r="T59" s="294">
        <f t="shared" si="2"/>
        <v>34.391266937323486</v>
      </c>
      <c r="V59" s="727"/>
      <c r="W59" s="728">
        <v>0.38196813366852772</v>
      </c>
      <c r="X59" s="728"/>
      <c r="Y59" s="726"/>
      <c r="Z59" s="730"/>
      <c r="AA59" s="730">
        <v>13.136368046545595</v>
      </c>
      <c r="AB59" s="731"/>
      <c r="AC59" s="18"/>
      <c r="AD59" s="154"/>
      <c r="AE59" s="18"/>
      <c r="AF59" s="18"/>
      <c r="AM59" s="531"/>
      <c r="BT59" s="457"/>
      <c r="BU59" s="457"/>
      <c r="BW59" s="457"/>
      <c r="BX59" s="457"/>
    </row>
    <row r="60" spans="1:76" x14ac:dyDescent="0.2">
      <c r="A60" s="26" t="s">
        <v>19</v>
      </c>
      <c r="B60" s="25" t="s">
        <v>705</v>
      </c>
      <c r="C60" s="261">
        <v>190</v>
      </c>
      <c r="D60" s="261">
        <v>100</v>
      </c>
      <c r="E60" s="40">
        <f t="shared" si="1"/>
        <v>0.52631578947368418</v>
      </c>
      <c r="F60" s="524">
        <v>4</v>
      </c>
      <c r="G60" s="292">
        <v>27.964783125502624</v>
      </c>
      <c r="H60" s="292">
        <v>11.662825967105729</v>
      </c>
      <c r="I60" s="40">
        <f t="shared" si="5"/>
        <v>0.41705404668308532</v>
      </c>
      <c r="J60" s="277">
        <v>44228</v>
      </c>
      <c r="K60" s="11"/>
      <c r="L60" s="293" t="e">
        <f t="shared" si="8"/>
        <v>#N/A</v>
      </c>
      <c r="M60" s="293" t="e">
        <f t="shared" si="8"/>
        <v>#N/A</v>
      </c>
      <c r="N60" s="293" t="e">
        <f t="shared" si="8"/>
        <v>#N/A</v>
      </c>
      <c r="O60" s="293" t="e">
        <f t="shared" si="8"/>
        <v>#N/A</v>
      </c>
      <c r="P60" s="293" t="e">
        <f t="shared" si="8"/>
        <v>#N/A</v>
      </c>
      <c r="Q60" s="293">
        <f t="shared" si="8"/>
        <v>27.964783125502624</v>
      </c>
      <c r="R60" s="293" t="e">
        <f t="shared" si="8"/>
        <v>#N/A</v>
      </c>
      <c r="S60" s="293" t="e">
        <f t="shared" si="8"/>
        <v>#N/A</v>
      </c>
      <c r="T60" s="294">
        <f t="shared" si="2"/>
        <v>27.964783125502624</v>
      </c>
      <c r="V60" s="727"/>
      <c r="W60" s="728"/>
      <c r="X60" s="728"/>
      <c r="Y60" s="726"/>
      <c r="Z60" s="730"/>
      <c r="AA60" s="730"/>
      <c r="AB60" s="731"/>
      <c r="AC60" s="18"/>
      <c r="AD60" s="154"/>
      <c r="AE60" s="18"/>
      <c r="AF60" s="18"/>
      <c r="AM60" s="531"/>
      <c r="BT60" s="457"/>
      <c r="BU60" s="457"/>
      <c r="BW60" s="457"/>
      <c r="BX60" s="457"/>
    </row>
    <row r="61" spans="1:76" x14ac:dyDescent="0.2">
      <c r="A61" s="26" t="s">
        <v>40</v>
      </c>
      <c r="B61" s="25" t="s">
        <v>709</v>
      </c>
      <c r="C61" s="261">
        <v>94</v>
      </c>
      <c r="D61" s="261">
        <v>5</v>
      </c>
      <c r="E61" s="40">
        <f t="shared" si="1"/>
        <v>5.3191489361702128E-2</v>
      </c>
      <c r="F61" s="524">
        <v>4</v>
      </c>
      <c r="G61" s="292">
        <v>46.465316842465562</v>
      </c>
      <c r="H61" s="459"/>
      <c r="I61" s="40"/>
      <c r="J61" s="277">
        <v>44211</v>
      </c>
      <c r="K61" s="11"/>
      <c r="L61" s="293" t="e">
        <f t="shared" si="8"/>
        <v>#N/A</v>
      </c>
      <c r="M61" s="293" t="e">
        <f t="shared" si="8"/>
        <v>#N/A</v>
      </c>
      <c r="N61" s="293" t="e">
        <f t="shared" si="8"/>
        <v>#N/A</v>
      </c>
      <c r="O61" s="293" t="e">
        <f t="shared" si="8"/>
        <v>#N/A</v>
      </c>
      <c r="P61" s="293" t="e">
        <f t="shared" si="8"/>
        <v>#N/A</v>
      </c>
      <c r="Q61" s="293" t="e">
        <f t="shared" si="8"/>
        <v>#N/A</v>
      </c>
      <c r="R61" s="293">
        <f t="shared" si="8"/>
        <v>46.465316842465562</v>
      </c>
      <c r="S61" s="293" t="e">
        <f t="shared" si="8"/>
        <v>#N/A</v>
      </c>
      <c r="T61" s="294">
        <f t="shared" si="2"/>
        <v>46.465316842465562</v>
      </c>
      <c r="V61" s="727"/>
      <c r="W61" s="728"/>
      <c r="X61" s="728"/>
      <c r="Y61" s="726"/>
      <c r="Z61" s="730"/>
      <c r="AA61" s="730"/>
      <c r="AB61" s="731"/>
      <c r="AC61" s="18"/>
      <c r="AD61" s="154"/>
      <c r="AE61" s="18"/>
      <c r="AF61" s="18"/>
      <c r="AM61" s="531"/>
      <c r="BT61" s="457"/>
      <c r="BU61" s="457"/>
      <c r="BW61" s="457"/>
      <c r="BX61" s="457"/>
    </row>
    <row r="62" spans="1:76" x14ac:dyDescent="0.2">
      <c r="A62" s="26" t="s">
        <v>40</v>
      </c>
      <c r="B62" s="25" t="s">
        <v>710</v>
      </c>
      <c r="C62" s="261">
        <v>119</v>
      </c>
      <c r="D62" s="261">
        <v>5</v>
      </c>
      <c r="E62" s="40">
        <f t="shared" si="1"/>
        <v>4.2016806722689079E-2</v>
      </c>
      <c r="F62" s="524">
        <v>4</v>
      </c>
      <c r="G62" s="292">
        <v>47.934388563135052</v>
      </c>
      <c r="H62" s="459"/>
      <c r="I62" s="40"/>
      <c r="J62" s="277">
        <v>44211</v>
      </c>
      <c r="K62" s="11"/>
      <c r="L62" s="293" t="e">
        <f t="shared" si="8"/>
        <v>#N/A</v>
      </c>
      <c r="M62" s="293" t="e">
        <f t="shared" si="8"/>
        <v>#N/A</v>
      </c>
      <c r="N62" s="293" t="e">
        <f t="shared" si="8"/>
        <v>#N/A</v>
      </c>
      <c r="O62" s="293" t="e">
        <f t="shared" si="8"/>
        <v>#N/A</v>
      </c>
      <c r="P62" s="293" t="e">
        <f t="shared" si="8"/>
        <v>#N/A</v>
      </c>
      <c r="Q62" s="293" t="e">
        <f t="shared" si="8"/>
        <v>#N/A</v>
      </c>
      <c r="R62" s="293">
        <f t="shared" si="8"/>
        <v>47.934388563135052</v>
      </c>
      <c r="S62" s="293" t="e">
        <f t="shared" si="8"/>
        <v>#N/A</v>
      </c>
      <c r="T62" s="294">
        <f t="shared" si="2"/>
        <v>47.934388563135052</v>
      </c>
      <c r="V62" s="727"/>
      <c r="W62" s="728"/>
      <c r="X62" s="728"/>
      <c r="Y62" s="726"/>
      <c r="Z62" s="730"/>
      <c r="AA62" s="730"/>
      <c r="AB62" s="731"/>
      <c r="AC62" s="18"/>
      <c r="AD62" s="154"/>
      <c r="AE62" s="18"/>
      <c r="AF62" s="18"/>
      <c r="AM62" s="531"/>
      <c r="BT62" s="457"/>
      <c r="BU62" s="457"/>
      <c r="BW62" s="457"/>
      <c r="BX62" s="457"/>
    </row>
    <row r="63" spans="1:76" x14ac:dyDescent="0.2">
      <c r="A63" s="26" t="s">
        <v>68</v>
      </c>
      <c r="B63" s="12" t="s">
        <v>351</v>
      </c>
      <c r="C63" s="261">
        <v>101</v>
      </c>
      <c r="D63" s="261">
        <v>25</v>
      </c>
      <c r="E63" s="552">
        <f t="shared" si="1"/>
        <v>0.24752475247524752</v>
      </c>
      <c r="F63" s="524">
        <v>4</v>
      </c>
      <c r="G63" s="292">
        <v>24.858814434650284</v>
      </c>
      <c r="H63" s="292">
        <v>3.7414647177477711</v>
      </c>
      <c r="I63" s="40">
        <f t="shared" si="5"/>
        <v>0.15050857423564842</v>
      </c>
      <c r="J63" s="277">
        <v>43250</v>
      </c>
      <c r="K63" s="11"/>
      <c r="L63" s="293" t="e">
        <f t="shared" ref="L63:S72" si="9">IF($A63=L$25,$G63,NA())</f>
        <v>#N/A</v>
      </c>
      <c r="M63" s="293" t="e">
        <f t="shared" si="9"/>
        <v>#N/A</v>
      </c>
      <c r="N63" s="293" t="e">
        <f t="shared" si="9"/>
        <v>#N/A</v>
      </c>
      <c r="O63" s="293" t="e">
        <f t="shared" si="9"/>
        <v>#N/A</v>
      </c>
      <c r="P63" s="293" t="e">
        <f t="shared" si="9"/>
        <v>#N/A</v>
      </c>
      <c r="Q63" s="293" t="e">
        <f t="shared" si="9"/>
        <v>#N/A</v>
      </c>
      <c r="R63" s="293" t="e">
        <f t="shared" si="9"/>
        <v>#N/A</v>
      </c>
      <c r="S63" s="293">
        <f t="shared" si="9"/>
        <v>24.858814434650284</v>
      </c>
      <c r="T63" s="294">
        <f t="shared" si="2"/>
        <v>24.858814434650284</v>
      </c>
      <c r="V63" s="727">
        <v>0.15050857423564842</v>
      </c>
      <c r="W63" s="728"/>
      <c r="X63" s="728"/>
      <c r="Y63" s="726"/>
      <c r="Z63" s="730">
        <v>3.7414647177477711</v>
      </c>
      <c r="AA63" s="730"/>
      <c r="AB63" s="731"/>
      <c r="AC63" s="18"/>
      <c r="AD63" s="154"/>
      <c r="AE63" s="18"/>
      <c r="AF63" s="18"/>
      <c r="AM63" s="531"/>
      <c r="BT63" s="457"/>
      <c r="BU63" s="457"/>
      <c r="BW63" s="457"/>
      <c r="BX63" s="457"/>
    </row>
    <row r="64" spans="1:76" x14ac:dyDescent="0.2">
      <c r="A64" s="26" t="s">
        <v>68</v>
      </c>
      <c r="B64" s="12" t="s">
        <v>354</v>
      </c>
      <c r="C64" s="261">
        <v>200</v>
      </c>
      <c r="D64" s="261">
        <v>50</v>
      </c>
      <c r="E64" s="40">
        <f t="shared" si="1"/>
        <v>0.25</v>
      </c>
      <c r="F64" s="524">
        <v>4</v>
      </c>
      <c r="G64" s="292">
        <v>25.675337000213453</v>
      </c>
      <c r="H64" s="292">
        <v>4.5500184720969905</v>
      </c>
      <c r="I64" s="40">
        <f t="shared" si="5"/>
        <v>0.17721358329431719</v>
      </c>
      <c r="J64" s="277">
        <v>43250</v>
      </c>
      <c r="K64" s="11"/>
      <c r="L64" s="293" t="e">
        <f t="shared" si="9"/>
        <v>#N/A</v>
      </c>
      <c r="M64" s="293" t="e">
        <f t="shared" si="9"/>
        <v>#N/A</v>
      </c>
      <c r="N64" s="293" t="e">
        <f t="shared" si="9"/>
        <v>#N/A</v>
      </c>
      <c r="O64" s="293" t="e">
        <f t="shared" si="9"/>
        <v>#N/A</v>
      </c>
      <c r="P64" s="293" t="e">
        <f t="shared" si="9"/>
        <v>#N/A</v>
      </c>
      <c r="Q64" s="293" t="e">
        <f t="shared" si="9"/>
        <v>#N/A</v>
      </c>
      <c r="R64" s="293" t="e">
        <f t="shared" si="9"/>
        <v>#N/A</v>
      </c>
      <c r="S64" s="293">
        <f t="shared" si="9"/>
        <v>25.675337000213453</v>
      </c>
      <c r="T64" s="294">
        <f t="shared" si="2"/>
        <v>25.675337000213453</v>
      </c>
      <c r="V64" s="727">
        <v>0.17721358329431719</v>
      </c>
      <c r="W64" s="728"/>
      <c r="X64" s="728"/>
      <c r="Y64" s="726"/>
      <c r="Z64" s="730">
        <v>4.5500184720969905</v>
      </c>
      <c r="AA64" s="730"/>
      <c r="AB64" s="731"/>
      <c r="AC64" s="18"/>
      <c r="AD64" s="154"/>
      <c r="AE64" s="18"/>
      <c r="AF64" s="18"/>
      <c r="AM64" s="531"/>
      <c r="BT64" s="457"/>
      <c r="BU64" s="457"/>
      <c r="BW64" s="457"/>
      <c r="BX64" s="457"/>
    </row>
    <row r="65" spans="1:76" x14ac:dyDescent="0.2">
      <c r="A65" s="26" t="s">
        <v>68</v>
      </c>
      <c r="B65" s="12" t="s">
        <v>355</v>
      </c>
      <c r="C65" s="261">
        <v>100</v>
      </c>
      <c r="D65" s="261">
        <v>25</v>
      </c>
      <c r="E65" s="40">
        <f t="shared" si="1"/>
        <v>0.25</v>
      </c>
      <c r="F65" s="524">
        <v>4</v>
      </c>
      <c r="G65" s="292">
        <v>28.773458754634245</v>
      </c>
      <c r="H65" s="292">
        <v>4.898900357713476</v>
      </c>
      <c r="I65" s="40">
        <f t="shared" si="5"/>
        <v>0.17025761134554115</v>
      </c>
      <c r="J65" s="277">
        <v>43250</v>
      </c>
      <c r="K65" s="11"/>
      <c r="L65" s="293" t="e">
        <f t="shared" si="9"/>
        <v>#N/A</v>
      </c>
      <c r="M65" s="293" t="e">
        <f t="shared" si="9"/>
        <v>#N/A</v>
      </c>
      <c r="N65" s="293" t="e">
        <f t="shared" si="9"/>
        <v>#N/A</v>
      </c>
      <c r="O65" s="293" t="e">
        <f t="shared" si="9"/>
        <v>#N/A</v>
      </c>
      <c r="P65" s="293" t="e">
        <f t="shared" si="9"/>
        <v>#N/A</v>
      </c>
      <c r="Q65" s="293" t="e">
        <f t="shared" si="9"/>
        <v>#N/A</v>
      </c>
      <c r="R65" s="293" t="e">
        <f t="shared" si="9"/>
        <v>#N/A</v>
      </c>
      <c r="S65" s="293">
        <f t="shared" si="9"/>
        <v>28.773458754634245</v>
      </c>
      <c r="T65" s="294">
        <f t="shared" si="2"/>
        <v>28.773458754634245</v>
      </c>
      <c r="V65" s="727">
        <v>0.17025761134554115</v>
      </c>
      <c r="W65" s="728"/>
      <c r="X65" s="728"/>
      <c r="Y65" s="726"/>
      <c r="Z65" s="730">
        <v>4.898900357713476</v>
      </c>
      <c r="AA65" s="730"/>
      <c r="AB65" s="731"/>
      <c r="AC65" s="18"/>
      <c r="AD65" s="154"/>
      <c r="AE65" s="18"/>
      <c r="AF65" s="18"/>
      <c r="AM65" s="531"/>
      <c r="BT65" s="457"/>
      <c r="BU65" s="457"/>
      <c r="BW65" s="457"/>
      <c r="BX65" s="457"/>
    </row>
    <row r="66" spans="1:76" x14ac:dyDescent="0.2">
      <c r="A66" s="26" t="s">
        <v>68</v>
      </c>
      <c r="B66" s="12" t="s">
        <v>359</v>
      </c>
      <c r="C66" s="261">
        <v>200</v>
      </c>
      <c r="D66" s="261">
        <v>75</v>
      </c>
      <c r="E66" s="40">
        <f t="shared" si="1"/>
        <v>0.375</v>
      </c>
      <c r="F66" s="524">
        <v>5</v>
      </c>
      <c r="G66" s="292">
        <v>23.126907141402395</v>
      </c>
      <c r="H66" s="292"/>
      <c r="I66" s="292"/>
      <c r="J66" s="277">
        <v>43640</v>
      </c>
      <c r="K66" s="11"/>
      <c r="L66" s="293" t="e">
        <f t="shared" si="9"/>
        <v>#N/A</v>
      </c>
      <c r="M66" s="293" t="e">
        <f t="shared" si="9"/>
        <v>#N/A</v>
      </c>
      <c r="N66" s="293" t="e">
        <f t="shared" si="9"/>
        <v>#N/A</v>
      </c>
      <c r="O66" s="293" t="e">
        <f t="shared" si="9"/>
        <v>#N/A</v>
      </c>
      <c r="P66" s="293" t="e">
        <f t="shared" si="9"/>
        <v>#N/A</v>
      </c>
      <c r="Q66" s="293" t="e">
        <f t="shared" si="9"/>
        <v>#N/A</v>
      </c>
      <c r="R66" s="293" t="e">
        <f t="shared" si="9"/>
        <v>#N/A</v>
      </c>
      <c r="S66" s="293">
        <f t="shared" si="9"/>
        <v>23.126907141402395</v>
      </c>
      <c r="T66" s="294">
        <f t="shared" si="2"/>
        <v>23.126907141402395</v>
      </c>
      <c r="V66" s="727"/>
      <c r="W66" s="728"/>
      <c r="X66" s="728"/>
      <c r="Y66" s="726"/>
      <c r="Z66" s="730"/>
      <c r="AA66" s="730"/>
      <c r="AB66" s="731"/>
      <c r="AC66" s="18"/>
      <c r="AD66" s="154"/>
      <c r="AE66" s="18"/>
      <c r="AF66" s="18"/>
      <c r="AM66" s="531"/>
      <c r="BT66" s="457"/>
      <c r="BU66" s="457"/>
      <c r="BW66" s="457"/>
      <c r="BX66" s="457"/>
    </row>
    <row r="67" spans="1:76" x14ac:dyDescent="0.2">
      <c r="A67" s="26" t="s">
        <v>68</v>
      </c>
      <c r="B67" s="12" t="s">
        <v>360</v>
      </c>
      <c r="C67" s="261">
        <v>300</v>
      </c>
      <c r="D67" s="261">
        <v>135</v>
      </c>
      <c r="E67" s="40">
        <f t="shared" si="1"/>
        <v>0.45</v>
      </c>
      <c r="F67" s="524">
        <v>4</v>
      </c>
      <c r="G67" s="292">
        <v>23.243370270793498</v>
      </c>
      <c r="H67" s="292"/>
      <c r="I67" s="292"/>
      <c r="J67" s="277">
        <v>43640</v>
      </c>
      <c r="K67" s="11"/>
      <c r="L67" s="293" t="e">
        <f t="shared" si="9"/>
        <v>#N/A</v>
      </c>
      <c r="M67" s="293" t="e">
        <f t="shared" si="9"/>
        <v>#N/A</v>
      </c>
      <c r="N67" s="293" t="e">
        <f t="shared" si="9"/>
        <v>#N/A</v>
      </c>
      <c r="O67" s="293" t="e">
        <f t="shared" si="9"/>
        <v>#N/A</v>
      </c>
      <c r="P67" s="293" t="e">
        <f t="shared" si="9"/>
        <v>#N/A</v>
      </c>
      <c r="Q67" s="293" t="e">
        <f t="shared" si="9"/>
        <v>#N/A</v>
      </c>
      <c r="R67" s="293" t="e">
        <f t="shared" si="9"/>
        <v>#N/A</v>
      </c>
      <c r="S67" s="293">
        <f t="shared" si="9"/>
        <v>23.243370270793498</v>
      </c>
      <c r="T67" s="294">
        <f t="shared" si="2"/>
        <v>23.243370270793498</v>
      </c>
      <c r="V67" s="727"/>
      <c r="W67" s="728"/>
      <c r="X67" s="728"/>
      <c r="Y67" s="726"/>
      <c r="Z67" s="730"/>
      <c r="AA67" s="730"/>
      <c r="AB67" s="731"/>
      <c r="AC67" s="18"/>
      <c r="AD67" s="154"/>
      <c r="AE67" s="18"/>
      <c r="AF67" s="18"/>
      <c r="AM67" s="531"/>
      <c r="BT67" s="457"/>
      <c r="BU67" s="457"/>
      <c r="BW67" s="457"/>
      <c r="BX67" s="457"/>
    </row>
    <row r="68" spans="1:76" x14ac:dyDescent="0.2">
      <c r="A68" s="26" t="s">
        <v>68</v>
      </c>
      <c r="B68" s="12" t="s">
        <v>361</v>
      </c>
      <c r="C68" s="261">
        <v>690</v>
      </c>
      <c r="D68" s="261">
        <v>380</v>
      </c>
      <c r="E68" s="40">
        <f t="shared" si="1"/>
        <v>0.55072463768115942</v>
      </c>
      <c r="F68" s="524">
        <v>3.8421052631578947</v>
      </c>
      <c r="G68" s="292">
        <v>26.553145512733618</v>
      </c>
      <c r="H68" s="292"/>
      <c r="I68" s="292"/>
      <c r="J68" s="277">
        <v>43640</v>
      </c>
      <c r="K68" s="11"/>
      <c r="L68" s="293" t="e">
        <f t="shared" si="9"/>
        <v>#N/A</v>
      </c>
      <c r="M68" s="293" t="e">
        <f t="shared" si="9"/>
        <v>#N/A</v>
      </c>
      <c r="N68" s="293" t="e">
        <f t="shared" si="9"/>
        <v>#N/A</v>
      </c>
      <c r="O68" s="293" t="e">
        <f t="shared" si="9"/>
        <v>#N/A</v>
      </c>
      <c r="P68" s="293" t="e">
        <f t="shared" si="9"/>
        <v>#N/A</v>
      </c>
      <c r="Q68" s="293" t="e">
        <f t="shared" si="9"/>
        <v>#N/A</v>
      </c>
      <c r="R68" s="293" t="e">
        <f t="shared" si="9"/>
        <v>#N/A</v>
      </c>
      <c r="S68" s="293">
        <f t="shared" si="9"/>
        <v>26.553145512733618</v>
      </c>
      <c r="T68" s="294">
        <f t="shared" si="2"/>
        <v>26.553145512733618</v>
      </c>
      <c r="V68" s="727"/>
      <c r="W68" s="728"/>
      <c r="X68" s="728"/>
      <c r="Y68" s="726"/>
      <c r="Z68" s="730"/>
      <c r="AA68" s="730"/>
      <c r="AB68" s="731"/>
      <c r="AC68" s="18"/>
      <c r="AD68" s="154"/>
      <c r="AE68" s="18"/>
      <c r="AF68" s="18"/>
      <c r="AM68" s="531"/>
      <c r="BT68" s="457"/>
      <c r="BU68" s="457"/>
      <c r="BW68" s="457"/>
      <c r="BX68" s="457"/>
    </row>
    <row r="69" spans="1:76" x14ac:dyDescent="0.2">
      <c r="A69" s="26" t="s">
        <v>68</v>
      </c>
      <c r="B69" s="12" t="s">
        <v>365</v>
      </c>
      <c r="C69" s="261">
        <v>200</v>
      </c>
      <c r="D69" s="261">
        <v>180</v>
      </c>
      <c r="E69" s="40">
        <f t="shared" si="1"/>
        <v>0.9</v>
      </c>
      <c r="F69" s="524">
        <v>4</v>
      </c>
      <c r="G69" s="292">
        <v>36.76303809394696</v>
      </c>
      <c r="H69" s="292">
        <v>18.590352578524925</v>
      </c>
      <c r="I69" s="40">
        <f>H69/G69</f>
        <v>0.50568052974886835</v>
      </c>
      <c r="J69" s="277">
        <v>43915</v>
      </c>
      <c r="K69" s="11"/>
      <c r="L69" s="293" t="e">
        <f t="shared" si="9"/>
        <v>#N/A</v>
      </c>
      <c r="M69" s="293" t="e">
        <f t="shared" si="9"/>
        <v>#N/A</v>
      </c>
      <c r="N69" s="293" t="e">
        <f t="shared" si="9"/>
        <v>#N/A</v>
      </c>
      <c r="O69" s="293" t="e">
        <f t="shared" si="9"/>
        <v>#N/A</v>
      </c>
      <c r="P69" s="293" t="e">
        <f t="shared" si="9"/>
        <v>#N/A</v>
      </c>
      <c r="Q69" s="293" t="e">
        <f t="shared" si="9"/>
        <v>#N/A</v>
      </c>
      <c r="R69" s="293" t="e">
        <f t="shared" si="9"/>
        <v>#N/A</v>
      </c>
      <c r="S69" s="293">
        <f t="shared" si="9"/>
        <v>36.76303809394696</v>
      </c>
      <c r="T69" s="294">
        <f t="shared" si="2"/>
        <v>36.76303809394696</v>
      </c>
      <c r="V69" s="727"/>
      <c r="W69" s="728"/>
      <c r="X69" s="728">
        <v>0.50568052974886835</v>
      </c>
      <c r="Y69" s="726"/>
      <c r="Z69" s="730"/>
      <c r="AA69" s="730"/>
      <c r="AB69" s="731">
        <v>18.590352578524925</v>
      </c>
      <c r="AC69" s="18"/>
      <c r="AD69" s="154"/>
      <c r="AE69" s="18"/>
      <c r="AF69" s="18"/>
      <c r="AM69" s="531"/>
      <c r="BT69" s="457"/>
      <c r="BU69" s="457"/>
      <c r="BW69" s="457"/>
      <c r="BX69" s="457"/>
    </row>
    <row r="70" spans="1:76" x14ac:dyDescent="0.2">
      <c r="A70" s="26" t="s">
        <v>68</v>
      </c>
      <c r="B70" s="12" t="s">
        <v>364</v>
      </c>
      <c r="C70" s="261">
        <v>127.86</v>
      </c>
      <c r="D70" s="261">
        <v>58</v>
      </c>
      <c r="E70" s="40">
        <f>D70/C70</f>
        <v>0.45362114813076804</v>
      </c>
      <c r="F70" s="524">
        <v>4</v>
      </c>
      <c r="G70" s="292">
        <v>29.18320148329575</v>
      </c>
      <c r="H70" s="292">
        <v>10.231799638513408</v>
      </c>
      <c r="I70" s="40">
        <f>H70/G70</f>
        <v>0.35060579780357598</v>
      </c>
      <c r="J70" s="277">
        <v>43929</v>
      </c>
      <c r="K70" s="11"/>
      <c r="L70" s="293" t="e">
        <f t="shared" si="9"/>
        <v>#N/A</v>
      </c>
      <c r="M70" s="293" t="e">
        <f t="shared" si="9"/>
        <v>#N/A</v>
      </c>
      <c r="N70" s="293" t="e">
        <f t="shared" si="9"/>
        <v>#N/A</v>
      </c>
      <c r="O70" s="293" t="e">
        <f t="shared" si="9"/>
        <v>#N/A</v>
      </c>
      <c r="P70" s="293" t="e">
        <f t="shared" si="9"/>
        <v>#N/A</v>
      </c>
      <c r="Q70" s="293" t="e">
        <f t="shared" si="9"/>
        <v>#N/A</v>
      </c>
      <c r="R70" s="293" t="e">
        <f t="shared" si="9"/>
        <v>#N/A</v>
      </c>
      <c r="S70" s="293">
        <f t="shared" si="9"/>
        <v>29.18320148329575</v>
      </c>
      <c r="T70" s="294">
        <f t="shared" si="2"/>
        <v>29.18320148329575</v>
      </c>
      <c r="V70" s="727"/>
      <c r="W70" s="728">
        <v>0.35060579780357598</v>
      </c>
      <c r="X70" s="728"/>
      <c r="Y70" s="726"/>
      <c r="Z70" s="730"/>
      <c r="AA70" s="730">
        <v>10.231799638513408</v>
      </c>
      <c r="AB70" s="731"/>
      <c r="AC70" s="18"/>
      <c r="AD70" s="154"/>
      <c r="AE70" s="18"/>
      <c r="AF70" s="18"/>
      <c r="AM70" s="531"/>
      <c r="BT70" s="457"/>
      <c r="BU70" s="457"/>
      <c r="BW70" s="457"/>
      <c r="BX70" s="457"/>
    </row>
    <row r="71" spans="1:76" x14ac:dyDescent="0.2">
      <c r="A71" s="536" t="s">
        <v>68</v>
      </c>
      <c r="B71" s="13" t="s">
        <v>703</v>
      </c>
      <c r="C71" s="537">
        <v>350</v>
      </c>
      <c r="D71" s="537">
        <v>280</v>
      </c>
      <c r="E71" s="538">
        <f>D71/C71</f>
        <v>0.8</v>
      </c>
      <c r="F71" s="539">
        <v>4</v>
      </c>
      <c r="G71" s="540">
        <v>35.10024228130284</v>
      </c>
      <c r="H71" s="540">
        <v>16.502126909816823</v>
      </c>
      <c r="I71" s="538">
        <f>H71/G71</f>
        <v>0.47014282059833984</v>
      </c>
      <c r="J71" s="541">
        <v>44348</v>
      </c>
      <c r="K71" s="542"/>
      <c r="L71" s="540" t="e">
        <f t="shared" si="9"/>
        <v>#N/A</v>
      </c>
      <c r="M71" s="540" t="e">
        <f t="shared" si="9"/>
        <v>#N/A</v>
      </c>
      <c r="N71" s="540" t="e">
        <f t="shared" si="9"/>
        <v>#N/A</v>
      </c>
      <c r="O71" s="540" t="e">
        <f t="shared" si="9"/>
        <v>#N/A</v>
      </c>
      <c r="P71" s="540" t="e">
        <f t="shared" si="9"/>
        <v>#N/A</v>
      </c>
      <c r="Q71" s="540" t="e">
        <f t="shared" si="9"/>
        <v>#N/A</v>
      </c>
      <c r="R71" s="540" t="e">
        <f t="shared" si="9"/>
        <v>#N/A</v>
      </c>
      <c r="S71" s="540">
        <f t="shared" si="9"/>
        <v>35.10024228130284</v>
      </c>
      <c r="T71" s="543">
        <f t="shared" si="2"/>
        <v>35.10024228130284</v>
      </c>
      <c r="U71" s="28"/>
      <c r="V71" s="732"/>
      <c r="W71" s="728"/>
      <c r="X71" s="728">
        <v>0.47014282059833984</v>
      </c>
      <c r="Y71" s="726"/>
      <c r="Z71" s="730"/>
      <c r="AA71" s="730"/>
      <c r="AB71" s="731">
        <v>16.502126909816823</v>
      </c>
      <c r="AC71" s="18"/>
      <c r="AD71" s="154"/>
      <c r="AE71" s="18"/>
      <c r="AF71" s="18"/>
      <c r="AM71" s="531"/>
      <c r="BT71" s="457"/>
      <c r="BU71" s="457"/>
      <c r="BW71" s="457"/>
      <c r="BX71" s="457"/>
    </row>
    <row r="72" spans="1:76" x14ac:dyDescent="0.2">
      <c r="A72" s="544" t="s">
        <v>68</v>
      </c>
      <c r="B72" s="545" t="s">
        <v>704</v>
      </c>
      <c r="C72" s="546">
        <v>250</v>
      </c>
      <c r="D72" s="546">
        <v>200</v>
      </c>
      <c r="E72" s="547">
        <f>D72/C72</f>
        <v>0.8</v>
      </c>
      <c r="F72" s="548">
        <v>4</v>
      </c>
      <c r="G72" s="549">
        <v>36.770946103276444</v>
      </c>
      <c r="H72" s="549">
        <v>17.068768442283378</v>
      </c>
      <c r="I72" s="547">
        <f>H72/G72</f>
        <v>0.46419171250974367</v>
      </c>
      <c r="J72" s="550">
        <v>44348</v>
      </c>
      <c r="K72" s="545"/>
      <c r="L72" s="549" t="e">
        <f t="shared" si="9"/>
        <v>#N/A</v>
      </c>
      <c r="M72" s="549" t="e">
        <f t="shared" si="9"/>
        <v>#N/A</v>
      </c>
      <c r="N72" s="549" t="e">
        <f t="shared" si="9"/>
        <v>#N/A</v>
      </c>
      <c r="O72" s="549" t="e">
        <f t="shared" si="9"/>
        <v>#N/A</v>
      </c>
      <c r="P72" s="549" t="e">
        <f t="shared" si="9"/>
        <v>#N/A</v>
      </c>
      <c r="Q72" s="549" t="e">
        <f t="shared" si="9"/>
        <v>#N/A</v>
      </c>
      <c r="R72" s="549" t="e">
        <f t="shared" si="9"/>
        <v>#N/A</v>
      </c>
      <c r="S72" s="549">
        <f t="shared" si="9"/>
        <v>36.770946103276444</v>
      </c>
      <c r="T72" s="551">
        <f t="shared" si="2"/>
        <v>36.770946103276444</v>
      </c>
      <c r="U72" s="28"/>
      <c r="V72" s="733"/>
      <c r="W72" s="734"/>
      <c r="X72" s="734">
        <v>0.46419171250974367</v>
      </c>
      <c r="Y72" s="735"/>
      <c r="Z72" s="736"/>
      <c r="AA72" s="736"/>
      <c r="AB72" s="737">
        <v>17.068768442283378</v>
      </c>
      <c r="AC72" s="18"/>
      <c r="AD72" s="154"/>
      <c r="AE72" s="18"/>
      <c r="AF72" s="18"/>
      <c r="AM72" s="531"/>
      <c r="BT72" s="457"/>
      <c r="BU72" s="457"/>
      <c r="BW72" s="457"/>
      <c r="BX72" s="457"/>
    </row>
    <row r="73" spans="1:76" x14ac:dyDescent="0.2">
      <c r="W73" s="18"/>
      <c r="X73" s="18"/>
      <c r="Y73" s="25"/>
      <c r="Z73" s="18"/>
      <c r="AA73" s="18"/>
      <c r="AB73" s="18"/>
      <c r="AC73" s="18"/>
      <c r="AD73" s="532"/>
      <c r="AE73" s="18"/>
      <c r="AF73" s="18"/>
      <c r="AM73" s="531"/>
    </row>
    <row r="74" spans="1:76" x14ac:dyDescent="0.2">
      <c r="X74" s="18"/>
      <c r="Y74" s="25"/>
      <c r="Z74" s="18"/>
    </row>
    <row r="75" spans="1:76" x14ac:dyDescent="0.2">
      <c r="F75" s="461"/>
    </row>
    <row r="76" spans="1:76" x14ac:dyDescent="0.2">
      <c r="F76" s="461"/>
    </row>
    <row r="77" spans="1:76" x14ac:dyDescent="0.2">
      <c r="F77" s="461"/>
    </row>
    <row r="78" spans="1:76" x14ac:dyDescent="0.2">
      <c r="F78" s="461"/>
    </row>
    <row r="79" spans="1:76" x14ac:dyDescent="0.2">
      <c r="F79" s="461"/>
    </row>
    <row r="80" spans="1:76" x14ac:dyDescent="0.2">
      <c r="F80" s="461"/>
    </row>
    <row r="82" spans="6:6" x14ac:dyDescent="0.2">
      <c r="F82" s="461"/>
    </row>
  </sheetData>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theme="5" tint="0.39997558519241921"/>
  </sheetPr>
  <dimension ref="A1:AH1004"/>
  <sheetViews>
    <sheetView zoomScale="80" zoomScaleNormal="80" workbookViewId="0"/>
  </sheetViews>
  <sheetFormatPr defaultColWidth="8.7109375" defaultRowHeight="12.75" x14ac:dyDescent="0.2"/>
  <cols>
    <col min="1" max="1" width="11.42578125" style="96" customWidth="1"/>
    <col min="2" max="2" width="11.28515625" style="96" customWidth="1"/>
    <col min="3" max="3" width="8.7109375" style="96"/>
    <col min="4" max="4" width="11.28515625" style="96" customWidth="1"/>
    <col min="5" max="5" width="11.7109375" style="96" customWidth="1"/>
    <col min="6" max="14" width="8.7109375" style="96"/>
    <col min="15" max="15" width="8" style="96" bestFit="1" customWidth="1"/>
    <col min="16" max="16" width="5.7109375" style="96" customWidth="1"/>
    <col min="17" max="17" width="11.5703125" style="96" bestFit="1" customWidth="1"/>
    <col min="18" max="18" width="6.5703125" style="96" customWidth="1"/>
    <col min="19" max="16384" width="8.7109375" style="96"/>
  </cols>
  <sheetData>
    <row r="1" spans="1:1" ht="15" x14ac:dyDescent="0.25">
      <c r="A1" s="27" t="s">
        <v>457</v>
      </c>
    </row>
    <row r="21" spans="1:34" x14ac:dyDescent="0.2">
      <c r="T21" s="23"/>
      <c r="U21" s="23"/>
      <c r="V21" s="23"/>
      <c r="W21" s="23"/>
      <c r="X21" s="23"/>
      <c r="Y21" s="23"/>
      <c r="Z21" s="23"/>
      <c r="AA21" s="23"/>
      <c r="AB21" s="23"/>
      <c r="AC21" s="23"/>
      <c r="AD21" s="23"/>
      <c r="AE21" s="23"/>
      <c r="AF21" s="23"/>
      <c r="AG21" s="23"/>
      <c r="AH21" s="23"/>
    </row>
    <row r="22" spans="1:34" x14ac:dyDescent="0.2">
      <c r="A22" s="52" t="s">
        <v>35</v>
      </c>
      <c r="C22" s="23"/>
      <c r="D22" s="23"/>
      <c r="E22" s="23"/>
      <c r="F22" s="23"/>
      <c r="G22" s="23"/>
      <c r="K22" s="149" t="s">
        <v>35</v>
      </c>
      <c r="M22" s="149"/>
      <c r="T22" s="23"/>
      <c r="U22" s="23"/>
      <c r="V22" s="149" t="s">
        <v>35</v>
      </c>
      <c r="W22" s="16"/>
      <c r="X22" s="149"/>
      <c r="Y22" s="16"/>
      <c r="Z22" s="16"/>
      <c r="AA22" s="16"/>
      <c r="AB22" s="16"/>
      <c r="AC22" s="16"/>
      <c r="AD22" s="23"/>
      <c r="AE22" s="23"/>
      <c r="AF22" s="23"/>
      <c r="AG22" s="23"/>
      <c r="AH22" s="23"/>
    </row>
    <row r="24" spans="1:34" x14ac:dyDescent="0.2">
      <c r="A24" s="131" t="s">
        <v>1992</v>
      </c>
      <c r="B24" s="1076">
        <v>33.599359499999998</v>
      </c>
      <c r="C24" s="1076">
        <v>3.9473119999999997</v>
      </c>
      <c r="D24" s="1076">
        <v>0.22808099999999998</v>
      </c>
      <c r="E24" s="1076">
        <v>0.85242850000000003</v>
      </c>
      <c r="F24" s="1076">
        <v>6.2288559999999995</v>
      </c>
      <c r="G24" s="1076">
        <v>2.565661</v>
      </c>
      <c r="H24" s="1076">
        <v>0.21365299999999987</v>
      </c>
      <c r="I24" s="1076">
        <v>11.386903999999998</v>
      </c>
      <c r="J24" s="1076">
        <v>8.0285640000000011</v>
      </c>
      <c r="K24" s="1077">
        <v>0.17499999999999999</v>
      </c>
      <c r="L24" s="1078">
        <v>0.1479</v>
      </c>
      <c r="O24" s="209"/>
      <c r="P24" s="211"/>
      <c r="Q24" s="211" t="s">
        <v>155</v>
      </c>
      <c r="R24" s="210" t="s">
        <v>72</v>
      </c>
    </row>
    <row r="25" spans="1:34" x14ac:dyDescent="0.2">
      <c r="A25" s="134" t="s">
        <v>115</v>
      </c>
      <c r="B25" s="106">
        <v>817</v>
      </c>
      <c r="C25" s="106">
        <v>51</v>
      </c>
      <c r="D25" s="106">
        <v>10</v>
      </c>
      <c r="E25" s="106">
        <v>40</v>
      </c>
      <c r="F25" s="106">
        <v>188</v>
      </c>
      <c r="G25" s="106">
        <v>126</v>
      </c>
      <c r="H25" s="106">
        <v>15</v>
      </c>
      <c r="I25" s="106">
        <v>191</v>
      </c>
      <c r="J25" s="106">
        <v>186</v>
      </c>
      <c r="K25" s="761">
        <v>7</v>
      </c>
      <c r="L25" s="10">
        <v>10</v>
      </c>
      <c r="O25" s="212" t="s">
        <v>160</v>
      </c>
      <c r="P25" s="214" t="s">
        <v>72</v>
      </c>
      <c r="Q25" s="214" t="s">
        <v>156</v>
      </c>
      <c r="R25" s="213" t="s">
        <v>79</v>
      </c>
    </row>
    <row r="26" spans="1:34" x14ac:dyDescent="0.2">
      <c r="A26" s="135"/>
      <c r="B26" s="136" t="s">
        <v>103</v>
      </c>
      <c r="C26" s="136" t="s">
        <v>2</v>
      </c>
      <c r="D26" s="136" t="s">
        <v>3</v>
      </c>
      <c r="E26" s="136" t="s">
        <v>4</v>
      </c>
      <c r="F26" s="136" t="s">
        <v>92</v>
      </c>
      <c r="G26" s="136" t="s">
        <v>1</v>
      </c>
      <c r="H26" s="136" t="s">
        <v>6</v>
      </c>
      <c r="I26" s="136" t="s">
        <v>8</v>
      </c>
      <c r="J26" s="136" t="s">
        <v>93</v>
      </c>
      <c r="K26" s="1046" t="s">
        <v>65</v>
      </c>
      <c r="L26" s="136" t="s">
        <v>5</v>
      </c>
      <c r="O26" s="95" t="s">
        <v>97</v>
      </c>
      <c r="P26" s="106" t="s">
        <v>79</v>
      </c>
      <c r="Q26" s="106" t="s">
        <v>689</v>
      </c>
      <c r="R26" s="10" t="s">
        <v>76</v>
      </c>
    </row>
    <row r="27" spans="1:34" x14ac:dyDescent="0.2">
      <c r="A27" s="55">
        <v>2010</v>
      </c>
      <c r="B27" s="173">
        <v>218.10598916004298</v>
      </c>
      <c r="C27" s="361"/>
      <c r="D27" s="361"/>
      <c r="E27" s="361"/>
      <c r="F27" s="361">
        <v>167.60998685385275</v>
      </c>
      <c r="G27" s="361">
        <v>365.43966896650477</v>
      </c>
      <c r="H27" s="361"/>
      <c r="I27" s="361"/>
      <c r="J27" s="361">
        <v>317.43581881747031</v>
      </c>
      <c r="K27" s="361"/>
      <c r="L27" s="361"/>
      <c r="O27" s="212">
        <v>48</v>
      </c>
      <c r="P27" s="214">
        <v>2010</v>
      </c>
      <c r="Q27" s="74">
        <v>145.67024975815357</v>
      </c>
      <c r="R27" s="213">
        <v>1</v>
      </c>
      <c r="U27" s="373"/>
      <c r="V27" s="1079"/>
    </row>
    <row r="28" spans="1:34" x14ac:dyDescent="0.2">
      <c r="A28" s="55">
        <v>2011</v>
      </c>
      <c r="B28" s="173">
        <v>198.41876365686048</v>
      </c>
      <c r="C28" s="361"/>
      <c r="D28" s="361"/>
      <c r="E28" s="361"/>
      <c r="F28" s="361">
        <v>169.39563967462604</v>
      </c>
      <c r="G28" s="361">
        <v>275.4586982873634</v>
      </c>
      <c r="H28" s="361"/>
      <c r="I28" s="361">
        <v>198.65223343283594</v>
      </c>
      <c r="J28" s="361" t="e">
        <v>#N/A</v>
      </c>
      <c r="K28" s="361"/>
      <c r="L28" s="361"/>
      <c r="O28" s="212">
        <v>30.64</v>
      </c>
      <c r="P28" s="214">
        <v>2010</v>
      </c>
      <c r="Q28" s="74">
        <v>162.13451460842504</v>
      </c>
      <c r="R28" s="213">
        <v>1</v>
      </c>
      <c r="U28" s="373"/>
      <c r="V28" s="1079"/>
    </row>
    <row r="29" spans="1:34" x14ac:dyDescent="0.2">
      <c r="A29" s="55">
        <v>2012</v>
      </c>
      <c r="B29" s="173">
        <v>145.62786003597932</v>
      </c>
      <c r="C29" s="361">
        <v>208.1218786344692</v>
      </c>
      <c r="D29" s="361"/>
      <c r="E29" s="361"/>
      <c r="F29" s="361">
        <v>158.49694807023405</v>
      </c>
      <c r="G29" s="361">
        <v>233.97343730540217</v>
      </c>
      <c r="H29" s="361"/>
      <c r="I29" s="361">
        <v>114.92013449257909</v>
      </c>
      <c r="J29" s="361">
        <v>202.20424494903844</v>
      </c>
      <c r="K29" s="361"/>
      <c r="L29" s="361"/>
      <c r="O29" s="212">
        <v>13.9</v>
      </c>
      <c r="P29" s="214">
        <v>2010</v>
      </c>
      <c r="Q29" s="74">
        <v>265.01818771667251</v>
      </c>
      <c r="R29" s="213">
        <v>1</v>
      </c>
      <c r="U29" s="373"/>
      <c r="V29" s="1079"/>
    </row>
    <row r="30" spans="1:34" x14ac:dyDescent="0.2">
      <c r="A30" s="55">
        <v>2013</v>
      </c>
      <c r="B30" s="173">
        <v>137.07086135970351</v>
      </c>
      <c r="C30" s="361">
        <v>145.4516653112189</v>
      </c>
      <c r="D30" s="361"/>
      <c r="E30" s="361">
        <v>184.47462235359905</v>
      </c>
      <c r="F30" s="361">
        <v>126.21606187865085</v>
      </c>
      <c r="G30" s="361">
        <v>265.41474718933699</v>
      </c>
      <c r="H30" s="361"/>
      <c r="I30" s="361">
        <v>136.16909862235445</v>
      </c>
      <c r="J30" s="361">
        <v>182.20389270461658</v>
      </c>
      <c r="K30" s="361"/>
      <c r="L30" s="361"/>
      <c r="O30" s="212">
        <v>5.0999999999999996</v>
      </c>
      <c r="P30" s="214">
        <v>2010</v>
      </c>
      <c r="Q30" s="74">
        <v>278.74169906719646</v>
      </c>
      <c r="R30" s="213">
        <v>1</v>
      </c>
      <c r="U30" s="373"/>
      <c r="V30" s="1079"/>
    </row>
    <row r="31" spans="1:34" x14ac:dyDescent="0.2">
      <c r="A31" s="55">
        <v>2014</v>
      </c>
      <c r="B31" s="173">
        <v>127.07182962091848</v>
      </c>
      <c r="C31" s="361" t="e">
        <v>#N/A</v>
      </c>
      <c r="D31" s="361"/>
      <c r="E31" s="361">
        <v>164.49581897341525</v>
      </c>
      <c r="F31" s="361">
        <v>99.110315286083733</v>
      </c>
      <c r="G31" s="361">
        <v>140.60012606623536</v>
      </c>
      <c r="H31" s="361">
        <v>227.63202288215308</v>
      </c>
      <c r="I31" s="361">
        <v>128.2281363477359</v>
      </c>
      <c r="J31" s="361">
        <v>131.64805815128759</v>
      </c>
      <c r="K31" s="361"/>
      <c r="L31" s="361"/>
      <c r="O31" s="29">
        <v>19</v>
      </c>
      <c r="P31" s="30">
        <v>2010</v>
      </c>
      <c r="Q31" s="215">
        <v>174.91349509434642</v>
      </c>
      <c r="R31" s="213">
        <v>1</v>
      </c>
      <c r="U31" s="373"/>
      <c r="V31" s="1079"/>
    </row>
    <row r="32" spans="1:34" x14ac:dyDescent="0.2">
      <c r="A32" s="55">
        <v>2015</v>
      </c>
      <c r="B32" s="173">
        <v>99.536795266114424</v>
      </c>
      <c r="C32" s="361">
        <v>102.58984176482382</v>
      </c>
      <c r="D32" s="361"/>
      <c r="E32" s="361">
        <v>157.8716923926325</v>
      </c>
      <c r="F32" s="361">
        <v>77.538858525297599</v>
      </c>
      <c r="G32" s="361">
        <v>112.79590105361123</v>
      </c>
      <c r="H32" s="361" t="e">
        <v>#N/A</v>
      </c>
      <c r="I32" s="361">
        <v>109.5379518281229</v>
      </c>
      <c r="J32" s="361">
        <v>96.358073854753684</v>
      </c>
      <c r="K32" s="361"/>
      <c r="L32" s="361"/>
      <c r="O32" s="212">
        <v>10.08</v>
      </c>
      <c r="P32" s="214">
        <v>2010</v>
      </c>
      <c r="Q32" s="74">
        <v>356.66633501581231</v>
      </c>
      <c r="R32" s="213">
        <v>1</v>
      </c>
      <c r="U32" s="373"/>
      <c r="V32" s="1079"/>
    </row>
    <row r="33" spans="1:22" x14ac:dyDescent="0.2">
      <c r="A33" s="55">
        <v>2016</v>
      </c>
      <c r="B33" s="173">
        <v>73.590752275346532</v>
      </c>
      <c r="C33" s="361">
        <v>70.474052552799449</v>
      </c>
      <c r="D33" s="361">
        <v>61.028162026205059</v>
      </c>
      <c r="E33" s="361">
        <v>92.559814156506192</v>
      </c>
      <c r="F33" s="361">
        <v>66.30473243990015</v>
      </c>
      <c r="G33" s="361">
        <v>104.55258317170725</v>
      </c>
      <c r="H33" s="361">
        <v>169.21958011720253</v>
      </c>
      <c r="I33" s="361">
        <v>73.262623039469347</v>
      </c>
      <c r="J33" s="361">
        <v>81.465394548035889</v>
      </c>
      <c r="K33" s="361"/>
      <c r="L33" s="361"/>
      <c r="O33" s="212">
        <v>12.6</v>
      </c>
      <c r="P33" s="214">
        <v>2010</v>
      </c>
      <c r="Q33" s="74">
        <v>320.0460438441541</v>
      </c>
      <c r="R33" s="213">
        <v>1</v>
      </c>
      <c r="U33" s="373"/>
      <c r="V33" s="1079"/>
    </row>
    <row r="34" spans="1:22" x14ac:dyDescent="0.2">
      <c r="A34" s="55">
        <v>2017</v>
      </c>
      <c r="B34" s="173">
        <v>71.570831480235384</v>
      </c>
      <c r="C34" s="361">
        <v>61.853856621327644</v>
      </c>
      <c r="D34" s="361">
        <v>75.398061616823654</v>
      </c>
      <c r="E34" s="361">
        <v>93.209890656895467</v>
      </c>
      <c r="F34" s="361">
        <v>61.237444321285672</v>
      </c>
      <c r="G34" s="361">
        <v>79.678734698858889</v>
      </c>
      <c r="H34" s="361">
        <v>133.44580725533859</v>
      </c>
      <c r="I34" s="361">
        <v>76.273406560840613</v>
      </c>
      <c r="J34" s="361">
        <v>76.267543863794316</v>
      </c>
      <c r="K34" s="361">
        <v>124.01870964899982</v>
      </c>
      <c r="L34" s="361">
        <v>119.99392748964718</v>
      </c>
      <c r="O34" s="248">
        <v>17.5</v>
      </c>
      <c r="P34" s="250">
        <v>2010</v>
      </c>
      <c r="Q34" s="74">
        <v>292.71023051780935</v>
      </c>
      <c r="R34" s="213">
        <v>1</v>
      </c>
      <c r="U34" s="373"/>
      <c r="V34" s="1079"/>
    </row>
    <row r="35" spans="1:22" x14ac:dyDescent="0.2">
      <c r="A35" s="55">
        <v>2018</v>
      </c>
      <c r="B35" s="173">
        <v>58.037082593791794</v>
      </c>
      <c r="C35" s="361">
        <v>44.774238379689635</v>
      </c>
      <c r="D35" s="361">
        <v>58.623535419243659</v>
      </c>
      <c r="E35" s="361">
        <v>49.926712991136299</v>
      </c>
      <c r="F35" s="361">
        <v>57.38242475564325</v>
      </c>
      <c r="G35" s="361">
        <v>79.841348707485622</v>
      </c>
      <c r="H35" s="361">
        <v>88.442625108490887</v>
      </c>
      <c r="I35" s="361">
        <v>65.86158962140982</v>
      </c>
      <c r="J35" s="361">
        <v>52.847321125936645</v>
      </c>
      <c r="K35" s="361" t="e">
        <v>#N/A</v>
      </c>
      <c r="L35" s="361" t="e">
        <v>#N/A</v>
      </c>
      <c r="O35" s="29">
        <v>10</v>
      </c>
      <c r="P35" s="30">
        <v>2010</v>
      </c>
      <c r="Q35" s="215">
        <v>365.47231520091509</v>
      </c>
      <c r="R35" s="213">
        <v>1</v>
      </c>
      <c r="U35" s="373"/>
      <c r="V35" s="1079"/>
    </row>
    <row r="36" spans="1:22" x14ac:dyDescent="0.2">
      <c r="A36" s="55">
        <v>2019</v>
      </c>
      <c r="B36" s="173">
        <v>44.682147153664147</v>
      </c>
      <c r="C36" s="361">
        <v>39.319970556379822</v>
      </c>
      <c r="D36" s="361"/>
      <c r="E36" s="361">
        <v>54.89569515263377</v>
      </c>
      <c r="F36" s="361">
        <v>41.10840912859679</v>
      </c>
      <c r="G36" s="361">
        <v>62.953869199290914</v>
      </c>
      <c r="H36" s="361">
        <v>70.867004887943366</v>
      </c>
      <c r="I36" s="361">
        <v>43.045954323183913</v>
      </c>
      <c r="J36" s="361">
        <v>43.547496100829484</v>
      </c>
      <c r="K36" s="361">
        <v>73.432080351726356</v>
      </c>
      <c r="L36" s="361">
        <v>76.057698737158361</v>
      </c>
      <c r="O36" s="29">
        <v>8.25</v>
      </c>
      <c r="P36" s="30">
        <v>2010</v>
      </c>
      <c r="Q36" s="215">
        <v>421.86745803848703</v>
      </c>
      <c r="R36" s="249">
        <v>1</v>
      </c>
      <c r="U36" s="373"/>
      <c r="V36" s="1079"/>
    </row>
    <row r="37" spans="1:22" x14ac:dyDescent="0.2">
      <c r="A37" s="137">
        <v>2020</v>
      </c>
      <c r="B37" s="174">
        <v>34.42363614773447</v>
      </c>
      <c r="C37" s="362">
        <v>28.722977820750369</v>
      </c>
      <c r="D37" s="362"/>
      <c r="E37" s="362">
        <v>44.710227866144699</v>
      </c>
      <c r="F37" s="362">
        <v>32.415907528897485</v>
      </c>
      <c r="G37" s="362">
        <v>45.126625309650791</v>
      </c>
      <c r="H37" s="362"/>
      <c r="I37" s="362">
        <v>43.847061329400596</v>
      </c>
      <c r="J37" s="362">
        <v>33.918284737597077</v>
      </c>
      <c r="K37" s="362"/>
      <c r="L37" s="362"/>
      <c r="O37" s="29">
        <v>8.08</v>
      </c>
      <c r="P37" s="30">
        <v>2011</v>
      </c>
      <c r="Q37" s="215">
        <v>179.14221552181428</v>
      </c>
      <c r="R37" s="213">
        <v>2</v>
      </c>
      <c r="U37" s="373"/>
      <c r="V37" s="1079"/>
    </row>
    <row r="38" spans="1:22" x14ac:dyDescent="0.2">
      <c r="O38" s="248">
        <v>9</v>
      </c>
      <c r="P38" s="250">
        <v>2011</v>
      </c>
      <c r="Q38" s="74">
        <v>136.24845220974544</v>
      </c>
      <c r="R38" s="213">
        <v>2</v>
      </c>
    </row>
    <row r="39" spans="1:22" x14ac:dyDescent="0.2">
      <c r="O39" s="212">
        <v>20</v>
      </c>
      <c r="P39" s="214">
        <v>2011</v>
      </c>
      <c r="Q39" s="74">
        <v>171.5018805924758</v>
      </c>
      <c r="R39" s="213">
        <v>2</v>
      </c>
    </row>
    <row r="40" spans="1:22" x14ac:dyDescent="0.2">
      <c r="O40" s="212">
        <v>15</v>
      </c>
      <c r="P40" s="214">
        <v>2011</v>
      </c>
      <c r="Q40" s="74">
        <v>180.00815982525708</v>
      </c>
      <c r="R40" s="213">
        <v>2</v>
      </c>
    </row>
    <row r="41" spans="1:22" x14ac:dyDescent="0.2">
      <c r="B41" s="17"/>
      <c r="C41" s="17"/>
      <c r="D41" s="17"/>
      <c r="E41" s="17"/>
      <c r="F41" s="1084"/>
      <c r="G41" s="836"/>
      <c r="H41" s="17"/>
      <c r="I41" s="17"/>
      <c r="J41" s="17"/>
      <c r="K41" s="17"/>
      <c r="L41" s="17"/>
      <c r="O41" s="212">
        <v>15</v>
      </c>
      <c r="P41" s="214">
        <v>2011</v>
      </c>
      <c r="Q41" s="74">
        <v>198.7943198349366</v>
      </c>
      <c r="R41" s="213">
        <v>2</v>
      </c>
    </row>
    <row r="42" spans="1:22" x14ac:dyDescent="0.2">
      <c r="B42" s="250"/>
      <c r="C42" s="17"/>
      <c r="D42" s="17"/>
      <c r="E42" s="17"/>
      <c r="F42" s="1084"/>
      <c r="G42" s="1085"/>
      <c r="H42" s="1085"/>
      <c r="I42" s="17"/>
      <c r="J42" s="17"/>
      <c r="K42" s="17"/>
      <c r="L42" s="17"/>
      <c r="O42" s="212">
        <v>5.2</v>
      </c>
      <c r="P42" s="214">
        <v>2011</v>
      </c>
      <c r="Q42" s="74">
        <v>160.62704743096671</v>
      </c>
      <c r="R42" s="213">
        <v>2</v>
      </c>
    </row>
    <row r="43" spans="1:22" x14ac:dyDescent="0.2">
      <c r="B43" s="250"/>
      <c r="C43" s="17"/>
      <c r="D43" s="17"/>
      <c r="E43" s="17"/>
      <c r="F43" s="1084"/>
      <c r="G43" s="836"/>
      <c r="H43" s="17"/>
      <c r="I43" s="17"/>
      <c r="J43" s="17"/>
      <c r="K43" s="17"/>
      <c r="L43" s="17"/>
      <c r="O43" s="212">
        <v>7</v>
      </c>
      <c r="P43" s="214">
        <v>2011</v>
      </c>
      <c r="Q43" s="74">
        <v>159.76919484537567</v>
      </c>
      <c r="R43" s="213">
        <v>2</v>
      </c>
    </row>
    <row r="44" spans="1:22" x14ac:dyDescent="0.2">
      <c r="B44" s="250"/>
      <c r="C44" s="17"/>
      <c r="D44" s="17"/>
      <c r="E44" s="17"/>
      <c r="F44" s="1084"/>
      <c r="G44" s="836"/>
      <c r="H44" s="17"/>
      <c r="I44" s="17"/>
      <c r="J44" s="17"/>
      <c r="K44" s="17"/>
      <c r="L44" s="17"/>
      <c r="O44" s="212">
        <v>20.16</v>
      </c>
      <c r="P44" s="214">
        <v>2011</v>
      </c>
      <c r="Q44" s="74">
        <v>139.63360935082568</v>
      </c>
      <c r="R44" s="213">
        <v>2</v>
      </c>
    </row>
    <row r="45" spans="1:22" x14ac:dyDescent="0.2">
      <c r="B45" s="250"/>
      <c r="C45" s="17"/>
      <c r="D45" s="17"/>
      <c r="E45" s="17"/>
      <c r="F45" s="1084"/>
      <c r="G45" s="836"/>
      <c r="H45" s="17"/>
      <c r="I45" s="17"/>
      <c r="J45" s="17"/>
      <c r="K45" s="17"/>
      <c r="L45" s="17"/>
      <c r="O45" s="212">
        <v>18</v>
      </c>
      <c r="P45" s="214">
        <v>2011</v>
      </c>
      <c r="Q45" s="74">
        <v>194.96689551483931</v>
      </c>
      <c r="R45" s="213">
        <v>2</v>
      </c>
    </row>
    <row r="46" spans="1:22" x14ac:dyDescent="0.2">
      <c r="B46" s="250"/>
      <c r="C46" s="17"/>
      <c r="D46" s="17"/>
      <c r="E46" s="17"/>
      <c r="F46" s="1084"/>
      <c r="G46" s="836"/>
      <c r="H46" s="17"/>
      <c r="I46" s="17"/>
      <c r="J46" s="17"/>
      <c r="K46" s="17"/>
      <c r="L46" s="17"/>
      <c r="O46" s="212">
        <v>10.4</v>
      </c>
      <c r="P46" s="214">
        <v>2011</v>
      </c>
      <c r="Q46" s="74">
        <v>153.55207651186774</v>
      </c>
      <c r="R46" s="213">
        <v>2</v>
      </c>
    </row>
    <row r="47" spans="1:22" x14ac:dyDescent="0.2">
      <c r="B47" s="250"/>
      <c r="C47" s="17"/>
      <c r="D47" s="17"/>
      <c r="E47" s="17"/>
      <c r="F47" s="1084"/>
      <c r="G47" s="836"/>
      <c r="H47" s="17"/>
      <c r="I47" s="17"/>
      <c r="J47" s="17"/>
      <c r="K47" s="17"/>
      <c r="L47" s="17"/>
      <c r="O47" s="212">
        <v>17.600000000000001</v>
      </c>
      <c r="P47" s="214">
        <v>2011</v>
      </c>
      <c r="Q47" s="74">
        <v>168.33360200295829</v>
      </c>
      <c r="R47" s="213">
        <v>2</v>
      </c>
    </row>
    <row r="48" spans="1:22" x14ac:dyDescent="0.2">
      <c r="B48" s="250"/>
      <c r="C48" s="17"/>
      <c r="D48" s="17"/>
      <c r="E48" s="17"/>
      <c r="F48" s="1084"/>
      <c r="G48" s="836"/>
      <c r="H48" s="17"/>
      <c r="I48" s="17"/>
      <c r="J48" s="17"/>
      <c r="K48" s="17"/>
      <c r="L48" s="17"/>
      <c r="O48" s="29">
        <v>30.4</v>
      </c>
      <c r="P48" s="30">
        <v>2011</v>
      </c>
      <c r="Q48" s="215">
        <v>151.09233276214215</v>
      </c>
      <c r="R48" s="213">
        <v>2</v>
      </c>
    </row>
    <row r="49" spans="2:18" x14ac:dyDescent="0.2">
      <c r="B49" s="250"/>
      <c r="C49" s="17"/>
      <c r="D49" s="17"/>
      <c r="E49" s="17"/>
      <c r="F49" s="1084"/>
      <c r="G49" s="836"/>
      <c r="H49" s="17"/>
      <c r="I49" s="17"/>
      <c r="J49" s="17"/>
      <c r="K49" s="17"/>
      <c r="L49" s="17"/>
      <c r="O49" s="212">
        <v>5.5</v>
      </c>
      <c r="P49" s="214">
        <v>2011</v>
      </c>
      <c r="Q49" s="74">
        <v>237.33293119724578</v>
      </c>
      <c r="R49" s="213">
        <v>2</v>
      </c>
    </row>
    <row r="50" spans="2:18" x14ac:dyDescent="0.2">
      <c r="B50" s="250"/>
      <c r="C50" s="17"/>
      <c r="D50" s="17"/>
      <c r="E50" s="17"/>
      <c r="F50" s="1084"/>
      <c r="G50" s="836"/>
      <c r="H50" s="17"/>
      <c r="I50" s="17"/>
      <c r="J50" s="17"/>
      <c r="K50" s="17"/>
      <c r="L50" s="17"/>
      <c r="O50" s="212">
        <v>30</v>
      </c>
      <c r="P50" s="214">
        <v>2011</v>
      </c>
      <c r="Q50" s="74">
        <v>205.35587938497534</v>
      </c>
      <c r="R50" s="213">
        <v>2</v>
      </c>
    </row>
    <row r="51" spans="2:18" x14ac:dyDescent="0.2">
      <c r="B51" s="250"/>
      <c r="C51" s="17"/>
      <c r="D51" s="17"/>
      <c r="E51" s="17"/>
      <c r="F51" s="1084"/>
      <c r="G51" s="200"/>
      <c r="H51" s="17"/>
      <c r="I51" s="17"/>
      <c r="J51" s="17"/>
      <c r="K51" s="17"/>
      <c r="L51" s="17"/>
      <c r="O51" s="212">
        <v>8</v>
      </c>
      <c r="P51" s="214">
        <v>2011</v>
      </c>
      <c r="Q51" s="74">
        <v>256.90092754654177</v>
      </c>
      <c r="R51" s="213">
        <v>2</v>
      </c>
    </row>
    <row r="52" spans="2:18" x14ac:dyDescent="0.2">
      <c r="B52" s="250"/>
      <c r="C52" s="17"/>
      <c r="D52" s="17"/>
      <c r="E52" s="17"/>
      <c r="F52" s="1084"/>
      <c r="G52" s="200"/>
      <c r="H52" s="17"/>
      <c r="I52" s="17"/>
      <c r="J52" s="17"/>
      <c r="K52" s="17"/>
      <c r="L52" s="17"/>
      <c r="O52" s="212">
        <v>20</v>
      </c>
      <c r="P52" s="214">
        <v>2011</v>
      </c>
      <c r="Q52" s="74">
        <v>156.47227046112744</v>
      </c>
      <c r="R52" s="213">
        <v>2</v>
      </c>
    </row>
    <row r="53" spans="2:18" x14ac:dyDescent="0.2">
      <c r="B53" s="17"/>
      <c r="C53" s="17"/>
      <c r="D53" s="17"/>
      <c r="E53" s="17"/>
      <c r="F53" s="1084"/>
      <c r="G53" s="200"/>
      <c r="H53" s="17"/>
      <c r="I53" s="17"/>
      <c r="J53" s="17"/>
      <c r="K53" s="17"/>
      <c r="L53" s="17"/>
      <c r="O53" s="212">
        <v>19</v>
      </c>
      <c r="P53" s="214">
        <v>2011</v>
      </c>
      <c r="Q53" s="74">
        <v>212.65512280514415</v>
      </c>
      <c r="R53" s="213">
        <v>2</v>
      </c>
    </row>
    <row r="54" spans="2:18" x14ac:dyDescent="0.2">
      <c r="B54" s="17"/>
      <c r="C54" s="17"/>
      <c r="D54" s="17"/>
      <c r="E54" s="17"/>
      <c r="F54" s="1084"/>
      <c r="G54" s="200"/>
      <c r="H54" s="17"/>
      <c r="I54" s="17"/>
      <c r="J54" s="17"/>
      <c r="K54" s="17"/>
      <c r="L54" s="17"/>
      <c r="O54" s="212">
        <v>20</v>
      </c>
      <c r="P54" s="214">
        <v>2011</v>
      </c>
      <c r="Q54" s="74">
        <v>215.2593440555367</v>
      </c>
      <c r="R54" s="213">
        <v>2</v>
      </c>
    </row>
    <row r="55" spans="2:18" x14ac:dyDescent="0.2">
      <c r="B55" s="17"/>
      <c r="C55" s="17"/>
      <c r="D55" s="17"/>
      <c r="E55" s="17"/>
      <c r="F55" s="17"/>
      <c r="G55" s="17"/>
      <c r="H55" s="17"/>
      <c r="I55" s="17"/>
      <c r="J55" s="17"/>
      <c r="K55" s="17"/>
      <c r="L55" s="17"/>
      <c r="O55" s="212">
        <v>18</v>
      </c>
      <c r="P55" s="214">
        <v>2011</v>
      </c>
      <c r="Q55" s="74">
        <v>284.73958884296638</v>
      </c>
      <c r="R55" s="213">
        <v>2</v>
      </c>
    </row>
    <row r="56" spans="2:18" x14ac:dyDescent="0.2">
      <c r="B56" s="17"/>
      <c r="C56" s="250"/>
      <c r="D56" s="250"/>
      <c r="E56" s="250"/>
      <c r="F56" s="250"/>
      <c r="G56" s="250"/>
      <c r="H56" s="250"/>
      <c r="I56" s="250"/>
      <c r="J56" s="250"/>
      <c r="K56" s="30"/>
      <c r="L56" s="250"/>
      <c r="O56" s="212">
        <v>10</v>
      </c>
      <c r="P56" s="214">
        <v>2011</v>
      </c>
      <c r="Q56" s="74">
        <v>258.17162109128401</v>
      </c>
      <c r="R56" s="213">
        <v>2</v>
      </c>
    </row>
    <row r="57" spans="2:18" x14ac:dyDescent="0.2">
      <c r="B57" s="17"/>
      <c r="C57" s="1086"/>
      <c r="D57" s="1086"/>
      <c r="E57" s="1086"/>
      <c r="F57" s="1086"/>
      <c r="G57" s="1086"/>
      <c r="H57" s="1086"/>
      <c r="I57" s="1086"/>
      <c r="J57" s="1086"/>
      <c r="K57" s="1086"/>
      <c r="L57" s="1086"/>
      <c r="O57" s="212">
        <v>6</v>
      </c>
      <c r="P57" s="214">
        <v>2011</v>
      </c>
      <c r="Q57" s="74">
        <v>226.74061055713238</v>
      </c>
      <c r="R57" s="213">
        <v>2</v>
      </c>
    </row>
    <row r="58" spans="2:18" x14ac:dyDescent="0.2">
      <c r="B58" s="17"/>
      <c r="C58" s="1086"/>
      <c r="D58" s="1086"/>
      <c r="E58" s="1086"/>
      <c r="F58" s="1086"/>
      <c r="G58" s="1086"/>
      <c r="H58" s="1086"/>
      <c r="I58" s="1086"/>
      <c r="J58" s="1086"/>
      <c r="K58" s="1086"/>
      <c r="L58" s="1086"/>
      <c r="O58" s="212">
        <v>16</v>
      </c>
      <c r="P58" s="214">
        <v>2011</v>
      </c>
      <c r="Q58" s="74">
        <v>187.69604751851881</v>
      </c>
      <c r="R58" s="213">
        <v>2</v>
      </c>
    </row>
    <row r="59" spans="2:18" x14ac:dyDescent="0.2">
      <c r="B59" s="17"/>
      <c r="C59" s="1086"/>
      <c r="D59" s="1086"/>
      <c r="E59" s="1086"/>
      <c r="F59" s="1086"/>
      <c r="G59" s="1086"/>
      <c r="H59" s="1086"/>
      <c r="I59" s="1086"/>
      <c r="J59" s="1086"/>
      <c r="K59" s="1086"/>
      <c r="L59" s="1086"/>
      <c r="O59" s="212">
        <v>8.91</v>
      </c>
      <c r="P59" s="214">
        <v>2011</v>
      </c>
      <c r="Q59" s="74">
        <v>200.49608005207003</v>
      </c>
      <c r="R59" s="213">
        <v>2</v>
      </c>
    </row>
    <row r="60" spans="2:18" x14ac:dyDescent="0.2">
      <c r="B60" s="17"/>
      <c r="C60" s="1086"/>
      <c r="D60" s="1086"/>
      <c r="E60" s="1086"/>
      <c r="F60" s="1086"/>
      <c r="G60" s="1086"/>
      <c r="H60" s="1086"/>
      <c r="I60" s="1086"/>
      <c r="J60" s="1086"/>
      <c r="K60" s="1086"/>
      <c r="L60" s="1086"/>
      <c r="O60" s="212">
        <v>17</v>
      </c>
      <c r="P60" s="214">
        <v>2011</v>
      </c>
      <c r="Q60" s="74">
        <v>196.06581349947777</v>
      </c>
      <c r="R60" s="213">
        <v>2</v>
      </c>
    </row>
    <row r="61" spans="2:18" x14ac:dyDescent="0.2">
      <c r="B61" s="17"/>
      <c r="C61" s="1086"/>
      <c r="D61" s="1086"/>
      <c r="E61" s="1086"/>
      <c r="F61" s="1086"/>
      <c r="G61" s="1086"/>
      <c r="H61" s="1086"/>
      <c r="I61" s="1086"/>
      <c r="J61" s="1086"/>
      <c r="K61" s="1086"/>
      <c r="L61" s="1086"/>
      <c r="O61" s="212">
        <v>31.5</v>
      </c>
      <c r="P61" s="214">
        <v>2011</v>
      </c>
      <c r="Q61" s="74">
        <v>292.49865487956424</v>
      </c>
      <c r="R61" s="213">
        <v>2</v>
      </c>
    </row>
    <row r="62" spans="2:18" x14ac:dyDescent="0.2">
      <c r="B62" s="17"/>
      <c r="C62" s="1086"/>
      <c r="D62" s="1086"/>
      <c r="E62" s="1086"/>
      <c r="F62" s="1086"/>
      <c r="G62" s="1086"/>
      <c r="H62" s="1086"/>
      <c r="I62" s="1086"/>
      <c r="J62" s="1086"/>
      <c r="K62" s="1086"/>
      <c r="L62" s="1086"/>
      <c r="O62" s="212">
        <v>10</v>
      </c>
      <c r="P62" s="214">
        <v>2011</v>
      </c>
      <c r="Q62" s="74">
        <v>321.65121504720662</v>
      </c>
      <c r="R62" s="213">
        <v>2</v>
      </c>
    </row>
    <row r="63" spans="2:18" x14ac:dyDescent="0.2">
      <c r="B63" s="17"/>
      <c r="C63" s="1086"/>
      <c r="D63" s="1086"/>
      <c r="E63" s="1086"/>
      <c r="F63" s="1086"/>
      <c r="G63" s="1086"/>
      <c r="H63" s="1086"/>
      <c r="I63" s="1086"/>
      <c r="J63" s="1086"/>
      <c r="K63" s="1086"/>
      <c r="L63" s="1086"/>
      <c r="O63" s="212">
        <v>12</v>
      </c>
      <c r="P63" s="214">
        <v>2011</v>
      </c>
      <c r="Q63" s="74">
        <v>322.13013739344473</v>
      </c>
      <c r="R63" s="213">
        <v>2</v>
      </c>
    </row>
    <row r="64" spans="2:18" x14ac:dyDescent="0.2">
      <c r="B64" s="17"/>
      <c r="C64" s="1086"/>
      <c r="D64" s="1086"/>
      <c r="E64" s="1086"/>
      <c r="F64" s="1086"/>
      <c r="G64" s="1086"/>
      <c r="H64" s="1086"/>
      <c r="I64" s="1086"/>
      <c r="J64" s="1086"/>
      <c r="K64" s="1086"/>
      <c r="L64" s="1086"/>
      <c r="O64" s="212">
        <v>15</v>
      </c>
      <c r="P64" s="214">
        <v>2011</v>
      </c>
      <c r="Q64" s="74">
        <v>221.21344871159113</v>
      </c>
      <c r="R64" s="213">
        <v>2</v>
      </c>
    </row>
    <row r="65" spans="2:18" x14ac:dyDescent="0.2">
      <c r="B65" s="17"/>
      <c r="C65" s="1086"/>
      <c r="D65" s="1086"/>
      <c r="E65" s="1086"/>
      <c r="F65" s="1086"/>
      <c r="G65" s="1086"/>
      <c r="H65" s="1086"/>
      <c r="I65" s="1086"/>
      <c r="J65" s="1086"/>
      <c r="K65" s="1086"/>
      <c r="L65" s="1086"/>
      <c r="O65" s="212">
        <v>92</v>
      </c>
      <c r="P65" s="214">
        <v>2012</v>
      </c>
      <c r="Q65" s="74">
        <v>68.493587729458227</v>
      </c>
      <c r="R65" s="213">
        <v>3</v>
      </c>
    </row>
    <row r="66" spans="2:18" x14ac:dyDescent="0.2">
      <c r="B66" s="17"/>
      <c r="C66" s="1086"/>
      <c r="D66" s="1086"/>
      <c r="E66" s="1086"/>
      <c r="F66" s="1086"/>
      <c r="G66" s="1086"/>
      <c r="H66" s="1086"/>
      <c r="I66" s="1086"/>
      <c r="J66" s="1086"/>
      <c r="K66" s="1086"/>
      <c r="L66" s="1086"/>
      <c r="O66" s="212">
        <v>170</v>
      </c>
      <c r="P66" s="214">
        <v>2012</v>
      </c>
      <c r="Q66" s="74">
        <v>112.37733581939295</v>
      </c>
      <c r="R66" s="213">
        <v>3</v>
      </c>
    </row>
    <row r="67" spans="2:18" x14ac:dyDescent="0.2">
      <c r="B67" s="17"/>
      <c r="C67" s="1086"/>
      <c r="D67" s="1086"/>
      <c r="E67" s="1086"/>
      <c r="F67" s="1086"/>
      <c r="G67" s="1086"/>
      <c r="H67" s="1086"/>
      <c r="I67" s="1086"/>
      <c r="J67" s="1086"/>
      <c r="K67" s="1086"/>
      <c r="L67" s="1086"/>
      <c r="O67" s="212">
        <v>20</v>
      </c>
      <c r="P67" s="214">
        <v>2012</v>
      </c>
      <c r="Q67" s="74">
        <v>130.77817823608299</v>
      </c>
      <c r="R67" s="213">
        <v>3</v>
      </c>
    </row>
    <row r="68" spans="2:18" x14ac:dyDescent="0.2">
      <c r="O68" s="212">
        <v>5.0999999999999996</v>
      </c>
      <c r="P68" s="214">
        <v>2012</v>
      </c>
      <c r="Q68" s="74">
        <v>106.10507086444835</v>
      </c>
      <c r="R68" s="213">
        <v>3</v>
      </c>
    </row>
    <row r="69" spans="2:18" x14ac:dyDescent="0.2">
      <c r="O69" s="212">
        <v>12.5</v>
      </c>
      <c r="P69" s="214">
        <v>2012</v>
      </c>
      <c r="Q69" s="74">
        <v>171.84130151087513</v>
      </c>
      <c r="R69" s="213">
        <v>3</v>
      </c>
    </row>
    <row r="70" spans="2:18" x14ac:dyDescent="0.2">
      <c r="O70" s="212">
        <v>5.5</v>
      </c>
      <c r="P70" s="214">
        <v>2012</v>
      </c>
      <c r="Q70" s="74">
        <v>193.86296865196454</v>
      </c>
      <c r="R70" s="213">
        <v>3</v>
      </c>
    </row>
    <row r="71" spans="2:18" x14ac:dyDescent="0.2">
      <c r="O71" s="212">
        <v>20</v>
      </c>
      <c r="P71" s="214">
        <v>2012</v>
      </c>
      <c r="Q71" s="74">
        <v>153.6569043931849</v>
      </c>
      <c r="R71" s="213">
        <v>3</v>
      </c>
    </row>
    <row r="72" spans="2:18" x14ac:dyDescent="0.2">
      <c r="O72" s="212">
        <v>21.8</v>
      </c>
      <c r="P72" s="214">
        <v>2012</v>
      </c>
      <c r="Q72" s="74">
        <v>169.63846657668199</v>
      </c>
      <c r="R72" s="213">
        <v>3</v>
      </c>
    </row>
    <row r="73" spans="2:18" x14ac:dyDescent="0.2">
      <c r="O73" s="212">
        <v>10</v>
      </c>
      <c r="P73" s="214">
        <v>2012</v>
      </c>
      <c r="Q73" s="74">
        <v>160.41152271412037</v>
      </c>
      <c r="R73" s="213">
        <v>3</v>
      </c>
    </row>
    <row r="74" spans="2:18" x14ac:dyDescent="0.2">
      <c r="O74" s="212">
        <v>7.6</v>
      </c>
      <c r="P74" s="214">
        <v>2012</v>
      </c>
      <c r="Q74" s="74">
        <v>197.83283955040093</v>
      </c>
      <c r="R74" s="213">
        <v>3</v>
      </c>
    </row>
    <row r="75" spans="2:18" x14ac:dyDescent="0.2">
      <c r="O75" s="212">
        <v>23</v>
      </c>
      <c r="P75" s="214">
        <v>2012</v>
      </c>
      <c r="Q75" s="74">
        <v>161.2061081099888</v>
      </c>
      <c r="R75" s="213">
        <v>3</v>
      </c>
    </row>
    <row r="76" spans="2:18" x14ac:dyDescent="0.2">
      <c r="O76" s="212">
        <v>20</v>
      </c>
      <c r="P76" s="214">
        <v>2012</v>
      </c>
      <c r="Q76" s="74">
        <v>212.20499762856645</v>
      </c>
      <c r="R76" s="213">
        <v>3</v>
      </c>
    </row>
    <row r="77" spans="2:18" x14ac:dyDescent="0.2">
      <c r="O77" s="212">
        <v>20</v>
      </c>
      <c r="P77" s="214">
        <v>2012</v>
      </c>
      <c r="Q77" s="74">
        <v>200.3927011924645</v>
      </c>
      <c r="R77" s="213">
        <v>3</v>
      </c>
    </row>
    <row r="78" spans="2:18" x14ac:dyDescent="0.2">
      <c r="O78" s="212">
        <v>52</v>
      </c>
      <c r="P78" s="214">
        <v>2012</v>
      </c>
      <c r="Q78" s="74">
        <v>146.92727696795325</v>
      </c>
      <c r="R78" s="213">
        <v>3</v>
      </c>
    </row>
    <row r="79" spans="2:18" x14ac:dyDescent="0.2">
      <c r="O79" s="212">
        <v>5.5</v>
      </c>
      <c r="P79" s="214">
        <v>2012</v>
      </c>
      <c r="Q79" s="74">
        <v>233.95406083019205</v>
      </c>
      <c r="R79" s="213">
        <v>3</v>
      </c>
    </row>
    <row r="80" spans="2:18" x14ac:dyDescent="0.2">
      <c r="O80" s="212">
        <v>50</v>
      </c>
      <c r="P80" s="214">
        <v>2012</v>
      </c>
      <c r="Q80" s="74">
        <v>135.91008881826028</v>
      </c>
      <c r="R80" s="213">
        <v>3</v>
      </c>
    </row>
    <row r="81" spans="15:18" x14ac:dyDescent="0.2">
      <c r="O81" s="212">
        <v>20</v>
      </c>
      <c r="P81" s="214">
        <v>2012</v>
      </c>
      <c r="Q81" s="74">
        <v>148.29756373111175</v>
      </c>
      <c r="R81" s="213">
        <v>3</v>
      </c>
    </row>
    <row r="82" spans="15:18" x14ac:dyDescent="0.2">
      <c r="O82" s="212">
        <v>9</v>
      </c>
      <c r="P82" s="214">
        <v>2012</v>
      </c>
      <c r="Q82" s="74">
        <v>150.15877389900862</v>
      </c>
      <c r="R82" s="213">
        <v>3</v>
      </c>
    </row>
    <row r="83" spans="15:18" x14ac:dyDescent="0.2">
      <c r="O83" s="212">
        <v>20</v>
      </c>
      <c r="P83" s="214">
        <v>2012</v>
      </c>
      <c r="Q83" s="74">
        <v>136.13425760748882</v>
      </c>
      <c r="R83" s="213">
        <v>3</v>
      </c>
    </row>
    <row r="84" spans="15:18" x14ac:dyDescent="0.2">
      <c r="O84" s="212">
        <v>10.6</v>
      </c>
      <c r="P84" s="214">
        <v>2012</v>
      </c>
      <c r="Q84" s="74">
        <v>208.30130404390749</v>
      </c>
      <c r="R84" s="213">
        <v>3</v>
      </c>
    </row>
    <row r="85" spans="15:18" x14ac:dyDescent="0.2">
      <c r="O85" s="212">
        <v>26.46</v>
      </c>
      <c r="P85" s="214">
        <v>2012</v>
      </c>
      <c r="Q85" s="74">
        <v>143.10589306214285</v>
      </c>
      <c r="R85" s="213">
        <v>3</v>
      </c>
    </row>
    <row r="86" spans="15:18" x14ac:dyDescent="0.2">
      <c r="O86" s="212">
        <v>9.9</v>
      </c>
      <c r="P86" s="214">
        <v>2012</v>
      </c>
      <c r="Q86" s="74">
        <v>208.43515497100944</v>
      </c>
      <c r="R86" s="213">
        <v>3</v>
      </c>
    </row>
    <row r="87" spans="15:18" x14ac:dyDescent="0.2">
      <c r="O87" s="212">
        <v>9.9</v>
      </c>
      <c r="P87" s="214">
        <v>2012</v>
      </c>
      <c r="Q87" s="74">
        <v>207.61935439100756</v>
      </c>
      <c r="R87" s="213">
        <v>3</v>
      </c>
    </row>
    <row r="88" spans="15:18" x14ac:dyDescent="0.2">
      <c r="O88" s="212">
        <v>20</v>
      </c>
      <c r="P88" s="214">
        <v>2012</v>
      </c>
      <c r="Q88" s="74">
        <v>222.78817626640549</v>
      </c>
      <c r="R88" s="213">
        <v>3</v>
      </c>
    </row>
    <row r="89" spans="15:18" x14ac:dyDescent="0.2">
      <c r="O89" s="212">
        <v>12</v>
      </c>
      <c r="P89" s="214">
        <v>2012</v>
      </c>
      <c r="Q89" s="74">
        <v>231.49395164956681</v>
      </c>
      <c r="R89" s="213">
        <v>3</v>
      </c>
    </row>
    <row r="90" spans="15:18" x14ac:dyDescent="0.2">
      <c r="O90" s="212">
        <v>19</v>
      </c>
      <c r="P90" s="214">
        <v>2012</v>
      </c>
      <c r="Q90" s="74">
        <v>145.88228648772204</v>
      </c>
      <c r="R90" s="213">
        <v>3</v>
      </c>
    </row>
    <row r="91" spans="15:18" x14ac:dyDescent="0.2">
      <c r="O91" s="212">
        <v>30</v>
      </c>
      <c r="P91" s="214">
        <v>2012</v>
      </c>
      <c r="Q91" s="74">
        <v>155.46411221743378</v>
      </c>
      <c r="R91" s="213">
        <v>3</v>
      </c>
    </row>
    <row r="92" spans="15:18" x14ac:dyDescent="0.2">
      <c r="O92" s="212">
        <v>11.12</v>
      </c>
      <c r="P92" s="214">
        <v>2012</v>
      </c>
      <c r="Q92" s="74">
        <v>157.73434292098153</v>
      </c>
      <c r="R92" s="213">
        <v>3</v>
      </c>
    </row>
    <row r="93" spans="15:18" x14ac:dyDescent="0.2">
      <c r="O93" s="212">
        <v>12</v>
      </c>
      <c r="P93" s="214">
        <v>2012</v>
      </c>
      <c r="Q93" s="74">
        <v>149.35442478150202</v>
      </c>
      <c r="R93" s="213">
        <v>3</v>
      </c>
    </row>
    <row r="94" spans="15:18" x14ac:dyDescent="0.2">
      <c r="O94" s="212">
        <v>15.904</v>
      </c>
      <c r="P94" s="214">
        <v>2012</v>
      </c>
      <c r="Q94" s="74">
        <v>246.22805545051327</v>
      </c>
      <c r="R94" s="213">
        <v>3</v>
      </c>
    </row>
    <row r="95" spans="15:18" x14ac:dyDescent="0.2">
      <c r="O95" s="212">
        <v>25.8</v>
      </c>
      <c r="P95" s="214">
        <v>2012</v>
      </c>
      <c r="Q95" s="74">
        <v>163.87212735490215</v>
      </c>
      <c r="R95" s="213">
        <v>3</v>
      </c>
    </row>
    <row r="96" spans="15:18" x14ac:dyDescent="0.2">
      <c r="O96" s="212">
        <v>10</v>
      </c>
      <c r="P96" s="214">
        <v>2012</v>
      </c>
      <c r="Q96" s="74">
        <v>290.67701478895032</v>
      </c>
      <c r="R96" s="213">
        <v>3</v>
      </c>
    </row>
    <row r="97" spans="15:18" x14ac:dyDescent="0.2">
      <c r="O97" s="212">
        <v>14.85</v>
      </c>
      <c r="P97" s="214">
        <v>2012</v>
      </c>
      <c r="Q97" s="74">
        <v>178.05470513997255</v>
      </c>
      <c r="R97" s="213">
        <v>3</v>
      </c>
    </row>
    <row r="98" spans="15:18" x14ac:dyDescent="0.2">
      <c r="O98" s="212">
        <v>14.85</v>
      </c>
      <c r="P98" s="214">
        <v>2012</v>
      </c>
      <c r="Q98" s="74">
        <v>173.52784179784535</v>
      </c>
      <c r="R98" s="213">
        <v>3</v>
      </c>
    </row>
    <row r="99" spans="15:18" x14ac:dyDescent="0.2">
      <c r="O99" s="212">
        <v>13</v>
      </c>
      <c r="P99" s="214">
        <v>2012</v>
      </c>
      <c r="Q99" s="74">
        <v>267.27874721621089</v>
      </c>
      <c r="R99" s="213">
        <v>3</v>
      </c>
    </row>
    <row r="100" spans="15:18" x14ac:dyDescent="0.2">
      <c r="O100" s="212">
        <v>5.5</v>
      </c>
      <c r="P100" s="214">
        <v>2012</v>
      </c>
      <c r="Q100" s="74">
        <v>280.99366804301116</v>
      </c>
      <c r="R100" s="213">
        <v>3</v>
      </c>
    </row>
    <row r="101" spans="15:18" x14ac:dyDescent="0.2">
      <c r="O101" s="212">
        <v>19</v>
      </c>
      <c r="P101" s="214">
        <v>2012</v>
      </c>
      <c r="Q101" s="74">
        <v>174.27291377792804</v>
      </c>
      <c r="R101" s="213">
        <v>3</v>
      </c>
    </row>
    <row r="102" spans="15:18" x14ac:dyDescent="0.2">
      <c r="O102" s="212">
        <v>10</v>
      </c>
      <c r="P102" s="214">
        <v>2012</v>
      </c>
      <c r="Q102" s="74">
        <v>305.66919112231227</v>
      </c>
      <c r="R102" s="213">
        <v>3</v>
      </c>
    </row>
    <row r="103" spans="15:18" x14ac:dyDescent="0.2">
      <c r="O103" s="212">
        <v>20</v>
      </c>
      <c r="P103" s="214">
        <v>2012</v>
      </c>
      <c r="Q103" s="74">
        <v>176.6872353412935</v>
      </c>
      <c r="R103" s="213">
        <v>3</v>
      </c>
    </row>
    <row r="104" spans="15:18" x14ac:dyDescent="0.2">
      <c r="O104" s="212">
        <v>8</v>
      </c>
      <c r="P104" s="214">
        <v>2013</v>
      </c>
      <c r="Q104" s="74">
        <v>92.770635396697131</v>
      </c>
      <c r="R104" s="213">
        <v>4</v>
      </c>
    </row>
    <row r="105" spans="15:18" x14ac:dyDescent="0.2">
      <c r="O105" s="212">
        <v>7.5</v>
      </c>
      <c r="P105" s="214">
        <v>2013</v>
      </c>
      <c r="Q105" s="74">
        <v>89.929869662775147</v>
      </c>
      <c r="R105" s="213">
        <v>4</v>
      </c>
    </row>
    <row r="106" spans="15:18" x14ac:dyDescent="0.2">
      <c r="O106" s="212">
        <v>9</v>
      </c>
      <c r="P106" s="214">
        <v>2013</v>
      </c>
      <c r="Q106" s="74">
        <v>79.307415219021308</v>
      </c>
      <c r="R106" s="213">
        <v>4</v>
      </c>
    </row>
    <row r="107" spans="15:18" x14ac:dyDescent="0.2">
      <c r="O107" s="212">
        <v>10.1</v>
      </c>
      <c r="P107" s="214">
        <v>2013</v>
      </c>
      <c r="Q107" s="74">
        <v>175.68890885023754</v>
      </c>
      <c r="R107" s="213">
        <v>4</v>
      </c>
    </row>
    <row r="108" spans="15:18" x14ac:dyDescent="0.2">
      <c r="O108" s="212">
        <v>10.1</v>
      </c>
      <c r="P108" s="214">
        <v>2013</v>
      </c>
      <c r="Q108" s="74">
        <v>169.79642347172577</v>
      </c>
      <c r="R108" s="213">
        <v>4</v>
      </c>
    </row>
    <row r="109" spans="15:18" x14ac:dyDescent="0.2">
      <c r="O109" s="212">
        <v>20</v>
      </c>
      <c r="P109" s="214">
        <v>2013</v>
      </c>
      <c r="Q109" s="74">
        <v>116.93166955380963</v>
      </c>
      <c r="R109" s="213">
        <v>4</v>
      </c>
    </row>
    <row r="110" spans="15:18" x14ac:dyDescent="0.2">
      <c r="O110" s="212">
        <v>110</v>
      </c>
      <c r="P110" s="214">
        <v>2013</v>
      </c>
      <c r="Q110" s="74">
        <v>112.98423242294439</v>
      </c>
      <c r="R110" s="213">
        <v>4</v>
      </c>
    </row>
    <row r="111" spans="15:18" x14ac:dyDescent="0.2">
      <c r="O111" s="212">
        <v>8.6</v>
      </c>
      <c r="P111" s="214">
        <v>2013</v>
      </c>
      <c r="Q111" s="74">
        <v>170.53894258460681</v>
      </c>
      <c r="R111" s="213">
        <v>4</v>
      </c>
    </row>
    <row r="112" spans="15:18" x14ac:dyDescent="0.2">
      <c r="O112" s="212">
        <v>12</v>
      </c>
      <c r="P112" s="214">
        <v>2013</v>
      </c>
      <c r="Q112" s="74">
        <v>108.37676032116558</v>
      </c>
      <c r="R112" s="213">
        <v>4</v>
      </c>
    </row>
    <row r="113" spans="15:18" x14ac:dyDescent="0.2">
      <c r="O113" s="212">
        <v>16</v>
      </c>
      <c r="P113" s="214">
        <v>2013</v>
      </c>
      <c r="Q113" s="74">
        <v>163.2727393316685</v>
      </c>
      <c r="R113" s="213">
        <v>4</v>
      </c>
    </row>
    <row r="114" spans="15:18" x14ac:dyDescent="0.2">
      <c r="O114" s="212">
        <v>8.5</v>
      </c>
      <c r="P114" s="214">
        <v>2013</v>
      </c>
      <c r="Q114" s="74">
        <v>103.7377997540684</v>
      </c>
      <c r="R114" s="213">
        <v>4</v>
      </c>
    </row>
    <row r="115" spans="15:18" x14ac:dyDescent="0.2">
      <c r="O115" s="212">
        <v>14.8</v>
      </c>
      <c r="P115" s="214">
        <v>2013</v>
      </c>
      <c r="Q115" s="74">
        <v>108.65657995953299</v>
      </c>
      <c r="R115" s="213">
        <v>4</v>
      </c>
    </row>
    <row r="116" spans="15:18" x14ac:dyDescent="0.2">
      <c r="O116" s="212">
        <v>20</v>
      </c>
      <c r="P116" s="214">
        <v>2013</v>
      </c>
      <c r="Q116" s="74">
        <v>114.89770601244912</v>
      </c>
      <c r="R116" s="213">
        <v>4</v>
      </c>
    </row>
    <row r="117" spans="15:18" x14ac:dyDescent="0.2">
      <c r="O117" s="212">
        <v>15</v>
      </c>
      <c r="P117" s="214">
        <v>2013</v>
      </c>
      <c r="Q117" s="74">
        <v>106.50765089856793</v>
      </c>
      <c r="R117" s="213">
        <v>4</v>
      </c>
    </row>
    <row r="118" spans="15:18" x14ac:dyDescent="0.2">
      <c r="O118" s="212">
        <v>147.4</v>
      </c>
      <c r="P118" s="214">
        <v>2013</v>
      </c>
      <c r="Q118" s="74">
        <v>121.20376626037597</v>
      </c>
      <c r="R118" s="213">
        <v>4</v>
      </c>
    </row>
    <row r="119" spans="15:18" x14ac:dyDescent="0.2">
      <c r="O119" s="212">
        <v>20</v>
      </c>
      <c r="P119" s="214">
        <v>2013</v>
      </c>
      <c r="Q119" s="74">
        <v>118.65002904839733</v>
      </c>
      <c r="R119" s="213">
        <v>4</v>
      </c>
    </row>
    <row r="120" spans="15:18" x14ac:dyDescent="0.2">
      <c r="O120" s="212">
        <v>40.700000000000003</v>
      </c>
      <c r="P120" s="214">
        <v>2013</v>
      </c>
      <c r="Q120" s="74">
        <v>145.40286459651114</v>
      </c>
      <c r="R120" s="213">
        <v>4</v>
      </c>
    </row>
    <row r="121" spans="15:18" x14ac:dyDescent="0.2">
      <c r="O121" s="212">
        <v>7.65</v>
      </c>
      <c r="P121" s="214">
        <v>2013</v>
      </c>
      <c r="Q121" s="74">
        <v>182.77621083974074</v>
      </c>
      <c r="R121" s="213">
        <v>4</v>
      </c>
    </row>
    <row r="122" spans="15:18" x14ac:dyDescent="0.2">
      <c r="O122" s="212">
        <v>20</v>
      </c>
      <c r="P122" s="214">
        <v>2013</v>
      </c>
      <c r="Q122" s="74">
        <v>170.03188078538935</v>
      </c>
      <c r="R122" s="213">
        <v>4</v>
      </c>
    </row>
    <row r="123" spans="15:18" x14ac:dyDescent="0.2">
      <c r="O123" s="212">
        <v>10</v>
      </c>
      <c r="P123" s="214">
        <v>2013</v>
      </c>
      <c r="Q123" s="74">
        <v>224.23117471574136</v>
      </c>
      <c r="R123" s="213">
        <v>4</v>
      </c>
    </row>
    <row r="124" spans="15:18" x14ac:dyDescent="0.2">
      <c r="O124" s="212">
        <v>20</v>
      </c>
      <c r="P124" s="214">
        <v>2013</v>
      </c>
      <c r="Q124" s="74">
        <v>118.83159714264572</v>
      </c>
      <c r="R124" s="213">
        <v>4</v>
      </c>
    </row>
    <row r="125" spans="15:18" x14ac:dyDescent="0.2">
      <c r="O125" s="212">
        <v>10</v>
      </c>
      <c r="P125" s="214">
        <v>2013</v>
      </c>
      <c r="Q125" s="74">
        <v>161.46430994754195</v>
      </c>
      <c r="R125" s="213">
        <v>4</v>
      </c>
    </row>
    <row r="126" spans="15:18" x14ac:dyDescent="0.2">
      <c r="O126" s="212">
        <v>30</v>
      </c>
      <c r="P126" s="214">
        <v>2013</v>
      </c>
      <c r="Q126" s="74">
        <v>115.79477623981145</v>
      </c>
      <c r="R126" s="213">
        <v>4</v>
      </c>
    </row>
    <row r="127" spans="15:18" x14ac:dyDescent="0.2">
      <c r="O127" s="212">
        <v>37.44</v>
      </c>
      <c r="P127" s="214">
        <v>2013</v>
      </c>
      <c r="Q127" s="74">
        <v>124.31657132290688</v>
      </c>
      <c r="R127" s="213">
        <v>4</v>
      </c>
    </row>
    <row r="128" spans="15:18" x14ac:dyDescent="0.2">
      <c r="O128" s="212">
        <v>9.8000000000000007</v>
      </c>
      <c r="P128" s="214">
        <v>2013</v>
      </c>
      <c r="Q128" s="74">
        <v>204.93051068559183</v>
      </c>
      <c r="R128" s="213">
        <v>4</v>
      </c>
    </row>
    <row r="129" spans="15:18" x14ac:dyDescent="0.2">
      <c r="O129" s="212">
        <v>20</v>
      </c>
      <c r="P129" s="214">
        <v>2013</v>
      </c>
      <c r="Q129" s="74">
        <v>135.59585969808091</v>
      </c>
      <c r="R129" s="213">
        <v>4</v>
      </c>
    </row>
    <row r="130" spans="15:18" x14ac:dyDescent="0.2">
      <c r="O130" s="212">
        <v>26</v>
      </c>
      <c r="P130" s="214">
        <v>2013</v>
      </c>
      <c r="Q130" s="74">
        <v>130.23352363637122</v>
      </c>
      <c r="R130" s="213">
        <v>4</v>
      </c>
    </row>
    <row r="131" spans="15:18" x14ac:dyDescent="0.2">
      <c r="O131" s="212">
        <v>130</v>
      </c>
      <c r="P131" s="214">
        <v>2013</v>
      </c>
      <c r="Q131" s="74">
        <v>170.69862733913087</v>
      </c>
      <c r="R131" s="213">
        <v>4</v>
      </c>
    </row>
    <row r="132" spans="15:18" x14ac:dyDescent="0.2">
      <c r="O132" s="212">
        <v>250</v>
      </c>
      <c r="P132" s="214">
        <v>2013</v>
      </c>
      <c r="Q132" s="74">
        <v>136.120308101955</v>
      </c>
      <c r="R132" s="213">
        <v>4</v>
      </c>
    </row>
    <row r="133" spans="15:18" x14ac:dyDescent="0.2">
      <c r="O133" s="212">
        <v>9.9990000000000006</v>
      </c>
      <c r="P133" s="214">
        <v>2013</v>
      </c>
      <c r="Q133" s="74">
        <v>145.6200906148097</v>
      </c>
      <c r="R133" s="213">
        <v>4</v>
      </c>
    </row>
    <row r="134" spans="15:18" x14ac:dyDescent="0.2">
      <c r="O134" s="212">
        <v>66</v>
      </c>
      <c r="P134" s="214">
        <v>2013</v>
      </c>
      <c r="Q134" s="74">
        <v>148.23346625377164</v>
      </c>
      <c r="R134" s="213">
        <v>4</v>
      </c>
    </row>
    <row r="135" spans="15:18" x14ac:dyDescent="0.2">
      <c r="O135" s="212">
        <v>20.2</v>
      </c>
      <c r="P135" s="214">
        <v>2013</v>
      </c>
      <c r="Q135" s="74">
        <v>201.43267114289176</v>
      </c>
      <c r="R135" s="213">
        <v>4</v>
      </c>
    </row>
    <row r="136" spans="15:18" x14ac:dyDescent="0.2">
      <c r="O136" s="212">
        <v>20</v>
      </c>
      <c r="P136" s="214">
        <v>2013</v>
      </c>
      <c r="Q136" s="74">
        <v>166.16720580989335</v>
      </c>
      <c r="R136" s="213">
        <v>4</v>
      </c>
    </row>
    <row r="137" spans="15:18" x14ac:dyDescent="0.2">
      <c r="O137" s="212">
        <v>20</v>
      </c>
      <c r="P137" s="214">
        <v>2013</v>
      </c>
      <c r="Q137" s="74">
        <v>195.65303868217205</v>
      </c>
      <c r="R137" s="213">
        <v>4</v>
      </c>
    </row>
    <row r="138" spans="15:18" x14ac:dyDescent="0.2">
      <c r="O138" s="212">
        <v>129</v>
      </c>
      <c r="P138" s="214">
        <v>2013</v>
      </c>
      <c r="Q138" s="74">
        <v>132.02854812689986</v>
      </c>
      <c r="R138" s="213">
        <v>4</v>
      </c>
    </row>
    <row r="139" spans="15:18" x14ac:dyDescent="0.2">
      <c r="O139" s="212">
        <v>14</v>
      </c>
      <c r="P139" s="214">
        <v>2013</v>
      </c>
      <c r="Q139" s="74">
        <v>137.42866240241793</v>
      </c>
      <c r="R139" s="213">
        <v>4</v>
      </c>
    </row>
    <row r="140" spans="15:18" x14ac:dyDescent="0.2">
      <c r="O140" s="212">
        <v>7.5</v>
      </c>
      <c r="P140" s="214">
        <v>2013</v>
      </c>
      <c r="Q140" s="74">
        <v>357.60710605324039</v>
      </c>
      <c r="R140" s="213">
        <v>4</v>
      </c>
    </row>
    <row r="141" spans="15:18" x14ac:dyDescent="0.2">
      <c r="O141" s="212">
        <v>8.5</v>
      </c>
      <c r="P141" s="214">
        <v>2013</v>
      </c>
      <c r="Q141" s="74">
        <v>354.2726062239413</v>
      </c>
      <c r="R141" s="213">
        <v>4</v>
      </c>
    </row>
    <row r="142" spans="15:18" x14ac:dyDescent="0.2">
      <c r="O142" s="212">
        <v>7.6</v>
      </c>
      <c r="P142" s="214">
        <v>2014</v>
      </c>
      <c r="Q142" s="74">
        <v>65.026675840985362</v>
      </c>
      <c r="R142" s="213">
        <v>5</v>
      </c>
    </row>
    <row r="143" spans="15:18" x14ac:dyDescent="0.2">
      <c r="O143" s="212">
        <v>9.1199999999999992</v>
      </c>
      <c r="P143" s="214">
        <v>2014</v>
      </c>
      <c r="Q143" s="74">
        <v>64.031866116275552</v>
      </c>
      <c r="R143" s="213">
        <v>5</v>
      </c>
    </row>
    <row r="144" spans="15:18" x14ac:dyDescent="0.2">
      <c r="O144" s="212">
        <v>15.84</v>
      </c>
      <c r="P144" s="214">
        <v>2014</v>
      </c>
      <c r="Q144" s="74">
        <v>112.21615501344569</v>
      </c>
      <c r="R144" s="213">
        <v>5</v>
      </c>
    </row>
    <row r="145" spans="15:18" x14ac:dyDescent="0.2">
      <c r="O145" s="212">
        <v>8.8204999999999991</v>
      </c>
      <c r="P145" s="214">
        <v>2014</v>
      </c>
      <c r="Q145" s="74">
        <v>125.21755127789325</v>
      </c>
      <c r="R145" s="213">
        <v>5</v>
      </c>
    </row>
    <row r="146" spans="15:18" x14ac:dyDescent="0.2">
      <c r="O146" s="212">
        <v>15.84</v>
      </c>
      <c r="P146" s="214">
        <v>2014</v>
      </c>
      <c r="Q146" s="74">
        <v>115.67792688646928</v>
      </c>
      <c r="R146" s="213">
        <v>5</v>
      </c>
    </row>
    <row r="147" spans="15:18" x14ac:dyDescent="0.2">
      <c r="O147" s="212">
        <v>10.416</v>
      </c>
      <c r="P147" s="214">
        <v>2014</v>
      </c>
      <c r="Q147" s="74">
        <v>68.965478224730916</v>
      </c>
      <c r="R147" s="213">
        <v>5</v>
      </c>
    </row>
    <row r="148" spans="15:18" x14ac:dyDescent="0.2">
      <c r="O148" s="212">
        <v>6.08</v>
      </c>
      <c r="P148" s="214">
        <v>2014</v>
      </c>
      <c r="Q148" s="74">
        <v>75.991102040877365</v>
      </c>
      <c r="R148" s="213">
        <v>5</v>
      </c>
    </row>
    <row r="149" spans="15:18" x14ac:dyDescent="0.2">
      <c r="O149" s="212">
        <v>20</v>
      </c>
      <c r="P149" s="214">
        <v>2014</v>
      </c>
      <c r="Q149" s="74">
        <v>84.76405884199589</v>
      </c>
      <c r="R149" s="213">
        <v>5</v>
      </c>
    </row>
    <row r="150" spans="15:18" x14ac:dyDescent="0.2">
      <c r="O150" s="212">
        <v>10</v>
      </c>
      <c r="P150" s="214">
        <v>2014</v>
      </c>
      <c r="Q150" s="74">
        <v>85.579005864990933</v>
      </c>
      <c r="R150" s="213">
        <v>5</v>
      </c>
    </row>
    <row r="151" spans="15:18" x14ac:dyDescent="0.2">
      <c r="O151" s="212">
        <v>19.945</v>
      </c>
      <c r="P151" s="214">
        <v>2014</v>
      </c>
      <c r="Q151" s="74">
        <v>84.367430299072552</v>
      </c>
      <c r="R151" s="213">
        <v>5</v>
      </c>
    </row>
    <row r="152" spans="15:18" x14ac:dyDescent="0.2">
      <c r="O152" s="212">
        <v>17.7</v>
      </c>
      <c r="P152" s="214">
        <v>2014</v>
      </c>
      <c r="Q152" s="74">
        <v>94.259107309480228</v>
      </c>
      <c r="R152" s="213">
        <v>5</v>
      </c>
    </row>
    <row r="153" spans="15:18" x14ac:dyDescent="0.2">
      <c r="O153" s="212">
        <v>20</v>
      </c>
      <c r="P153" s="214">
        <v>2014</v>
      </c>
      <c r="Q153" s="74">
        <v>91.545928554620659</v>
      </c>
      <c r="R153" s="213">
        <v>5</v>
      </c>
    </row>
    <row r="154" spans="15:18" x14ac:dyDescent="0.2">
      <c r="O154" s="212">
        <v>52.2</v>
      </c>
      <c r="P154" s="214">
        <v>2014</v>
      </c>
      <c r="Q154" s="74">
        <v>79.147335578277975</v>
      </c>
      <c r="R154" s="213">
        <v>5</v>
      </c>
    </row>
    <row r="155" spans="15:18" x14ac:dyDescent="0.2">
      <c r="O155" s="212">
        <v>20</v>
      </c>
      <c r="P155" s="214">
        <v>2014</v>
      </c>
      <c r="Q155" s="74">
        <v>87.271604215997144</v>
      </c>
      <c r="R155" s="213">
        <v>5</v>
      </c>
    </row>
    <row r="156" spans="15:18" x14ac:dyDescent="0.2">
      <c r="O156" s="212">
        <v>6</v>
      </c>
      <c r="P156" s="214">
        <v>2014</v>
      </c>
      <c r="Q156" s="74">
        <v>110.05668731369067</v>
      </c>
      <c r="R156" s="213">
        <v>5</v>
      </c>
    </row>
    <row r="157" spans="15:18" x14ac:dyDescent="0.2">
      <c r="O157" s="212">
        <v>6.49</v>
      </c>
      <c r="P157" s="214">
        <v>2014</v>
      </c>
      <c r="Q157" s="74">
        <v>101.01319392579636</v>
      </c>
      <c r="R157" s="213">
        <v>5</v>
      </c>
    </row>
    <row r="158" spans="15:18" x14ac:dyDescent="0.2">
      <c r="O158" s="212">
        <v>19.646000000000001</v>
      </c>
      <c r="P158" s="214">
        <v>2014</v>
      </c>
      <c r="Q158" s="74">
        <v>134.30190832451947</v>
      </c>
      <c r="R158" s="213">
        <v>5</v>
      </c>
    </row>
    <row r="159" spans="15:18" x14ac:dyDescent="0.2">
      <c r="O159" s="212">
        <v>19.946000000000002</v>
      </c>
      <c r="P159" s="214">
        <v>2014</v>
      </c>
      <c r="Q159" s="74">
        <v>116.25585916497936</v>
      </c>
      <c r="R159" s="213">
        <v>5</v>
      </c>
    </row>
    <row r="160" spans="15:18" x14ac:dyDescent="0.2">
      <c r="O160" s="212">
        <v>19.79</v>
      </c>
      <c r="P160" s="214">
        <v>2014</v>
      </c>
      <c r="Q160" s="74">
        <v>122.82988355977724</v>
      </c>
      <c r="R160" s="213">
        <v>5</v>
      </c>
    </row>
    <row r="161" spans="15:18" x14ac:dyDescent="0.2">
      <c r="O161" s="212">
        <v>18</v>
      </c>
      <c r="P161" s="214">
        <v>2014</v>
      </c>
      <c r="Q161" s="74">
        <v>95.152329671671055</v>
      </c>
      <c r="R161" s="213">
        <v>5</v>
      </c>
    </row>
    <row r="162" spans="15:18" x14ac:dyDescent="0.2">
      <c r="O162" s="212">
        <v>8</v>
      </c>
      <c r="P162" s="214">
        <v>2014</v>
      </c>
      <c r="Q162" s="74">
        <v>141.23634746591034</v>
      </c>
      <c r="R162" s="213">
        <v>5</v>
      </c>
    </row>
    <row r="163" spans="15:18" x14ac:dyDescent="0.2">
      <c r="O163" s="212">
        <v>10</v>
      </c>
      <c r="P163" s="214">
        <v>2014</v>
      </c>
      <c r="Q163" s="74">
        <v>94.692082125131861</v>
      </c>
      <c r="R163" s="213">
        <v>5</v>
      </c>
    </row>
    <row r="164" spans="15:18" x14ac:dyDescent="0.2">
      <c r="O164" s="212">
        <v>7</v>
      </c>
      <c r="P164" s="214">
        <v>2014</v>
      </c>
      <c r="Q164" s="74">
        <v>151.12870124321216</v>
      </c>
      <c r="R164" s="213">
        <v>5</v>
      </c>
    </row>
    <row r="165" spans="15:18" x14ac:dyDescent="0.2">
      <c r="O165" s="212">
        <v>5.34</v>
      </c>
      <c r="P165" s="214">
        <v>2014</v>
      </c>
      <c r="Q165" s="74">
        <v>154.36132915397866</v>
      </c>
      <c r="R165" s="213">
        <v>5</v>
      </c>
    </row>
    <row r="166" spans="15:18" x14ac:dyDescent="0.2">
      <c r="O166" s="212">
        <v>8</v>
      </c>
      <c r="P166" s="214">
        <v>2014</v>
      </c>
      <c r="Q166" s="74">
        <v>153.23492865060084</v>
      </c>
      <c r="R166" s="213">
        <v>5</v>
      </c>
    </row>
    <row r="167" spans="15:18" x14ac:dyDescent="0.2">
      <c r="O167" s="212">
        <v>45</v>
      </c>
      <c r="P167" s="214">
        <v>2014</v>
      </c>
      <c r="Q167" s="74">
        <v>88.83046672073452</v>
      </c>
      <c r="R167" s="213">
        <v>5</v>
      </c>
    </row>
    <row r="168" spans="15:18" x14ac:dyDescent="0.2">
      <c r="O168" s="212">
        <v>20</v>
      </c>
      <c r="P168" s="214">
        <v>2014</v>
      </c>
      <c r="Q168" s="74">
        <v>106.54382494877535</v>
      </c>
      <c r="R168" s="213">
        <v>5</v>
      </c>
    </row>
    <row r="169" spans="15:18" x14ac:dyDescent="0.2">
      <c r="O169" s="212">
        <v>19</v>
      </c>
      <c r="P169" s="214">
        <v>2014</v>
      </c>
      <c r="Q169" s="74">
        <v>105.29238994056924</v>
      </c>
      <c r="R169" s="213">
        <v>5</v>
      </c>
    </row>
    <row r="170" spans="15:18" x14ac:dyDescent="0.2">
      <c r="O170" s="212">
        <v>20</v>
      </c>
      <c r="P170" s="214">
        <v>2014</v>
      </c>
      <c r="Q170" s="74">
        <v>91.537946902364666</v>
      </c>
      <c r="R170" s="213">
        <v>5</v>
      </c>
    </row>
    <row r="171" spans="15:18" x14ac:dyDescent="0.2">
      <c r="O171" s="212">
        <v>20</v>
      </c>
      <c r="P171" s="214">
        <v>2014</v>
      </c>
      <c r="Q171" s="74">
        <v>87.856342434345024</v>
      </c>
      <c r="R171" s="213">
        <v>5</v>
      </c>
    </row>
    <row r="172" spans="15:18" x14ac:dyDescent="0.2">
      <c r="O172" s="212">
        <v>37.119999999999997</v>
      </c>
      <c r="P172" s="214">
        <v>2014</v>
      </c>
      <c r="Q172" s="74">
        <v>98.67854817777507</v>
      </c>
      <c r="R172" s="213">
        <v>5</v>
      </c>
    </row>
    <row r="173" spans="15:18" x14ac:dyDescent="0.2">
      <c r="O173" s="212">
        <v>585.9</v>
      </c>
      <c r="P173" s="214">
        <v>2014</v>
      </c>
      <c r="Q173" s="74">
        <v>115.91265115339104</v>
      </c>
      <c r="R173" s="213">
        <v>5</v>
      </c>
    </row>
    <row r="174" spans="15:18" x14ac:dyDescent="0.2">
      <c r="O174" s="212">
        <v>30</v>
      </c>
      <c r="P174" s="214">
        <v>2014</v>
      </c>
      <c r="Q174" s="74">
        <v>148.75729124103447</v>
      </c>
      <c r="R174" s="213">
        <v>5</v>
      </c>
    </row>
    <row r="175" spans="15:18" x14ac:dyDescent="0.2">
      <c r="O175" s="212">
        <v>19.405999999999999</v>
      </c>
      <c r="P175" s="214">
        <v>2014</v>
      </c>
      <c r="Q175" s="74">
        <v>106.24134642297942</v>
      </c>
      <c r="R175" s="213">
        <v>5</v>
      </c>
    </row>
    <row r="176" spans="15:18" x14ac:dyDescent="0.2">
      <c r="O176" s="212">
        <v>19.649999999999999</v>
      </c>
      <c r="P176" s="214">
        <v>2014</v>
      </c>
      <c r="Q176" s="74">
        <v>109.78023928843105</v>
      </c>
      <c r="R176" s="213">
        <v>5</v>
      </c>
    </row>
    <row r="177" spans="15:18" x14ac:dyDescent="0.2">
      <c r="O177" s="212">
        <v>15</v>
      </c>
      <c r="P177" s="214">
        <v>2014</v>
      </c>
      <c r="Q177" s="74">
        <v>93.471605648167895</v>
      </c>
      <c r="R177" s="213">
        <v>5</v>
      </c>
    </row>
    <row r="178" spans="15:18" x14ac:dyDescent="0.2">
      <c r="O178" s="212">
        <v>18.5</v>
      </c>
      <c r="P178" s="214">
        <v>2014</v>
      </c>
      <c r="Q178" s="74">
        <v>90.390376838770166</v>
      </c>
      <c r="R178" s="213">
        <v>5</v>
      </c>
    </row>
    <row r="179" spans="15:18" x14ac:dyDescent="0.2">
      <c r="O179" s="212">
        <v>10</v>
      </c>
      <c r="P179" s="214">
        <v>2014</v>
      </c>
      <c r="Q179" s="74">
        <v>112.02981980896996</v>
      </c>
      <c r="R179" s="213">
        <v>5</v>
      </c>
    </row>
    <row r="180" spans="15:18" x14ac:dyDescent="0.2">
      <c r="O180" s="212">
        <v>7.8920000000000003</v>
      </c>
      <c r="P180" s="214">
        <v>2014</v>
      </c>
      <c r="Q180" s="74">
        <v>210.35395945621329</v>
      </c>
      <c r="R180" s="213">
        <v>5</v>
      </c>
    </row>
    <row r="181" spans="15:18" x14ac:dyDescent="0.2">
      <c r="O181" s="212">
        <v>8</v>
      </c>
      <c r="P181" s="214">
        <v>2014</v>
      </c>
      <c r="Q181" s="74">
        <v>132.70755400235109</v>
      </c>
      <c r="R181" s="213">
        <v>5</v>
      </c>
    </row>
    <row r="182" spans="15:18" x14ac:dyDescent="0.2">
      <c r="O182" s="212">
        <v>7</v>
      </c>
      <c r="P182" s="214">
        <v>2014</v>
      </c>
      <c r="Q182" s="74">
        <v>219.42723750473621</v>
      </c>
      <c r="R182" s="213">
        <v>5</v>
      </c>
    </row>
    <row r="183" spans="15:18" x14ac:dyDescent="0.2">
      <c r="O183" s="212">
        <v>313.7</v>
      </c>
      <c r="P183" s="214">
        <v>2014</v>
      </c>
      <c r="Q183" s="74">
        <v>138.2643427790548</v>
      </c>
      <c r="R183" s="213">
        <v>5</v>
      </c>
    </row>
    <row r="184" spans="15:18" x14ac:dyDescent="0.2">
      <c r="O184" s="212">
        <v>19.760000000000002</v>
      </c>
      <c r="P184" s="214">
        <v>2014</v>
      </c>
      <c r="Q184" s="74">
        <v>130.63153133210827</v>
      </c>
      <c r="R184" s="213">
        <v>5</v>
      </c>
    </row>
    <row r="185" spans="15:18" x14ac:dyDescent="0.2">
      <c r="O185" s="212">
        <v>249.7</v>
      </c>
      <c r="P185" s="214">
        <v>2014</v>
      </c>
      <c r="Q185" s="74">
        <v>125.25951810560892</v>
      </c>
      <c r="R185" s="213">
        <v>5</v>
      </c>
    </row>
    <row r="186" spans="15:18" x14ac:dyDescent="0.2">
      <c r="O186" s="212">
        <v>12.6</v>
      </c>
      <c r="P186" s="214">
        <v>2014</v>
      </c>
      <c r="Q186" s="74">
        <v>108.07203937052664</v>
      </c>
      <c r="R186" s="213">
        <v>5</v>
      </c>
    </row>
    <row r="187" spans="15:18" x14ac:dyDescent="0.2">
      <c r="O187" s="212">
        <v>12</v>
      </c>
      <c r="P187" s="214">
        <v>2014</v>
      </c>
      <c r="Q187" s="74">
        <v>141.12183090484535</v>
      </c>
      <c r="R187" s="213">
        <v>5</v>
      </c>
    </row>
    <row r="188" spans="15:18" x14ac:dyDescent="0.2">
      <c r="O188" s="212">
        <v>6.25</v>
      </c>
      <c r="P188" s="214">
        <v>2014</v>
      </c>
      <c r="Q188" s="74">
        <v>214.27659491670983</v>
      </c>
      <c r="R188" s="213">
        <v>5</v>
      </c>
    </row>
    <row r="189" spans="15:18" x14ac:dyDescent="0.2">
      <c r="O189" s="212">
        <v>14</v>
      </c>
      <c r="P189" s="214">
        <v>2014</v>
      </c>
      <c r="Q189" s="74">
        <v>234.0765282428313</v>
      </c>
      <c r="R189" s="213">
        <v>5</v>
      </c>
    </row>
    <row r="190" spans="15:18" x14ac:dyDescent="0.2">
      <c r="O190" s="212">
        <v>7.726</v>
      </c>
      <c r="P190" s="214">
        <v>2014</v>
      </c>
      <c r="Q190" s="74">
        <v>195.81282789744722</v>
      </c>
      <c r="R190" s="213">
        <v>5</v>
      </c>
    </row>
    <row r="191" spans="15:18" x14ac:dyDescent="0.2">
      <c r="O191" s="212">
        <v>60</v>
      </c>
      <c r="P191" s="214">
        <v>2014</v>
      </c>
      <c r="Q191" s="74">
        <v>129.78688593606782</v>
      </c>
      <c r="R191" s="213">
        <v>5</v>
      </c>
    </row>
    <row r="192" spans="15:18" x14ac:dyDescent="0.2">
      <c r="O192" s="212">
        <v>170</v>
      </c>
      <c r="P192" s="214">
        <v>2014</v>
      </c>
      <c r="Q192" s="74">
        <v>112.418299062542</v>
      </c>
      <c r="R192" s="213">
        <v>5</v>
      </c>
    </row>
    <row r="193" spans="15:18" x14ac:dyDescent="0.2">
      <c r="O193" s="212">
        <v>19.7</v>
      </c>
      <c r="P193" s="214">
        <v>2014</v>
      </c>
      <c r="Q193" s="74">
        <v>116.06641614602256</v>
      </c>
      <c r="R193" s="213">
        <v>5</v>
      </c>
    </row>
    <row r="194" spans="15:18" x14ac:dyDescent="0.2">
      <c r="O194" s="212">
        <v>206.72</v>
      </c>
      <c r="P194" s="214">
        <v>2014</v>
      </c>
      <c r="Q194" s="74">
        <v>133.03667773149655</v>
      </c>
      <c r="R194" s="213">
        <v>5</v>
      </c>
    </row>
    <row r="195" spans="15:18" x14ac:dyDescent="0.2">
      <c r="O195" s="212">
        <v>6</v>
      </c>
      <c r="P195" s="214">
        <v>2014</v>
      </c>
      <c r="Q195" s="74">
        <v>142.20591998436089</v>
      </c>
      <c r="R195" s="213">
        <v>5</v>
      </c>
    </row>
    <row r="196" spans="15:18" x14ac:dyDescent="0.2">
      <c r="O196" s="212">
        <v>39.6</v>
      </c>
      <c r="P196" s="214">
        <v>2014</v>
      </c>
      <c r="Q196" s="74">
        <v>173.46313558099033</v>
      </c>
      <c r="R196" s="213">
        <v>5</v>
      </c>
    </row>
    <row r="197" spans="15:18" x14ac:dyDescent="0.2">
      <c r="O197" s="212">
        <v>17.494</v>
      </c>
      <c r="P197" s="214">
        <v>2014</v>
      </c>
      <c r="Q197" s="74">
        <v>133.42973884148563</v>
      </c>
      <c r="R197" s="213">
        <v>5</v>
      </c>
    </row>
    <row r="198" spans="15:18" x14ac:dyDescent="0.2">
      <c r="O198" s="212">
        <v>290</v>
      </c>
      <c r="P198" s="214">
        <v>2014</v>
      </c>
      <c r="Q198" s="74">
        <v>142.86831812791792</v>
      </c>
      <c r="R198" s="213">
        <v>5</v>
      </c>
    </row>
    <row r="199" spans="15:18" x14ac:dyDescent="0.2">
      <c r="O199" s="212">
        <v>155.1</v>
      </c>
      <c r="P199" s="214">
        <v>2014</v>
      </c>
      <c r="Q199" s="74">
        <v>142.29547392722296</v>
      </c>
      <c r="R199" s="213">
        <v>5</v>
      </c>
    </row>
    <row r="200" spans="15:18" x14ac:dyDescent="0.2">
      <c r="O200" s="212">
        <v>17.5</v>
      </c>
      <c r="P200" s="214">
        <v>2014</v>
      </c>
      <c r="Q200" s="74">
        <v>145.07322856198059</v>
      </c>
      <c r="R200" s="213">
        <v>5</v>
      </c>
    </row>
    <row r="201" spans="15:18" x14ac:dyDescent="0.2">
      <c r="O201" s="212">
        <v>29</v>
      </c>
      <c r="P201" s="214">
        <v>2014</v>
      </c>
      <c r="Q201" s="74">
        <v>142.7849936511326</v>
      </c>
      <c r="R201" s="213">
        <v>5</v>
      </c>
    </row>
    <row r="202" spans="15:18" x14ac:dyDescent="0.2">
      <c r="O202" s="212">
        <v>19.568000000000001</v>
      </c>
      <c r="P202" s="214">
        <v>2014</v>
      </c>
      <c r="Q202" s="74">
        <v>168.29277023107556</v>
      </c>
      <c r="R202" s="213">
        <v>5</v>
      </c>
    </row>
    <row r="203" spans="15:18" x14ac:dyDescent="0.2">
      <c r="O203" s="212">
        <v>241.5</v>
      </c>
      <c r="P203" s="214">
        <v>2014</v>
      </c>
      <c r="Q203" s="74">
        <v>169.24650421961383</v>
      </c>
      <c r="R203" s="213">
        <v>5</v>
      </c>
    </row>
    <row r="204" spans="15:18" x14ac:dyDescent="0.2">
      <c r="O204" s="212">
        <v>29.76</v>
      </c>
      <c r="P204" s="214">
        <v>2015</v>
      </c>
      <c r="Q204" s="74">
        <v>63.21964639488975</v>
      </c>
      <c r="R204" s="213">
        <v>6</v>
      </c>
    </row>
    <row r="205" spans="15:18" x14ac:dyDescent="0.2">
      <c r="O205" s="212">
        <v>20</v>
      </c>
      <c r="P205" s="214">
        <v>2015</v>
      </c>
      <c r="Q205" s="74">
        <v>86.112427926282862</v>
      </c>
      <c r="R205" s="213">
        <v>6</v>
      </c>
    </row>
    <row r="206" spans="15:18" x14ac:dyDescent="0.2">
      <c r="O206" s="212">
        <v>5.5</v>
      </c>
      <c r="P206" s="214">
        <v>2015</v>
      </c>
      <c r="Q206" s="74">
        <v>88.249792028387091</v>
      </c>
      <c r="R206" s="213">
        <v>6</v>
      </c>
    </row>
    <row r="207" spans="15:18" x14ac:dyDescent="0.2">
      <c r="O207" s="212">
        <v>10.5</v>
      </c>
      <c r="P207" s="214">
        <v>2015</v>
      </c>
      <c r="Q207" s="74">
        <v>59.595194221167667</v>
      </c>
      <c r="R207" s="213">
        <v>6</v>
      </c>
    </row>
    <row r="208" spans="15:18" x14ac:dyDescent="0.2">
      <c r="O208" s="212">
        <v>9.5</v>
      </c>
      <c r="P208" s="214">
        <v>2015</v>
      </c>
      <c r="Q208" s="74">
        <v>65.90609057059207</v>
      </c>
      <c r="R208" s="213">
        <v>6</v>
      </c>
    </row>
    <row r="209" spans="15:18" x14ac:dyDescent="0.2">
      <c r="O209" s="212">
        <v>11.6619999999999</v>
      </c>
      <c r="P209" s="214">
        <v>2015</v>
      </c>
      <c r="Q209" s="74">
        <v>102.02969247843768</v>
      </c>
      <c r="R209" s="213">
        <v>6</v>
      </c>
    </row>
    <row r="210" spans="15:18" x14ac:dyDescent="0.2">
      <c r="O210" s="212">
        <v>10</v>
      </c>
      <c r="P210" s="214">
        <v>2015</v>
      </c>
      <c r="Q210" s="74">
        <v>60.519596148666167</v>
      </c>
      <c r="R210" s="213">
        <v>6</v>
      </c>
    </row>
    <row r="211" spans="15:18" x14ac:dyDescent="0.2">
      <c r="O211" s="212">
        <v>10</v>
      </c>
      <c r="P211" s="214">
        <v>2015</v>
      </c>
      <c r="Q211" s="74">
        <v>64.167431094266405</v>
      </c>
      <c r="R211" s="213">
        <v>6</v>
      </c>
    </row>
    <row r="212" spans="15:18" x14ac:dyDescent="0.2">
      <c r="O212" s="212">
        <v>21</v>
      </c>
      <c r="P212" s="214">
        <v>2015</v>
      </c>
      <c r="Q212" s="74">
        <v>88.493682073753803</v>
      </c>
      <c r="R212" s="213">
        <v>6</v>
      </c>
    </row>
    <row r="213" spans="15:18" x14ac:dyDescent="0.2">
      <c r="O213" s="212">
        <v>64.8</v>
      </c>
      <c r="P213" s="214">
        <v>2015</v>
      </c>
      <c r="Q213" s="74">
        <v>89.596780251920791</v>
      </c>
      <c r="R213" s="213">
        <v>6</v>
      </c>
    </row>
    <row r="214" spans="15:18" x14ac:dyDescent="0.2">
      <c r="O214" s="212">
        <v>80</v>
      </c>
      <c r="P214" s="214">
        <v>2015</v>
      </c>
      <c r="Q214" s="74">
        <v>60.69386866516647</v>
      </c>
      <c r="R214" s="213">
        <v>6</v>
      </c>
    </row>
    <row r="215" spans="15:18" x14ac:dyDescent="0.2">
      <c r="O215" s="212">
        <v>20</v>
      </c>
      <c r="P215" s="214">
        <v>2015</v>
      </c>
      <c r="Q215" s="74">
        <v>104.70252807621799</v>
      </c>
      <c r="R215" s="213">
        <v>6</v>
      </c>
    </row>
    <row r="216" spans="15:18" x14ac:dyDescent="0.2">
      <c r="O216" s="212">
        <v>20</v>
      </c>
      <c r="P216" s="214">
        <v>2015</v>
      </c>
      <c r="Q216" s="74">
        <v>73.521855696527979</v>
      </c>
      <c r="R216" s="213">
        <v>6</v>
      </c>
    </row>
    <row r="217" spans="15:18" x14ac:dyDescent="0.2">
      <c r="O217" s="212">
        <v>45</v>
      </c>
      <c r="P217" s="214">
        <v>2015</v>
      </c>
      <c r="Q217" s="74">
        <v>60.615696365242272</v>
      </c>
      <c r="R217" s="213">
        <v>6</v>
      </c>
    </row>
    <row r="218" spans="15:18" x14ac:dyDescent="0.2">
      <c r="O218" s="212">
        <v>81.06</v>
      </c>
      <c r="P218" s="214">
        <v>2015</v>
      </c>
      <c r="Q218" s="74">
        <v>78.201133402143427</v>
      </c>
      <c r="R218" s="213">
        <v>6</v>
      </c>
    </row>
    <row r="219" spans="15:18" x14ac:dyDescent="0.2">
      <c r="O219" s="212">
        <v>47.7</v>
      </c>
      <c r="P219" s="214">
        <v>2015</v>
      </c>
      <c r="Q219" s="74">
        <v>99.018394654315003</v>
      </c>
      <c r="R219" s="213">
        <v>6</v>
      </c>
    </row>
    <row r="220" spans="15:18" x14ac:dyDescent="0.2">
      <c r="O220" s="212">
        <v>10.3</v>
      </c>
      <c r="P220" s="214">
        <v>2015</v>
      </c>
      <c r="Q220" s="74">
        <v>95.735122845056381</v>
      </c>
      <c r="R220" s="213">
        <v>6</v>
      </c>
    </row>
    <row r="221" spans="15:18" x14ac:dyDescent="0.2">
      <c r="O221" s="212">
        <v>12.8</v>
      </c>
      <c r="P221" s="214">
        <v>2015</v>
      </c>
      <c r="Q221" s="74">
        <v>106.69949487241671</v>
      </c>
      <c r="R221" s="213">
        <v>6</v>
      </c>
    </row>
    <row r="222" spans="15:18" x14ac:dyDescent="0.2">
      <c r="O222" s="212">
        <v>20.004000000000001</v>
      </c>
      <c r="P222" s="214">
        <v>2015</v>
      </c>
      <c r="Q222" s="74">
        <v>93.570432984883496</v>
      </c>
      <c r="R222" s="213">
        <v>6</v>
      </c>
    </row>
    <row r="223" spans="15:18" x14ac:dyDescent="0.2">
      <c r="O223" s="212">
        <v>13</v>
      </c>
      <c r="P223" s="214">
        <v>2015</v>
      </c>
      <c r="Q223" s="74">
        <v>81.243048226867529</v>
      </c>
      <c r="R223" s="213">
        <v>6</v>
      </c>
    </row>
    <row r="224" spans="15:18" x14ac:dyDescent="0.2">
      <c r="O224" s="212">
        <v>23.1</v>
      </c>
      <c r="P224" s="214">
        <v>2015</v>
      </c>
      <c r="Q224" s="74">
        <v>111.05947194672521</v>
      </c>
      <c r="R224" s="213">
        <v>6</v>
      </c>
    </row>
    <row r="225" spans="15:18" x14ac:dyDescent="0.2">
      <c r="O225" s="212">
        <v>20</v>
      </c>
      <c r="P225" s="214">
        <v>2015</v>
      </c>
      <c r="Q225" s="74">
        <v>81.748238976750869</v>
      </c>
      <c r="R225" s="213">
        <v>6</v>
      </c>
    </row>
    <row r="226" spans="15:18" x14ac:dyDescent="0.2">
      <c r="O226" s="212">
        <v>6</v>
      </c>
      <c r="P226" s="214">
        <v>2015</v>
      </c>
      <c r="Q226" s="74">
        <v>98.946703830803926</v>
      </c>
      <c r="R226" s="213">
        <v>6</v>
      </c>
    </row>
    <row r="227" spans="15:18" x14ac:dyDescent="0.2">
      <c r="O227" s="212">
        <v>50</v>
      </c>
      <c r="P227" s="214">
        <v>2015</v>
      </c>
      <c r="Q227" s="74">
        <v>77.754970471266859</v>
      </c>
      <c r="R227" s="213">
        <v>6</v>
      </c>
    </row>
    <row r="228" spans="15:18" x14ac:dyDescent="0.2">
      <c r="O228" s="212">
        <v>20</v>
      </c>
      <c r="P228" s="214">
        <v>2015</v>
      </c>
      <c r="Q228" s="74">
        <v>87.768862057040508</v>
      </c>
      <c r="R228" s="213">
        <v>6</v>
      </c>
    </row>
    <row r="229" spans="15:18" x14ac:dyDescent="0.2">
      <c r="O229" s="212">
        <v>15.003</v>
      </c>
      <c r="P229" s="214">
        <v>2015</v>
      </c>
      <c r="Q229" s="74">
        <v>102.8562411384619</v>
      </c>
      <c r="R229" s="213">
        <v>6</v>
      </c>
    </row>
    <row r="230" spans="15:18" x14ac:dyDescent="0.2">
      <c r="O230" s="212">
        <v>20</v>
      </c>
      <c r="P230" s="214">
        <v>2015</v>
      </c>
      <c r="Q230" s="74">
        <v>76.736097702137471</v>
      </c>
      <c r="R230" s="213">
        <v>6</v>
      </c>
    </row>
    <row r="231" spans="15:18" x14ac:dyDescent="0.2">
      <c r="O231" s="212">
        <v>81</v>
      </c>
      <c r="P231" s="214">
        <v>2015</v>
      </c>
      <c r="Q231" s="74">
        <v>100.13774716979255</v>
      </c>
      <c r="R231" s="213">
        <v>6</v>
      </c>
    </row>
    <row r="232" spans="15:18" x14ac:dyDescent="0.2">
      <c r="O232" s="212">
        <v>30</v>
      </c>
      <c r="P232" s="214">
        <v>2015</v>
      </c>
      <c r="Q232" s="74">
        <v>111.53815816124369</v>
      </c>
      <c r="R232" s="213">
        <v>6</v>
      </c>
    </row>
    <row r="233" spans="15:18" x14ac:dyDescent="0.2">
      <c r="O233" s="212">
        <v>60.8</v>
      </c>
      <c r="P233" s="214">
        <v>2015</v>
      </c>
      <c r="Q233" s="74">
        <v>55.879749765607521</v>
      </c>
      <c r="R233" s="213">
        <v>6</v>
      </c>
    </row>
    <row r="234" spans="15:18" x14ac:dyDescent="0.2">
      <c r="O234" s="212">
        <v>18.972000000000001</v>
      </c>
      <c r="P234" s="214">
        <v>2015</v>
      </c>
      <c r="Q234" s="74">
        <v>88.454158939984012</v>
      </c>
      <c r="R234" s="213">
        <v>6</v>
      </c>
    </row>
    <row r="235" spans="15:18" x14ac:dyDescent="0.2">
      <c r="O235" s="212">
        <v>255</v>
      </c>
      <c r="P235" s="214">
        <v>2015</v>
      </c>
      <c r="Q235" s="74">
        <v>78.06337428547512</v>
      </c>
      <c r="R235" s="213">
        <v>6</v>
      </c>
    </row>
    <row r="236" spans="15:18" x14ac:dyDescent="0.2">
      <c r="O236" s="212">
        <v>20</v>
      </c>
      <c r="P236" s="214">
        <v>2015</v>
      </c>
      <c r="Q236" s="74">
        <v>110.88301168659935</v>
      </c>
      <c r="R236" s="213">
        <v>6</v>
      </c>
    </row>
    <row r="237" spans="15:18" x14ac:dyDescent="0.2">
      <c r="O237" s="212">
        <v>19.654</v>
      </c>
      <c r="P237" s="214">
        <v>2015</v>
      </c>
      <c r="Q237" s="74">
        <v>128.36756786360056</v>
      </c>
      <c r="R237" s="213">
        <v>6</v>
      </c>
    </row>
    <row r="238" spans="15:18" x14ac:dyDescent="0.2">
      <c r="O238" s="212">
        <v>26.655999999999999</v>
      </c>
      <c r="P238" s="214">
        <v>2015</v>
      </c>
      <c r="Q238" s="74">
        <v>83.004226108634569</v>
      </c>
      <c r="R238" s="213">
        <v>6</v>
      </c>
    </row>
    <row r="239" spans="15:18" x14ac:dyDescent="0.2">
      <c r="O239" s="212">
        <v>10</v>
      </c>
      <c r="P239" s="214">
        <v>2015</v>
      </c>
      <c r="Q239" s="74">
        <v>97.612444252725382</v>
      </c>
      <c r="R239" s="213">
        <v>6</v>
      </c>
    </row>
    <row r="240" spans="15:18" x14ac:dyDescent="0.2">
      <c r="O240" s="212">
        <v>7.5</v>
      </c>
      <c r="P240" s="214">
        <v>2015</v>
      </c>
      <c r="Q240" s="74">
        <v>106.72793269824663</v>
      </c>
      <c r="R240" s="213">
        <v>6</v>
      </c>
    </row>
    <row r="241" spans="15:18" x14ac:dyDescent="0.2">
      <c r="O241" s="212">
        <v>21</v>
      </c>
      <c r="P241" s="214">
        <v>2015</v>
      </c>
      <c r="Q241" s="74">
        <v>106.12316248436508</v>
      </c>
      <c r="R241" s="213">
        <v>6</v>
      </c>
    </row>
    <row r="242" spans="15:18" x14ac:dyDescent="0.2">
      <c r="O242" s="212">
        <v>22</v>
      </c>
      <c r="P242" s="214">
        <v>2015</v>
      </c>
      <c r="Q242" s="74">
        <v>94.651227106722985</v>
      </c>
      <c r="R242" s="213">
        <v>6</v>
      </c>
    </row>
    <row r="243" spans="15:18" x14ac:dyDescent="0.2">
      <c r="O243" s="212">
        <v>20</v>
      </c>
      <c r="P243" s="214">
        <v>2015</v>
      </c>
      <c r="Q243" s="74">
        <v>105.43685476151741</v>
      </c>
      <c r="R243" s="213">
        <v>6</v>
      </c>
    </row>
    <row r="244" spans="15:18" x14ac:dyDescent="0.2">
      <c r="O244" s="212">
        <v>15</v>
      </c>
      <c r="P244" s="214">
        <v>2015</v>
      </c>
      <c r="Q244" s="74">
        <v>139.51299759531619</v>
      </c>
      <c r="R244" s="213">
        <v>6</v>
      </c>
    </row>
    <row r="245" spans="15:18" x14ac:dyDescent="0.2">
      <c r="O245" s="212">
        <v>14</v>
      </c>
      <c r="P245" s="214">
        <v>2015</v>
      </c>
      <c r="Q245" s="74">
        <v>114.62970505872759</v>
      </c>
      <c r="R245" s="213">
        <v>6</v>
      </c>
    </row>
    <row r="246" spans="15:18" x14ac:dyDescent="0.2">
      <c r="O246" s="212">
        <v>12.5</v>
      </c>
      <c r="P246" s="214">
        <v>2015</v>
      </c>
      <c r="Q246" s="74">
        <v>108.60014710732362</v>
      </c>
      <c r="R246" s="213">
        <v>6</v>
      </c>
    </row>
    <row r="247" spans="15:18" x14ac:dyDescent="0.2">
      <c r="O247" s="212">
        <v>12</v>
      </c>
      <c r="P247" s="214">
        <v>2015</v>
      </c>
      <c r="Q247" s="74">
        <v>102.70810086410317</v>
      </c>
      <c r="R247" s="213">
        <v>6</v>
      </c>
    </row>
    <row r="248" spans="15:18" x14ac:dyDescent="0.2">
      <c r="O248" s="212">
        <v>55</v>
      </c>
      <c r="P248" s="214">
        <v>2015</v>
      </c>
      <c r="Q248" s="74">
        <v>75.547209239269662</v>
      </c>
      <c r="R248" s="213">
        <v>6</v>
      </c>
    </row>
    <row r="249" spans="15:18" x14ac:dyDescent="0.2">
      <c r="O249" s="212">
        <v>7</v>
      </c>
      <c r="P249" s="214">
        <v>2015</v>
      </c>
      <c r="Q249" s="74">
        <v>87.484465218181711</v>
      </c>
      <c r="R249" s="213">
        <v>6</v>
      </c>
    </row>
    <row r="250" spans="15:18" x14ac:dyDescent="0.2">
      <c r="O250" s="212">
        <v>14.994</v>
      </c>
      <c r="P250" s="214">
        <v>2015</v>
      </c>
      <c r="Q250" s="74">
        <v>89.429094293653748</v>
      </c>
      <c r="R250" s="213">
        <v>6</v>
      </c>
    </row>
    <row r="251" spans="15:18" x14ac:dyDescent="0.2">
      <c r="O251" s="212">
        <v>52</v>
      </c>
      <c r="P251" s="214">
        <v>2015</v>
      </c>
      <c r="Q251" s="74">
        <v>88.801346716989329</v>
      </c>
      <c r="R251" s="213">
        <v>6</v>
      </c>
    </row>
    <row r="252" spans="15:18" x14ac:dyDescent="0.2">
      <c r="O252" s="212">
        <v>20</v>
      </c>
      <c r="P252" s="214">
        <v>2015</v>
      </c>
      <c r="Q252" s="74">
        <v>86.773715749220287</v>
      </c>
      <c r="R252" s="213">
        <v>6</v>
      </c>
    </row>
    <row r="253" spans="15:18" x14ac:dyDescent="0.2">
      <c r="O253" s="212">
        <v>16.66</v>
      </c>
      <c r="P253" s="214">
        <v>2015</v>
      </c>
      <c r="Q253" s="74">
        <v>103.12563215282617</v>
      </c>
      <c r="R253" s="213">
        <v>6</v>
      </c>
    </row>
    <row r="254" spans="15:18" x14ac:dyDescent="0.2">
      <c r="O254" s="212">
        <v>20</v>
      </c>
      <c r="P254" s="214">
        <v>2015</v>
      </c>
      <c r="Q254" s="74">
        <v>95.879922764494296</v>
      </c>
      <c r="R254" s="213">
        <v>6</v>
      </c>
    </row>
    <row r="255" spans="15:18" x14ac:dyDescent="0.2">
      <c r="O255" s="212">
        <v>15.5</v>
      </c>
      <c r="P255" s="214">
        <v>2015</v>
      </c>
      <c r="Q255" s="74">
        <v>84.680348289658738</v>
      </c>
      <c r="R255" s="213">
        <v>6</v>
      </c>
    </row>
    <row r="256" spans="15:18" x14ac:dyDescent="0.2">
      <c r="O256" s="212">
        <v>11.2</v>
      </c>
      <c r="P256" s="214">
        <v>2015</v>
      </c>
      <c r="Q256" s="74">
        <v>77.458110632652549</v>
      </c>
      <c r="R256" s="213">
        <v>6</v>
      </c>
    </row>
    <row r="257" spans="15:18" x14ac:dyDescent="0.2">
      <c r="O257" s="212">
        <v>11.2</v>
      </c>
      <c r="P257" s="214">
        <v>2015</v>
      </c>
      <c r="Q257" s="74">
        <v>79.138698987476346</v>
      </c>
      <c r="R257" s="213">
        <v>6</v>
      </c>
    </row>
    <row r="258" spans="15:18" x14ac:dyDescent="0.2">
      <c r="O258" s="212">
        <v>19.2</v>
      </c>
      <c r="P258" s="214">
        <v>2015</v>
      </c>
      <c r="Q258" s="74">
        <v>123.78483407406139</v>
      </c>
      <c r="R258" s="213">
        <v>6</v>
      </c>
    </row>
    <row r="259" spans="15:18" x14ac:dyDescent="0.2">
      <c r="O259" s="212">
        <v>20</v>
      </c>
      <c r="P259" s="214">
        <v>2015</v>
      </c>
      <c r="Q259" s="74">
        <v>100.57757416143714</v>
      </c>
      <c r="R259" s="213">
        <v>6</v>
      </c>
    </row>
    <row r="260" spans="15:18" x14ac:dyDescent="0.2">
      <c r="O260" s="212">
        <v>9.98</v>
      </c>
      <c r="P260" s="214">
        <v>2015</v>
      </c>
      <c r="Q260" s="74">
        <v>89.413596981263936</v>
      </c>
      <c r="R260" s="213">
        <v>6</v>
      </c>
    </row>
    <row r="261" spans="15:18" x14ac:dyDescent="0.2">
      <c r="O261" s="212">
        <v>7.8</v>
      </c>
      <c r="P261" s="214">
        <v>2015</v>
      </c>
      <c r="Q261" s="74">
        <v>146.1599164814032</v>
      </c>
      <c r="R261" s="213">
        <v>6</v>
      </c>
    </row>
    <row r="262" spans="15:18" x14ac:dyDescent="0.2">
      <c r="O262" s="212">
        <v>15</v>
      </c>
      <c r="P262" s="214">
        <v>2015</v>
      </c>
      <c r="Q262" s="74">
        <v>95.102577904234352</v>
      </c>
      <c r="R262" s="213">
        <v>6</v>
      </c>
    </row>
    <row r="263" spans="15:18" x14ac:dyDescent="0.2">
      <c r="O263" s="212">
        <v>20</v>
      </c>
      <c r="P263" s="214">
        <v>2015</v>
      </c>
      <c r="Q263" s="74">
        <v>82.188509235713298</v>
      </c>
      <c r="R263" s="213">
        <v>6</v>
      </c>
    </row>
    <row r="264" spans="15:18" x14ac:dyDescent="0.2">
      <c r="O264" s="212">
        <v>20.02</v>
      </c>
      <c r="P264" s="214">
        <v>2015</v>
      </c>
      <c r="Q264" s="74">
        <v>91.826817562906342</v>
      </c>
      <c r="R264" s="213">
        <v>6</v>
      </c>
    </row>
    <row r="265" spans="15:18" x14ac:dyDescent="0.2">
      <c r="O265" s="212">
        <v>8.6</v>
      </c>
      <c r="P265" s="214">
        <v>2015</v>
      </c>
      <c r="Q265" s="74">
        <v>144.94668186096365</v>
      </c>
      <c r="R265" s="213">
        <v>6</v>
      </c>
    </row>
    <row r="266" spans="15:18" x14ac:dyDescent="0.2">
      <c r="O266" s="212">
        <v>20</v>
      </c>
      <c r="P266" s="214">
        <v>2015</v>
      </c>
      <c r="Q266" s="74">
        <v>107.0256056151859</v>
      </c>
      <c r="R266" s="213">
        <v>6</v>
      </c>
    </row>
    <row r="267" spans="15:18" x14ac:dyDescent="0.2">
      <c r="O267" s="212">
        <v>95</v>
      </c>
      <c r="P267" s="214">
        <v>2015</v>
      </c>
      <c r="Q267" s="74">
        <v>112.48240834880397</v>
      </c>
      <c r="R267" s="213">
        <v>6</v>
      </c>
    </row>
    <row r="268" spans="15:18" x14ac:dyDescent="0.2">
      <c r="O268" s="212">
        <v>30</v>
      </c>
      <c r="P268" s="214">
        <v>2015</v>
      </c>
      <c r="Q268" s="74">
        <v>90.139272755384383</v>
      </c>
      <c r="R268" s="213">
        <v>6</v>
      </c>
    </row>
    <row r="269" spans="15:18" x14ac:dyDescent="0.2">
      <c r="O269" s="212">
        <v>20</v>
      </c>
      <c r="P269" s="214">
        <v>2015</v>
      </c>
      <c r="Q269" s="74">
        <v>131.75543938026013</v>
      </c>
      <c r="R269" s="213">
        <v>6</v>
      </c>
    </row>
    <row r="270" spans="15:18" x14ac:dyDescent="0.2">
      <c r="O270" s="212">
        <v>5.5</v>
      </c>
      <c r="P270" s="214">
        <v>2015</v>
      </c>
      <c r="Q270" s="74">
        <v>126.08544022114221</v>
      </c>
      <c r="R270" s="213">
        <v>6</v>
      </c>
    </row>
    <row r="271" spans="15:18" x14ac:dyDescent="0.2">
      <c r="O271" s="212">
        <v>32</v>
      </c>
      <c r="P271" s="214">
        <v>2015</v>
      </c>
      <c r="Q271" s="74">
        <v>95.172756133984493</v>
      </c>
      <c r="R271" s="213">
        <v>6</v>
      </c>
    </row>
    <row r="272" spans="15:18" x14ac:dyDescent="0.2">
      <c r="O272" s="212">
        <v>19.75</v>
      </c>
      <c r="P272" s="214">
        <v>2015</v>
      </c>
      <c r="Q272" s="74">
        <v>105.24634319270183</v>
      </c>
      <c r="R272" s="213">
        <v>6</v>
      </c>
    </row>
    <row r="273" spans="15:18" x14ac:dyDescent="0.2">
      <c r="O273" s="212">
        <v>17.5</v>
      </c>
      <c r="P273" s="214">
        <v>2015</v>
      </c>
      <c r="Q273" s="74">
        <v>134.66026876871575</v>
      </c>
      <c r="R273" s="213">
        <v>6</v>
      </c>
    </row>
    <row r="274" spans="15:18" x14ac:dyDescent="0.2">
      <c r="O274" s="212">
        <v>20.007000000000001</v>
      </c>
      <c r="P274" s="214">
        <v>2015</v>
      </c>
      <c r="Q274" s="74">
        <v>118.17487827447316</v>
      </c>
      <c r="R274" s="213">
        <v>6</v>
      </c>
    </row>
    <row r="275" spans="15:18" x14ac:dyDescent="0.2">
      <c r="O275" s="212">
        <v>18.7</v>
      </c>
      <c r="P275" s="214">
        <v>2015</v>
      </c>
      <c r="Q275" s="74">
        <v>114.47427599333896</v>
      </c>
      <c r="R275" s="213">
        <v>6</v>
      </c>
    </row>
    <row r="276" spans="15:18" x14ac:dyDescent="0.2">
      <c r="O276" s="212">
        <v>10</v>
      </c>
      <c r="P276" s="214">
        <v>2015</v>
      </c>
      <c r="Q276" s="74">
        <v>154.49253319677558</v>
      </c>
      <c r="R276" s="213">
        <v>6</v>
      </c>
    </row>
    <row r="277" spans="15:18" x14ac:dyDescent="0.2">
      <c r="O277" s="212">
        <v>5.2</v>
      </c>
      <c r="P277" s="214">
        <v>2015</v>
      </c>
      <c r="Q277" s="74">
        <v>158.05432012555812</v>
      </c>
      <c r="R277" s="213">
        <v>6</v>
      </c>
    </row>
    <row r="278" spans="15:18" x14ac:dyDescent="0.2">
      <c r="O278" s="212">
        <v>5.2</v>
      </c>
      <c r="P278" s="214">
        <v>2015</v>
      </c>
      <c r="Q278" s="74">
        <v>164.53157655873397</v>
      </c>
      <c r="R278" s="213">
        <v>6</v>
      </c>
    </row>
    <row r="279" spans="15:18" x14ac:dyDescent="0.2">
      <c r="O279" s="212">
        <v>18.399999999999999</v>
      </c>
      <c r="P279" s="214">
        <v>2015</v>
      </c>
      <c r="Q279" s="74">
        <v>101.71988948808932</v>
      </c>
      <c r="R279" s="213">
        <v>6</v>
      </c>
    </row>
    <row r="280" spans="15:18" x14ac:dyDescent="0.2">
      <c r="O280" s="212">
        <v>20</v>
      </c>
      <c r="P280" s="214">
        <v>2015</v>
      </c>
      <c r="Q280" s="74">
        <v>122.55682600702109</v>
      </c>
      <c r="R280" s="213">
        <v>6</v>
      </c>
    </row>
    <row r="281" spans="15:18" x14ac:dyDescent="0.2">
      <c r="O281" s="212">
        <v>20</v>
      </c>
      <c r="P281" s="214">
        <v>2015</v>
      </c>
      <c r="Q281" s="74">
        <v>111.86151918423892</v>
      </c>
      <c r="R281" s="213">
        <v>6</v>
      </c>
    </row>
    <row r="282" spans="15:18" x14ac:dyDescent="0.2">
      <c r="O282" s="212">
        <v>10</v>
      </c>
      <c r="P282" s="214">
        <v>2015</v>
      </c>
      <c r="Q282" s="74">
        <v>183.64030781773374</v>
      </c>
      <c r="R282" s="213">
        <v>6</v>
      </c>
    </row>
    <row r="283" spans="15:18" x14ac:dyDescent="0.2">
      <c r="O283" s="212">
        <v>12</v>
      </c>
      <c r="P283" s="214">
        <v>2015</v>
      </c>
      <c r="Q283" s="74">
        <v>134.17764200768187</v>
      </c>
      <c r="R283" s="213">
        <v>6</v>
      </c>
    </row>
    <row r="284" spans="15:18" x14ac:dyDescent="0.2">
      <c r="O284" s="212">
        <v>314.39999999999998</v>
      </c>
      <c r="P284" s="214">
        <v>2015</v>
      </c>
      <c r="Q284" s="74">
        <v>119.13101996386698</v>
      </c>
      <c r="R284" s="213">
        <v>6</v>
      </c>
    </row>
    <row r="285" spans="15:18" x14ac:dyDescent="0.2">
      <c r="O285" s="212">
        <v>62.5</v>
      </c>
      <c r="P285" s="214">
        <v>2015</v>
      </c>
      <c r="Q285" s="74">
        <v>133.07820265101171</v>
      </c>
      <c r="R285" s="213">
        <v>6</v>
      </c>
    </row>
    <row r="286" spans="15:18" x14ac:dyDescent="0.2">
      <c r="O286" s="212">
        <v>279.5</v>
      </c>
      <c r="P286" s="214">
        <v>2015</v>
      </c>
      <c r="Q286" s="74">
        <v>120.0811357332484</v>
      </c>
      <c r="R286" s="213">
        <v>6</v>
      </c>
    </row>
    <row r="287" spans="15:18" x14ac:dyDescent="0.2">
      <c r="O287" s="212">
        <v>105.1</v>
      </c>
      <c r="P287" s="214">
        <v>2015</v>
      </c>
      <c r="Q287" s="74">
        <v>127.65388277238939</v>
      </c>
      <c r="R287" s="213">
        <v>6</v>
      </c>
    </row>
    <row r="288" spans="15:18" x14ac:dyDescent="0.2">
      <c r="O288" s="212">
        <v>12</v>
      </c>
      <c r="P288" s="214">
        <v>2015</v>
      </c>
      <c r="Q288" s="74">
        <v>127.88705644599621</v>
      </c>
      <c r="R288" s="213">
        <v>6</v>
      </c>
    </row>
    <row r="289" spans="15:18" x14ac:dyDescent="0.2">
      <c r="O289" s="212">
        <v>154</v>
      </c>
      <c r="P289" s="214">
        <v>2016</v>
      </c>
      <c r="Q289" s="74">
        <v>40.728760513698191</v>
      </c>
      <c r="R289" s="213">
        <v>7</v>
      </c>
    </row>
    <row r="290" spans="15:18" x14ac:dyDescent="0.2">
      <c r="O290" s="212">
        <v>80</v>
      </c>
      <c r="P290" s="214">
        <v>2016</v>
      </c>
      <c r="Q290" s="74">
        <v>55.233989323900978</v>
      </c>
      <c r="R290" s="213">
        <v>7</v>
      </c>
    </row>
    <row r="291" spans="15:18" x14ac:dyDescent="0.2">
      <c r="O291" s="212">
        <v>80</v>
      </c>
      <c r="P291" s="214">
        <v>2016</v>
      </c>
      <c r="Q291" s="74">
        <v>48.882093064760014</v>
      </c>
      <c r="R291" s="213">
        <v>7</v>
      </c>
    </row>
    <row r="292" spans="15:18" x14ac:dyDescent="0.2">
      <c r="O292" s="212">
        <v>38.9</v>
      </c>
      <c r="P292" s="214">
        <v>2016</v>
      </c>
      <c r="Q292" s="74">
        <v>79.850261668710075</v>
      </c>
      <c r="R292" s="213">
        <v>7</v>
      </c>
    </row>
    <row r="293" spans="15:18" x14ac:dyDescent="0.2">
      <c r="O293" s="212">
        <v>32.4</v>
      </c>
      <c r="P293" s="214">
        <v>2016</v>
      </c>
      <c r="Q293" s="74">
        <v>67.529134603332182</v>
      </c>
      <c r="R293" s="213">
        <v>7</v>
      </c>
    </row>
    <row r="294" spans="15:18" x14ac:dyDescent="0.2">
      <c r="O294" s="212">
        <v>101.2</v>
      </c>
      <c r="P294" s="214">
        <v>2016</v>
      </c>
      <c r="Q294" s="74">
        <v>76.812547066882473</v>
      </c>
      <c r="R294" s="213">
        <v>7</v>
      </c>
    </row>
    <row r="295" spans="15:18" x14ac:dyDescent="0.2">
      <c r="O295" s="212">
        <v>74.5</v>
      </c>
      <c r="P295" s="214">
        <v>2016</v>
      </c>
      <c r="Q295" s="74">
        <v>71.085301314959182</v>
      </c>
      <c r="R295" s="213">
        <v>7</v>
      </c>
    </row>
    <row r="296" spans="15:18" x14ac:dyDescent="0.2">
      <c r="O296" s="212">
        <v>74.8</v>
      </c>
      <c r="P296" s="214">
        <v>2016</v>
      </c>
      <c r="Q296" s="74">
        <v>79.773123723474939</v>
      </c>
      <c r="R296" s="213">
        <v>7</v>
      </c>
    </row>
    <row r="297" spans="15:18" x14ac:dyDescent="0.2">
      <c r="O297" s="212">
        <v>74.5</v>
      </c>
      <c r="P297" s="214">
        <v>2016</v>
      </c>
      <c r="Q297" s="74">
        <v>69.903770825231973</v>
      </c>
      <c r="R297" s="213">
        <v>7</v>
      </c>
    </row>
    <row r="298" spans="15:18" x14ac:dyDescent="0.2">
      <c r="O298" s="212">
        <v>76.5</v>
      </c>
      <c r="P298" s="214">
        <v>2016</v>
      </c>
      <c r="Q298" s="74">
        <v>77.815951340984839</v>
      </c>
      <c r="R298" s="213">
        <v>7</v>
      </c>
    </row>
    <row r="299" spans="15:18" x14ac:dyDescent="0.2">
      <c r="O299" s="212">
        <v>80.016000000000005</v>
      </c>
      <c r="P299" s="214">
        <v>2016</v>
      </c>
      <c r="Q299" s="74">
        <v>58.348070770142414</v>
      </c>
      <c r="R299" s="213">
        <v>7</v>
      </c>
    </row>
    <row r="300" spans="15:18" x14ac:dyDescent="0.2">
      <c r="O300" s="212">
        <v>80.016000000000005</v>
      </c>
      <c r="P300" s="214">
        <v>2016</v>
      </c>
      <c r="Q300" s="74">
        <v>53.611145625756876</v>
      </c>
      <c r="R300" s="213">
        <v>7</v>
      </c>
    </row>
    <row r="301" spans="15:18" x14ac:dyDescent="0.2">
      <c r="O301" s="212">
        <v>80.016000000000005</v>
      </c>
      <c r="P301" s="214">
        <v>2016</v>
      </c>
      <c r="Q301" s="74">
        <v>54.652492976586721</v>
      </c>
      <c r="R301" s="213">
        <v>7</v>
      </c>
    </row>
    <row r="302" spans="15:18" x14ac:dyDescent="0.2">
      <c r="O302" s="212">
        <v>80</v>
      </c>
      <c r="P302" s="214">
        <v>2016</v>
      </c>
      <c r="Q302" s="74">
        <v>49.968368401872105</v>
      </c>
      <c r="R302" s="213">
        <v>7</v>
      </c>
    </row>
    <row r="303" spans="15:18" x14ac:dyDescent="0.2">
      <c r="O303" s="212">
        <v>146</v>
      </c>
      <c r="P303" s="214">
        <v>2016</v>
      </c>
      <c r="Q303" s="74">
        <v>76.964152044807321</v>
      </c>
      <c r="R303" s="213">
        <v>7</v>
      </c>
    </row>
    <row r="304" spans="15:18" x14ac:dyDescent="0.2">
      <c r="O304" s="212">
        <v>5.4</v>
      </c>
      <c r="P304" s="214">
        <v>2016</v>
      </c>
      <c r="Q304" s="74">
        <v>100.22364333314778</v>
      </c>
      <c r="R304" s="213">
        <v>7</v>
      </c>
    </row>
    <row r="305" spans="15:18" x14ac:dyDescent="0.2">
      <c r="O305" s="212">
        <v>20.163</v>
      </c>
      <c r="P305" s="214">
        <v>2016</v>
      </c>
      <c r="Q305" s="74">
        <v>70.986406898731786</v>
      </c>
      <c r="R305" s="213">
        <v>7</v>
      </c>
    </row>
    <row r="306" spans="15:18" x14ac:dyDescent="0.2">
      <c r="O306" s="212">
        <v>80.016000000000005</v>
      </c>
      <c r="P306" s="214">
        <v>2016</v>
      </c>
      <c r="Q306" s="74">
        <v>53.453839210160744</v>
      </c>
      <c r="R306" s="213">
        <v>7</v>
      </c>
    </row>
    <row r="307" spans="15:18" x14ac:dyDescent="0.2">
      <c r="O307" s="212">
        <v>70</v>
      </c>
      <c r="P307" s="214">
        <v>2016</v>
      </c>
      <c r="Q307" s="74">
        <v>58.639348314604085</v>
      </c>
      <c r="R307" s="213">
        <v>7</v>
      </c>
    </row>
    <row r="308" spans="15:18" x14ac:dyDescent="0.2">
      <c r="O308" s="212">
        <v>6.6639999999999997</v>
      </c>
      <c r="P308" s="214">
        <v>2016</v>
      </c>
      <c r="Q308" s="74">
        <v>91.447359846465687</v>
      </c>
      <c r="R308" s="213">
        <v>7</v>
      </c>
    </row>
    <row r="309" spans="15:18" x14ac:dyDescent="0.2">
      <c r="O309" s="212">
        <v>75</v>
      </c>
      <c r="P309" s="214">
        <v>2016</v>
      </c>
      <c r="Q309" s="74">
        <v>83.096406139688327</v>
      </c>
      <c r="R309" s="213">
        <v>7</v>
      </c>
    </row>
    <row r="310" spans="15:18" x14ac:dyDescent="0.2">
      <c r="O310" s="212">
        <v>60</v>
      </c>
      <c r="P310" s="214">
        <v>2016</v>
      </c>
      <c r="Q310" s="74">
        <v>61.829543672332107</v>
      </c>
      <c r="R310" s="213">
        <v>7</v>
      </c>
    </row>
    <row r="311" spans="15:18" x14ac:dyDescent="0.2">
      <c r="O311" s="212">
        <v>74.5</v>
      </c>
      <c r="P311" s="214">
        <v>2016</v>
      </c>
      <c r="Q311" s="74">
        <v>74.017706105318396</v>
      </c>
      <c r="R311" s="213">
        <v>7</v>
      </c>
    </row>
    <row r="312" spans="15:18" x14ac:dyDescent="0.2">
      <c r="O312" s="212">
        <v>16</v>
      </c>
      <c r="P312" s="214">
        <v>2016</v>
      </c>
      <c r="Q312" s="74">
        <v>53.626256160572694</v>
      </c>
      <c r="R312" s="213">
        <v>7</v>
      </c>
    </row>
    <row r="313" spans="15:18" x14ac:dyDescent="0.2">
      <c r="O313" s="212">
        <v>50.4</v>
      </c>
      <c r="P313" s="214">
        <v>2016</v>
      </c>
      <c r="Q313" s="74">
        <v>56.89969602927944</v>
      </c>
      <c r="R313" s="213">
        <v>7</v>
      </c>
    </row>
    <row r="314" spans="15:18" x14ac:dyDescent="0.2">
      <c r="O314" s="212">
        <v>100.8</v>
      </c>
      <c r="P314" s="214">
        <v>2016</v>
      </c>
      <c r="Q314" s="74">
        <v>57.084430258032896</v>
      </c>
      <c r="R314" s="213">
        <v>7</v>
      </c>
    </row>
    <row r="315" spans="15:18" x14ac:dyDescent="0.2">
      <c r="O315" s="212">
        <v>6.8</v>
      </c>
      <c r="P315" s="214">
        <v>2016</v>
      </c>
      <c r="Q315" s="74">
        <v>84.68548380225424</v>
      </c>
      <c r="R315" s="213">
        <v>7</v>
      </c>
    </row>
    <row r="316" spans="15:18" x14ac:dyDescent="0.2">
      <c r="O316" s="212">
        <v>51</v>
      </c>
      <c r="P316" s="214">
        <v>2016</v>
      </c>
      <c r="Q316" s="74">
        <v>78.412916851557995</v>
      </c>
      <c r="R316" s="213">
        <v>7</v>
      </c>
    </row>
    <row r="317" spans="15:18" x14ac:dyDescent="0.2">
      <c r="O317" s="212">
        <v>80</v>
      </c>
      <c r="P317" s="214">
        <v>2016</v>
      </c>
      <c r="Q317" s="74">
        <v>56.377734195553494</v>
      </c>
      <c r="R317" s="213">
        <v>7</v>
      </c>
    </row>
    <row r="318" spans="15:18" x14ac:dyDescent="0.2">
      <c r="O318" s="212">
        <v>70</v>
      </c>
      <c r="P318" s="214">
        <v>2016</v>
      </c>
      <c r="Q318" s="74">
        <v>62.039403161665469</v>
      </c>
      <c r="R318" s="213">
        <v>7</v>
      </c>
    </row>
    <row r="319" spans="15:18" x14ac:dyDescent="0.2">
      <c r="O319" s="212">
        <v>20</v>
      </c>
      <c r="P319" s="214">
        <v>2016</v>
      </c>
      <c r="Q319" s="74">
        <v>61.757422684634605</v>
      </c>
      <c r="R319" s="213">
        <v>7</v>
      </c>
    </row>
    <row r="320" spans="15:18" x14ac:dyDescent="0.2">
      <c r="O320" s="212">
        <v>10</v>
      </c>
      <c r="P320" s="214">
        <v>2016</v>
      </c>
      <c r="Q320" s="74">
        <v>83.107662996255456</v>
      </c>
      <c r="R320" s="213">
        <v>7</v>
      </c>
    </row>
    <row r="321" spans="15:18" x14ac:dyDescent="0.2">
      <c r="O321" s="212">
        <v>157.5</v>
      </c>
      <c r="P321" s="214">
        <v>2016</v>
      </c>
      <c r="Q321" s="74">
        <v>60.774656093030984</v>
      </c>
      <c r="R321" s="213">
        <v>7</v>
      </c>
    </row>
    <row r="322" spans="15:18" x14ac:dyDescent="0.2">
      <c r="O322" s="212">
        <v>20</v>
      </c>
      <c r="P322" s="214">
        <v>2016</v>
      </c>
      <c r="Q322" s="74">
        <v>54.482273548981361</v>
      </c>
      <c r="R322" s="213">
        <v>7</v>
      </c>
    </row>
    <row r="323" spans="15:18" x14ac:dyDescent="0.2">
      <c r="O323" s="212">
        <v>20</v>
      </c>
      <c r="P323" s="214">
        <v>2016</v>
      </c>
      <c r="Q323" s="74">
        <v>54.101643211342797</v>
      </c>
      <c r="R323" s="213">
        <v>7</v>
      </c>
    </row>
    <row r="324" spans="15:18" x14ac:dyDescent="0.2">
      <c r="O324" s="212">
        <v>30</v>
      </c>
      <c r="P324" s="214">
        <v>2016</v>
      </c>
      <c r="Q324" s="74">
        <v>60.524074496579964</v>
      </c>
      <c r="R324" s="213">
        <v>7</v>
      </c>
    </row>
    <row r="325" spans="15:18" x14ac:dyDescent="0.2">
      <c r="O325" s="212">
        <v>10</v>
      </c>
      <c r="P325" s="214">
        <v>2016</v>
      </c>
      <c r="Q325" s="74">
        <v>65.626812208531263</v>
      </c>
      <c r="R325" s="213">
        <v>7</v>
      </c>
    </row>
    <row r="326" spans="15:18" x14ac:dyDescent="0.2">
      <c r="O326" s="212">
        <v>85</v>
      </c>
      <c r="P326" s="214">
        <v>2016</v>
      </c>
      <c r="Q326" s="74">
        <v>60.218654222878335</v>
      </c>
      <c r="R326" s="213">
        <v>7</v>
      </c>
    </row>
    <row r="327" spans="15:18" x14ac:dyDescent="0.2">
      <c r="O327" s="212">
        <v>56</v>
      </c>
      <c r="P327" s="214">
        <v>2016</v>
      </c>
      <c r="Q327" s="74">
        <v>61.369399385182426</v>
      </c>
      <c r="R327" s="213">
        <v>7</v>
      </c>
    </row>
    <row r="328" spans="15:18" x14ac:dyDescent="0.2">
      <c r="O328" s="212">
        <v>50</v>
      </c>
      <c r="P328" s="214">
        <v>2016</v>
      </c>
      <c r="Q328" s="74">
        <v>60.334586932875048</v>
      </c>
      <c r="R328" s="213">
        <v>7</v>
      </c>
    </row>
    <row r="329" spans="15:18" x14ac:dyDescent="0.2">
      <c r="O329" s="212">
        <v>20</v>
      </c>
      <c r="P329" s="214">
        <v>2016</v>
      </c>
      <c r="Q329" s="74">
        <v>63.772718634341381</v>
      </c>
      <c r="R329" s="213">
        <v>7</v>
      </c>
    </row>
    <row r="330" spans="15:18" x14ac:dyDescent="0.2">
      <c r="O330" s="212">
        <v>249.99999999999901</v>
      </c>
      <c r="P330" s="214">
        <v>2016</v>
      </c>
      <c r="Q330" s="74">
        <v>58.233065437827875</v>
      </c>
      <c r="R330" s="213">
        <v>7</v>
      </c>
    </row>
    <row r="331" spans="15:18" x14ac:dyDescent="0.2">
      <c r="O331" s="212">
        <v>20</v>
      </c>
      <c r="P331" s="214">
        <v>2016</v>
      </c>
      <c r="Q331" s="74">
        <v>91.29834909963752</v>
      </c>
      <c r="R331" s="213">
        <v>7</v>
      </c>
    </row>
    <row r="332" spans="15:18" x14ac:dyDescent="0.2">
      <c r="O332" s="212">
        <v>22</v>
      </c>
      <c r="P332" s="214">
        <v>2016</v>
      </c>
      <c r="Q332" s="74">
        <v>82.126075234626398</v>
      </c>
      <c r="R332" s="213">
        <v>7</v>
      </c>
    </row>
    <row r="333" spans="15:18" x14ac:dyDescent="0.2">
      <c r="O333" s="212">
        <v>19.998999999999999</v>
      </c>
      <c r="P333" s="214">
        <v>2016</v>
      </c>
      <c r="Q333" s="74">
        <v>92.997505315589308</v>
      </c>
      <c r="R333" s="213">
        <v>7</v>
      </c>
    </row>
    <row r="334" spans="15:18" x14ac:dyDescent="0.2">
      <c r="O334" s="212">
        <v>40</v>
      </c>
      <c r="P334" s="214">
        <v>2016</v>
      </c>
      <c r="Q334" s="74">
        <v>84.185031632251224</v>
      </c>
      <c r="R334" s="213">
        <v>7</v>
      </c>
    </row>
    <row r="335" spans="15:18" x14ac:dyDescent="0.2">
      <c r="O335" s="212">
        <v>20.5</v>
      </c>
      <c r="P335" s="214">
        <v>2016</v>
      </c>
      <c r="Q335" s="74">
        <v>57.61820637837878</v>
      </c>
      <c r="R335" s="213">
        <v>7</v>
      </c>
    </row>
    <row r="336" spans="15:18" x14ac:dyDescent="0.2">
      <c r="O336" s="212">
        <v>17.68</v>
      </c>
      <c r="P336" s="214">
        <v>2016</v>
      </c>
      <c r="Q336" s="74">
        <v>94.165563911948425</v>
      </c>
      <c r="R336" s="213">
        <v>7</v>
      </c>
    </row>
    <row r="337" spans="15:18" x14ac:dyDescent="0.2">
      <c r="O337" s="212">
        <v>50</v>
      </c>
      <c r="P337" s="214">
        <v>2016</v>
      </c>
      <c r="Q337" s="74">
        <v>64.466209720502889</v>
      </c>
      <c r="R337" s="213">
        <v>7</v>
      </c>
    </row>
    <row r="338" spans="15:18" x14ac:dyDescent="0.2">
      <c r="O338" s="212">
        <v>20</v>
      </c>
      <c r="P338" s="214">
        <v>2016</v>
      </c>
      <c r="Q338" s="74">
        <v>90.804225514350421</v>
      </c>
      <c r="R338" s="213">
        <v>7</v>
      </c>
    </row>
    <row r="339" spans="15:18" x14ac:dyDescent="0.2">
      <c r="O339" s="212">
        <v>50</v>
      </c>
      <c r="P339" s="214">
        <v>2016</v>
      </c>
      <c r="Q339" s="74">
        <v>64.250692290027999</v>
      </c>
      <c r="R339" s="213">
        <v>7</v>
      </c>
    </row>
    <row r="340" spans="15:18" x14ac:dyDescent="0.2">
      <c r="O340" s="212">
        <v>120</v>
      </c>
      <c r="P340" s="214">
        <v>2016</v>
      </c>
      <c r="Q340" s="74">
        <v>66.940132151607898</v>
      </c>
      <c r="R340" s="213">
        <v>7</v>
      </c>
    </row>
    <row r="341" spans="15:18" x14ac:dyDescent="0.2">
      <c r="O341" s="212">
        <v>25</v>
      </c>
      <c r="P341" s="214">
        <v>2016</v>
      </c>
      <c r="Q341" s="74">
        <v>64.965268089423347</v>
      </c>
      <c r="R341" s="213">
        <v>7</v>
      </c>
    </row>
    <row r="342" spans="15:18" x14ac:dyDescent="0.2">
      <c r="O342" s="212">
        <v>5.0999999999999996</v>
      </c>
      <c r="P342" s="214">
        <v>2016</v>
      </c>
      <c r="Q342" s="74">
        <v>96.254519215333303</v>
      </c>
      <c r="R342" s="213">
        <v>7</v>
      </c>
    </row>
    <row r="343" spans="15:18" x14ac:dyDescent="0.2">
      <c r="O343" s="212">
        <v>30</v>
      </c>
      <c r="P343" s="214">
        <v>2016</v>
      </c>
      <c r="Q343" s="74">
        <v>63.281694883984066</v>
      </c>
      <c r="R343" s="213">
        <v>7</v>
      </c>
    </row>
    <row r="344" spans="15:18" x14ac:dyDescent="0.2">
      <c r="O344" s="212">
        <v>50</v>
      </c>
      <c r="P344" s="214">
        <v>2016</v>
      </c>
      <c r="Q344" s="74">
        <v>58.399115531672877</v>
      </c>
      <c r="R344" s="213">
        <v>7</v>
      </c>
    </row>
    <row r="345" spans="15:18" x14ac:dyDescent="0.2">
      <c r="O345" s="212">
        <v>12.831</v>
      </c>
      <c r="P345" s="214">
        <v>2016</v>
      </c>
      <c r="Q345" s="74">
        <v>75.603140145786071</v>
      </c>
      <c r="R345" s="213">
        <v>7</v>
      </c>
    </row>
    <row r="346" spans="15:18" x14ac:dyDescent="0.2">
      <c r="O346" s="212">
        <v>205.3</v>
      </c>
      <c r="P346" s="214">
        <v>2016</v>
      </c>
      <c r="Q346" s="74">
        <v>77.470524471350146</v>
      </c>
      <c r="R346" s="213">
        <v>7</v>
      </c>
    </row>
    <row r="347" spans="15:18" x14ac:dyDescent="0.2">
      <c r="O347" s="212">
        <v>78.5</v>
      </c>
      <c r="P347" s="214">
        <v>2016</v>
      </c>
      <c r="Q347" s="74">
        <v>87.392421735545398</v>
      </c>
      <c r="R347" s="213">
        <v>7</v>
      </c>
    </row>
    <row r="348" spans="15:18" x14ac:dyDescent="0.2">
      <c r="O348" s="212">
        <v>131.19999999999999</v>
      </c>
      <c r="P348" s="214">
        <v>2016</v>
      </c>
      <c r="Q348" s="74">
        <v>76.044077910934675</v>
      </c>
      <c r="R348" s="213">
        <v>7</v>
      </c>
    </row>
    <row r="349" spans="15:18" x14ac:dyDescent="0.2">
      <c r="O349" s="212">
        <v>15.4</v>
      </c>
      <c r="P349" s="214">
        <v>2016</v>
      </c>
      <c r="Q349" s="74">
        <v>98.646576202625155</v>
      </c>
      <c r="R349" s="213">
        <v>7</v>
      </c>
    </row>
    <row r="350" spans="15:18" x14ac:dyDescent="0.2">
      <c r="O350" s="212">
        <v>103</v>
      </c>
      <c r="P350" s="214">
        <v>2016</v>
      </c>
      <c r="Q350" s="74">
        <v>79.323354235209308</v>
      </c>
      <c r="R350" s="213">
        <v>7</v>
      </c>
    </row>
    <row r="351" spans="15:18" x14ac:dyDescent="0.2">
      <c r="O351" s="212">
        <v>5.0010000000000003</v>
      </c>
      <c r="P351" s="214">
        <v>2016</v>
      </c>
      <c r="Q351" s="74">
        <v>57.754343291682147</v>
      </c>
      <c r="R351" s="213">
        <v>7</v>
      </c>
    </row>
    <row r="352" spans="15:18" x14ac:dyDescent="0.2">
      <c r="O352" s="212">
        <v>19.7</v>
      </c>
      <c r="P352" s="214">
        <v>2016</v>
      </c>
      <c r="Q352" s="74">
        <v>100.56687156762851</v>
      </c>
      <c r="R352" s="213">
        <v>7</v>
      </c>
    </row>
    <row r="353" spans="15:18" x14ac:dyDescent="0.2">
      <c r="O353" s="212">
        <v>5.9</v>
      </c>
      <c r="P353" s="214">
        <v>2016</v>
      </c>
      <c r="Q353" s="74">
        <v>104.72982957898397</v>
      </c>
      <c r="R353" s="213">
        <v>7</v>
      </c>
    </row>
    <row r="354" spans="15:18" x14ac:dyDescent="0.2">
      <c r="O354" s="212">
        <v>15.7</v>
      </c>
      <c r="P354" s="214">
        <v>2016</v>
      </c>
      <c r="Q354" s="74">
        <v>119.99865433327651</v>
      </c>
      <c r="R354" s="213">
        <v>7</v>
      </c>
    </row>
    <row r="355" spans="15:18" x14ac:dyDescent="0.2">
      <c r="O355" s="212">
        <v>15</v>
      </c>
      <c r="P355" s="214">
        <v>2016</v>
      </c>
      <c r="Q355" s="74">
        <v>81.664293753314709</v>
      </c>
      <c r="R355" s="213">
        <v>7</v>
      </c>
    </row>
    <row r="356" spans="15:18" x14ac:dyDescent="0.2">
      <c r="O356" s="212">
        <v>40</v>
      </c>
      <c r="P356" s="214">
        <v>2016</v>
      </c>
      <c r="Q356" s="74">
        <v>61.314778893322341</v>
      </c>
      <c r="R356" s="213">
        <v>7</v>
      </c>
    </row>
    <row r="357" spans="15:18" x14ac:dyDescent="0.2">
      <c r="O357" s="212">
        <v>20</v>
      </c>
      <c r="P357" s="214">
        <v>2016</v>
      </c>
      <c r="Q357" s="74">
        <v>62.712653249210646</v>
      </c>
      <c r="R357" s="213">
        <v>7</v>
      </c>
    </row>
    <row r="358" spans="15:18" x14ac:dyDescent="0.2">
      <c r="O358" s="212">
        <v>100</v>
      </c>
      <c r="P358" s="214">
        <v>2016</v>
      </c>
      <c r="Q358" s="74">
        <v>60.795275986444409</v>
      </c>
      <c r="R358" s="213">
        <v>7</v>
      </c>
    </row>
    <row r="359" spans="15:18" x14ac:dyDescent="0.2">
      <c r="O359" s="212">
        <v>60</v>
      </c>
      <c r="P359" s="214">
        <v>2016</v>
      </c>
      <c r="Q359" s="74">
        <v>86.775635465760374</v>
      </c>
      <c r="R359" s="213">
        <v>7</v>
      </c>
    </row>
    <row r="360" spans="15:18" x14ac:dyDescent="0.2">
      <c r="O360" s="212">
        <v>185</v>
      </c>
      <c r="P360" s="214">
        <v>2016</v>
      </c>
      <c r="Q360" s="74">
        <v>66.638595582176436</v>
      </c>
      <c r="R360" s="213">
        <v>7</v>
      </c>
    </row>
    <row r="361" spans="15:18" x14ac:dyDescent="0.2">
      <c r="O361" s="212">
        <v>9</v>
      </c>
      <c r="P361" s="214">
        <v>2016</v>
      </c>
      <c r="Q361" s="74">
        <v>76.930965035740016</v>
      </c>
      <c r="R361" s="213">
        <v>7</v>
      </c>
    </row>
    <row r="362" spans="15:18" x14ac:dyDescent="0.2">
      <c r="O362" s="212">
        <v>9.9</v>
      </c>
      <c r="P362" s="214">
        <v>2016</v>
      </c>
      <c r="Q362" s="74">
        <v>77.956060232911341</v>
      </c>
      <c r="R362" s="213">
        <v>7</v>
      </c>
    </row>
    <row r="363" spans="15:18" x14ac:dyDescent="0.2">
      <c r="O363" s="212">
        <v>6</v>
      </c>
      <c r="P363" s="214">
        <v>2016</v>
      </c>
      <c r="Q363" s="74">
        <v>77.290120114967962</v>
      </c>
      <c r="R363" s="213">
        <v>7</v>
      </c>
    </row>
    <row r="364" spans="15:18" x14ac:dyDescent="0.2">
      <c r="O364" s="212">
        <v>10</v>
      </c>
      <c r="P364" s="214">
        <v>2016</v>
      </c>
      <c r="Q364" s="74">
        <v>76.378422943490591</v>
      </c>
      <c r="R364" s="213">
        <v>7</v>
      </c>
    </row>
    <row r="365" spans="15:18" x14ac:dyDescent="0.2">
      <c r="O365" s="212">
        <v>10</v>
      </c>
      <c r="P365" s="214">
        <v>2016</v>
      </c>
      <c r="Q365" s="74">
        <v>77.996864021746973</v>
      </c>
      <c r="R365" s="213">
        <v>7</v>
      </c>
    </row>
    <row r="366" spans="15:18" x14ac:dyDescent="0.2">
      <c r="O366" s="212">
        <v>10</v>
      </c>
      <c r="P366" s="214">
        <v>2016</v>
      </c>
      <c r="Q366" s="74">
        <v>77.401349376919697</v>
      </c>
      <c r="R366" s="213">
        <v>7</v>
      </c>
    </row>
    <row r="367" spans="15:18" x14ac:dyDescent="0.2">
      <c r="O367" s="212">
        <v>10.88</v>
      </c>
      <c r="P367" s="214">
        <v>2016</v>
      </c>
      <c r="Q367" s="74">
        <v>80.287982743800256</v>
      </c>
      <c r="R367" s="213">
        <v>7</v>
      </c>
    </row>
    <row r="368" spans="15:18" x14ac:dyDescent="0.2">
      <c r="O368" s="212">
        <v>20</v>
      </c>
      <c r="P368" s="214">
        <v>2016</v>
      </c>
      <c r="Q368" s="74">
        <v>65.13874710978159</v>
      </c>
      <c r="R368" s="213">
        <v>7</v>
      </c>
    </row>
    <row r="369" spans="15:18" x14ac:dyDescent="0.2">
      <c r="O369" s="212">
        <v>20</v>
      </c>
      <c r="P369" s="214">
        <v>2016</v>
      </c>
      <c r="Q369" s="74">
        <v>110.60626018539426</v>
      </c>
      <c r="R369" s="213">
        <v>7</v>
      </c>
    </row>
    <row r="370" spans="15:18" x14ac:dyDescent="0.2">
      <c r="O370" s="212">
        <v>20</v>
      </c>
      <c r="P370" s="214">
        <v>2016</v>
      </c>
      <c r="Q370" s="74">
        <v>63.211294765980391</v>
      </c>
      <c r="R370" s="213">
        <v>7</v>
      </c>
    </row>
    <row r="371" spans="15:18" x14ac:dyDescent="0.2">
      <c r="O371" s="212">
        <v>21.19</v>
      </c>
      <c r="P371" s="214">
        <v>2016</v>
      </c>
      <c r="Q371" s="74">
        <v>73.824702337304274</v>
      </c>
      <c r="R371" s="213">
        <v>7</v>
      </c>
    </row>
    <row r="372" spans="15:18" x14ac:dyDescent="0.2">
      <c r="O372" s="212">
        <v>30.48</v>
      </c>
      <c r="P372" s="214">
        <v>2016</v>
      </c>
      <c r="Q372" s="74">
        <v>86.140404171813401</v>
      </c>
      <c r="R372" s="213">
        <v>7</v>
      </c>
    </row>
    <row r="373" spans="15:18" x14ac:dyDescent="0.2">
      <c r="O373" s="212">
        <v>30</v>
      </c>
      <c r="P373" s="214">
        <v>2016</v>
      </c>
      <c r="Q373" s="74">
        <v>95.278175782799565</v>
      </c>
      <c r="R373" s="213">
        <v>7</v>
      </c>
    </row>
    <row r="374" spans="15:18" x14ac:dyDescent="0.2">
      <c r="O374" s="212">
        <v>5.2</v>
      </c>
      <c r="P374" s="214">
        <v>2016</v>
      </c>
      <c r="Q374" s="74">
        <v>103.78904873468268</v>
      </c>
      <c r="R374" s="213">
        <v>7</v>
      </c>
    </row>
    <row r="375" spans="15:18" x14ac:dyDescent="0.2">
      <c r="O375" s="212">
        <v>14.4</v>
      </c>
      <c r="P375" s="214">
        <v>2016</v>
      </c>
      <c r="Q375" s="74">
        <v>75.468089196453619</v>
      </c>
      <c r="R375" s="213">
        <v>7</v>
      </c>
    </row>
    <row r="376" spans="15:18" x14ac:dyDescent="0.2">
      <c r="O376" s="212">
        <v>17</v>
      </c>
      <c r="P376" s="214">
        <v>2016</v>
      </c>
      <c r="Q376" s="74">
        <v>101.00182504661635</v>
      </c>
      <c r="R376" s="213">
        <v>7</v>
      </c>
    </row>
    <row r="377" spans="15:18" x14ac:dyDescent="0.2">
      <c r="O377" s="212">
        <v>270.60000000000002</v>
      </c>
      <c r="P377" s="214">
        <v>2016</v>
      </c>
      <c r="Q377" s="74">
        <v>66.922015680702415</v>
      </c>
      <c r="R377" s="213">
        <v>7</v>
      </c>
    </row>
    <row r="378" spans="15:18" x14ac:dyDescent="0.2">
      <c r="O378" s="212">
        <v>5.01</v>
      </c>
      <c r="P378" s="214">
        <v>2016</v>
      </c>
      <c r="Q378" s="74">
        <v>111.69466297446324</v>
      </c>
      <c r="R378" s="213">
        <v>7</v>
      </c>
    </row>
    <row r="379" spans="15:18" x14ac:dyDescent="0.2">
      <c r="O379" s="212">
        <v>100</v>
      </c>
      <c r="P379" s="214">
        <v>2016</v>
      </c>
      <c r="Q379" s="74">
        <v>92.251720770729648</v>
      </c>
      <c r="R379" s="213">
        <v>7</v>
      </c>
    </row>
    <row r="380" spans="15:18" x14ac:dyDescent="0.2">
      <c r="O380" s="212">
        <v>20</v>
      </c>
      <c r="P380" s="214">
        <v>2016</v>
      </c>
      <c r="Q380" s="74">
        <v>71.927385917182832</v>
      </c>
      <c r="R380" s="213">
        <v>7</v>
      </c>
    </row>
    <row r="381" spans="15:18" x14ac:dyDescent="0.2">
      <c r="O381" s="212">
        <v>93.6</v>
      </c>
      <c r="P381" s="214">
        <v>2016</v>
      </c>
      <c r="Q381" s="74">
        <v>63.3990675695688</v>
      </c>
      <c r="R381" s="213">
        <v>7</v>
      </c>
    </row>
    <row r="382" spans="15:18" x14ac:dyDescent="0.2">
      <c r="O382" s="212">
        <v>30</v>
      </c>
      <c r="P382" s="214">
        <v>2016</v>
      </c>
      <c r="Q382" s="74">
        <v>107.69185605670486</v>
      </c>
      <c r="R382" s="213">
        <v>7</v>
      </c>
    </row>
    <row r="383" spans="15:18" x14ac:dyDescent="0.2">
      <c r="O383" s="212">
        <v>10</v>
      </c>
      <c r="P383" s="214">
        <v>2016</v>
      </c>
      <c r="Q383" s="74">
        <v>68.864999246787562</v>
      </c>
      <c r="R383" s="213">
        <v>7</v>
      </c>
    </row>
    <row r="384" spans="15:18" x14ac:dyDescent="0.2">
      <c r="O384" s="212">
        <v>109.8</v>
      </c>
      <c r="P384" s="214">
        <v>2016</v>
      </c>
      <c r="Q384" s="74">
        <v>68.502781252654856</v>
      </c>
      <c r="R384" s="213">
        <v>7</v>
      </c>
    </row>
    <row r="385" spans="15:18" x14ac:dyDescent="0.2">
      <c r="O385" s="212">
        <v>20</v>
      </c>
      <c r="P385" s="214">
        <v>2016</v>
      </c>
      <c r="Q385" s="74">
        <v>69.076063935011931</v>
      </c>
      <c r="R385" s="213">
        <v>7</v>
      </c>
    </row>
    <row r="386" spans="15:18" x14ac:dyDescent="0.2">
      <c r="O386" s="212">
        <v>30</v>
      </c>
      <c r="P386" s="214">
        <v>2016</v>
      </c>
      <c r="Q386" s="74">
        <v>102.06150376887193</v>
      </c>
      <c r="R386" s="213">
        <v>7</v>
      </c>
    </row>
    <row r="387" spans="15:18" x14ac:dyDescent="0.2">
      <c r="O387" s="212">
        <v>16</v>
      </c>
      <c r="P387" s="214">
        <v>2016</v>
      </c>
      <c r="Q387" s="74">
        <v>98.36835198493344</v>
      </c>
      <c r="R387" s="213">
        <v>7</v>
      </c>
    </row>
    <row r="388" spans="15:18" x14ac:dyDescent="0.2">
      <c r="O388" s="212">
        <v>100</v>
      </c>
      <c r="P388" s="214">
        <v>2016</v>
      </c>
      <c r="Q388" s="74">
        <v>78.299494346376775</v>
      </c>
      <c r="R388" s="213">
        <v>7</v>
      </c>
    </row>
    <row r="389" spans="15:18" x14ac:dyDescent="0.2">
      <c r="O389" s="212">
        <v>13</v>
      </c>
      <c r="P389" s="214">
        <v>2016</v>
      </c>
      <c r="Q389" s="74">
        <v>74.696770452102996</v>
      </c>
      <c r="R389" s="213">
        <v>7</v>
      </c>
    </row>
    <row r="390" spans="15:18" x14ac:dyDescent="0.2">
      <c r="O390" s="212">
        <v>20</v>
      </c>
      <c r="P390" s="214">
        <v>2016</v>
      </c>
      <c r="Q390" s="74">
        <v>75.467764527635637</v>
      </c>
      <c r="R390" s="213">
        <v>7</v>
      </c>
    </row>
    <row r="391" spans="15:18" x14ac:dyDescent="0.2">
      <c r="O391" s="212">
        <v>15</v>
      </c>
      <c r="P391" s="214">
        <v>2016</v>
      </c>
      <c r="Q391" s="74">
        <v>74.279899912418287</v>
      </c>
      <c r="R391" s="213">
        <v>7</v>
      </c>
    </row>
    <row r="392" spans="15:18" x14ac:dyDescent="0.2">
      <c r="O392" s="212">
        <v>52.5</v>
      </c>
      <c r="P392" s="214">
        <v>2016</v>
      </c>
      <c r="Q392" s="74">
        <v>87.264468619917238</v>
      </c>
      <c r="R392" s="213">
        <v>7</v>
      </c>
    </row>
    <row r="393" spans="15:18" x14ac:dyDescent="0.2">
      <c r="O393" s="212">
        <v>13.6</v>
      </c>
      <c r="P393" s="214">
        <v>2016</v>
      </c>
      <c r="Q393" s="74">
        <v>107.61544204747877</v>
      </c>
      <c r="R393" s="213">
        <v>7</v>
      </c>
    </row>
    <row r="394" spans="15:18" x14ac:dyDescent="0.2">
      <c r="O394" s="212">
        <v>10</v>
      </c>
      <c r="P394" s="214">
        <v>2016</v>
      </c>
      <c r="Q394" s="74">
        <v>115.10384790450631</v>
      </c>
      <c r="R394" s="213">
        <v>7</v>
      </c>
    </row>
    <row r="395" spans="15:18" x14ac:dyDescent="0.2">
      <c r="O395" s="212">
        <v>148.69999999999999</v>
      </c>
      <c r="P395" s="214">
        <v>2016</v>
      </c>
      <c r="Q395" s="74">
        <v>71.82888221528863</v>
      </c>
      <c r="R395" s="213">
        <v>7</v>
      </c>
    </row>
    <row r="396" spans="15:18" x14ac:dyDescent="0.2">
      <c r="O396" s="212">
        <v>7.7</v>
      </c>
      <c r="P396" s="214">
        <v>2016</v>
      </c>
      <c r="Q396" s="74">
        <v>143.40093994863659</v>
      </c>
      <c r="R396" s="213">
        <v>7</v>
      </c>
    </row>
    <row r="397" spans="15:18" x14ac:dyDescent="0.2">
      <c r="O397" s="212">
        <v>8</v>
      </c>
      <c r="P397" s="214">
        <v>2016</v>
      </c>
      <c r="Q397" s="74">
        <v>101.49965941248301</v>
      </c>
      <c r="R397" s="213">
        <v>7</v>
      </c>
    </row>
    <row r="398" spans="15:18" x14ac:dyDescent="0.2">
      <c r="O398" s="212">
        <v>155</v>
      </c>
      <c r="P398" s="214">
        <v>2016</v>
      </c>
      <c r="Q398" s="74">
        <v>71.742895514140159</v>
      </c>
      <c r="R398" s="213">
        <v>7</v>
      </c>
    </row>
    <row r="399" spans="15:18" x14ac:dyDescent="0.2">
      <c r="O399" s="212">
        <v>80</v>
      </c>
      <c r="P399" s="214">
        <v>2016</v>
      </c>
      <c r="Q399" s="74">
        <v>98.750856972064355</v>
      </c>
      <c r="R399" s="213">
        <v>7</v>
      </c>
    </row>
    <row r="400" spans="15:18" x14ac:dyDescent="0.2">
      <c r="O400" s="212">
        <v>100</v>
      </c>
      <c r="P400" s="214">
        <v>2016</v>
      </c>
      <c r="Q400" s="74">
        <v>67.404774387644949</v>
      </c>
      <c r="R400" s="213">
        <v>7</v>
      </c>
    </row>
    <row r="401" spans="15:18" x14ac:dyDescent="0.2">
      <c r="O401" s="212">
        <v>75</v>
      </c>
      <c r="P401" s="214">
        <v>2016</v>
      </c>
      <c r="Q401" s="74">
        <v>65.290160684924189</v>
      </c>
      <c r="R401" s="213">
        <v>7</v>
      </c>
    </row>
    <row r="402" spans="15:18" x14ac:dyDescent="0.2">
      <c r="O402" s="212">
        <v>62</v>
      </c>
      <c r="P402" s="214">
        <v>2016</v>
      </c>
      <c r="Q402" s="74">
        <v>70.36264094313114</v>
      </c>
      <c r="R402" s="213">
        <v>7</v>
      </c>
    </row>
    <row r="403" spans="15:18" x14ac:dyDescent="0.2">
      <c r="O403" s="212">
        <v>8</v>
      </c>
      <c r="P403" s="214">
        <v>2016</v>
      </c>
      <c r="Q403" s="74">
        <v>85.437350124842155</v>
      </c>
      <c r="R403" s="213">
        <v>7</v>
      </c>
    </row>
    <row r="404" spans="15:18" x14ac:dyDescent="0.2">
      <c r="O404" s="212">
        <v>6.5</v>
      </c>
      <c r="P404" s="214">
        <v>2016</v>
      </c>
      <c r="Q404" s="74">
        <v>83.96642926840282</v>
      </c>
      <c r="R404" s="213">
        <v>7</v>
      </c>
    </row>
    <row r="405" spans="15:18" x14ac:dyDescent="0.2">
      <c r="O405" s="212">
        <v>20</v>
      </c>
      <c r="P405" s="214">
        <v>2016</v>
      </c>
      <c r="Q405" s="74">
        <v>78.458968347041463</v>
      </c>
      <c r="R405" s="213">
        <v>7</v>
      </c>
    </row>
    <row r="406" spans="15:18" x14ac:dyDescent="0.2">
      <c r="O406" s="212">
        <v>40</v>
      </c>
      <c r="P406" s="214">
        <v>2016</v>
      </c>
      <c r="Q406" s="74">
        <v>84.943469656458447</v>
      </c>
      <c r="R406" s="213">
        <v>7</v>
      </c>
    </row>
    <row r="407" spans="15:18" x14ac:dyDescent="0.2">
      <c r="O407" s="212">
        <v>20</v>
      </c>
      <c r="P407" s="214">
        <v>2016</v>
      </c>
      <c r="Q407" s="74">
        <v>76.417559436497015</v>
      </c>
      <c r="R407" s="213">
        <v>7</v>
      </c>
    </row>
    <row r="408" spans="15:18" x14ac:dyDescent="0.2">
      <c r="O408" s="212">
        <v>54</v>
      </c>
      <c r="P408" s="214">
        <v>2016</v>
      </c>
      <c r="Q408" s="74">
        <v>84.42149257636116</v>
      </c>
      <c r="R408" s="213">
        <v>7</v>
      </c>
    </row>
    <row r="409" spans="15:18" x14ac:dyDescent="0.2">
      <c r="O409" s="212">
        <v>54</v>
      </c>
      <c r="P409" s="214">
        <v>2016</v>
      </c>
      <c r="Q409" s="74">
        <v>71.303352380563666</v>
      </c>
      <c r="R409" s="213">
        <v>7</v>
      </c>
    </row>
    <row r="410" spans="15:18" x14ac:dyDescent="0.2">
      <c r="O410" s="212">
        <v>20</v>
      </c>
      <c r="P410" s="214">
        <v>2016</v>
      </c>
      <c r="Q410" s="74">
        <v>76.800132250532414</v>
      </c>
      <c r="R410" s="213">
        <v>7</v>
      </c>
    </row>
    <row r="411" spans="15:18" x14ac:dyDescent="0.2">
      <c r="O411" s="212">
        <v>106.4</v>
      </c>
      <c r="P411" s="214">
        <v>2016</v>
      </c>
      <c r="Q411" s="74">
        <v>85.500160381032714</v>
      </c>
      <c r="R411" s="213">
        <v>7</v>
      </c>
    </row>
    <row r="412" spans="15:18" x14ac:dyDescent="0.2">
      <c r="O412" s="212">
        <v>7.5</v>
      </c>
      <c r="P412" s="214">
        <v>2016</v>
      </c>
      <c r="Q412" s="74">
        <v>129.81483620763959</v>
      </c>
      <c r="R412" s="213">
        <v>7</v>
      </c>
    </row>
    <row r="413" spans="15:18" x14ac:dyDescent="0.2">
      <c r="O413" s="212">
        <v>8.5</v>
      </c>
      <c r="P413" s="214">
        <v>2016</v>
      </c>
      <c r="Q413" s="74">
        <v>126.95114628226546</v>
      </c>
      <c r="R413" s="213">
        <v>7</v>
      </c>
    </row>
    <row r="414" spans="15:18" x14ac:dyDescent="0.2">
      <c r="O414" s="212">
        <v>9.5</v>
      </c>
      <c r="P414" s="214">
        <v>2016</v>
      </c>
      <c r="Q414" s="74">
        <v>79.22806375393904</v>
      </c>
      <c r="R414" s="213">
        <v>7</v>
      </c>
    </row>
    <row r="415" spans="15:18" x14ac:dyDescent="0.2">
      <c r="O415" s="212">
        <v>20</v>
      </c>
      <c r="P415" s="214">
        <v>2016</v>
      </c>
      <c r="Q415" s="74">
        <v>102.21027108525777</v>
      </c>
      <c r="R415" s="213">
        <v>7</v>
      </c>
    </row>
    <row r="416" spans="15:18" x14ac:dyDescent="0.2">
      <c r="O416" s="212">
        <v>15.7</v>
      </c>
      <c r="P416" s="214">
        <v>2016</v>
      </c>
      <c r="Q416" s="74">
        <v>108.91122524951331</v>
      </c>
      <c r="R416" s="213">
        <v>7</v>
      </c>
    </row>
    <row r="417" spans="15:18" x14ac:dyDescent="0.2">
      <c r="O417" s="212">
        <v>20</v>
      </c>
      <c r="P417" s="214">
        <v>2016</v>
      </c>
      <c r="Q417" s="74">
        <v>79.169227300680788</v>
      </c>
      <c r="R417" s="213">
        <v>7</v>
      </c>
    </row>
    <row r="418" spans="15:18" x14ac:dyDescent="0.2">
      <c r="O418" s="212">
        <v>250</v>
      </c>
      <c r="P418" s="214">
        <v>2016</v>
      </c>
      <c r="Q418" s="74">
        <v>88.332780837601916</v>
      </c>
      <c r="R418" s="213">
        <v>7</v>
      </c>
    </row>
    <row r="419" spans="15:18" x14ac:dyDescent="0.2">
      <c r="O419" s="212">
        <v>105</v>
      </c>
      <c r="P419" s="214">
        <v>2016</v>
      </c>
      <c r="Q419" s="74">
        <v>79.056033759182114</v>
      </c>
      <c r="R419" s="213">
        <v>7</v>
      </c>
    </row>
    <row r="420" spans="15:18" x14ac:dyDescent="0.2">
      <c r="O420" s="212">
        <v>14</v>
      </c>
      <c r="P420" s="214">
        <v>2016</v>
      </c>
      <c r="Q420" s="74">
        <v>100.03813241442485</v>
      </c>
      <c r="R420" s="213">
        <v>7</v>
      </c>
    </row>
    <row r="421" spans="15:18" x14ac:dyDescent="0.2">
      <c r="O421" s="212">
        <v>20</v>
      </c>
      <c r="P421" s="214">
        <v>2016</v>
      </c>
      <c r="Q421" s="74">
        <v>99.195994828573291</v>
      </c>
      <c r="R421" s="213">
        <v>7</v>
      </c>
    </row>
    <row r="422" spans="15:18" x14ac:dyDescent="0.2">
      <c r="O422" s="212">
        <v>19.5</v>
      </c>
      <c r="P422" s="214">
        <v>2016</v>
      </c>
      <c r="Q422" s="74">
        <v>102.21268935875074</v>
      </c>
      <c r="R422" s="213">
        <v>7</v>
      </c>
    </row>
    <row r="423" spans="15:18" x14ac:dyDescent="0.2">
      <c r="O423" s="212">
        <v>19.5</v>
      </c>
      <c r="P423" s="214">
        <v>2016</v>
      </c>
      <c r="Q423" s="74">
        <v>101.70556098005709</v>
      </c>
      <c r="R423" s="213">
        <v>7</v>
      </c>
    </row>
    <row r="424" spans="15:18" x14ac:dyDescent="0.2">
      <c r="O424" s="212">
        <v>9.5</v>
      </c>
      <c r="P424" s="214">
        <v>2016</v>
      </c>
      <c r="Q424" s="74">
        <v>150.51323789519</v>
      </c>
      <c r="R424" s="213">
        <v>7</v>
      </c>
    </row>
    <row r="425" spans="15:18" x14ac:dyDescent="0.2">
      <c r="O425" s="212">
        <v>7.92</v>
      </c>
      <c r="P425" s="214">
        <v>2016</v>
      </c>
      <c r="Q425" s="74">
        <v>164.06269535005697</v>
      </c>
      <c r="R425" s="213">
        <v>7</v>
      </c>
    </row>
    <row r="426" spans="15:18" x14ac:dyDescent="0.2">
      <c r="O426" s="212">
        <v>7</v>
      </c>
      <c r="P426" s="214">
        <v>2016</v>
      </c>
      <c r="Q426" s="74">
        <v>148.90992613101571</v>
      </c>
      <c r="R426" s="213">
        <v>7</v>
      </c>
    </row>
    <row r="427" spans="15:18" x14ac:dyDescent="0.2">
      <c r="O427" s="212">
        <v>10</v>
      </c>
      <c r="P427" s="214">
        <v>2016</v>
      </c>
      <c r="Q427" s="74">
        <v>149.88521982202863</v>
      </c>
      <c r="R427" s="213">
        <v>7</v>
      </c>
    </row>
    <row r="428" spans="15:18" x14ac:dyDescent="0.2">
      <c r="O428" s="212">
        <v>11.93</v>
      </c>
      <c r="P428" s="214">
        <v>2016</v>
      </c>
      <c r="Q428" s="74">
        <v>167.32780669661304</v>
      </c>
      <c r="R428" s="213">
        <v>7</v>
      </c>
    </row>
    <row r="429" spans="15:18" x14ac:dyDescent="0.2">
      <c r="O429" s="212">
        <v>9.9</v>
      </c>
      <c r="P429" s="214">
        <v>2016</v>
      </c>
      <c r="Q429" s="74">
        <v>119.15494771399869</v>
      </c>
      <c r="R429" s="213">
        <v>7</v>
      </c>
    </row>
    <row r="430" spans="15:18" x14ac:dyDescent="0.2">
      <c r="O430" s="212">
        <v>299.5</v>
      </c>
      <c r="P430" s="214">
        <v>2016</v>
      </c>
      <c r="Q430" s="74">
        <v>126.68607398574957</v>
      </c>
      <c r="R430" s="213">
        <v>7</v>
      </c>
    </row>
    <row r="431" spans="15:18" x14ac:dyDescent="0.2">
      <c r="O431" s="212">
        <v>102</v>
      </c>
      <c r="P431" s="214">
        <v>2016</v>
      </c>
      <c r="Q431" s="74">
        <v>117.25414329383284</v>
      </c>
      <c r="R431" s="213">
        <v>7</v>
      </c>
    </row>
    <row r="432" spans="15:18" x14ac:dyDescent="0.2">
      <c r="O432" s="212">
        <v>6.2</v>
      </c>
      <c r="P432" s="214">
        <v>2016</v>
      </c>
      <c r="Q432" s="74">
        <v>175.70900600212022</v>
      </c>
      <c r="R432" s="213">
        <v>7</v>
      </c>
    </row>
    <row r="433" spans="15:18" x14ac:dyDescent="0.2">
      <c r="O433" s="212">
        <v>14.681999999999899</v>
      </c>
      <c r="P433" s="214">
        <v>2016</v>
      </c>
      <c r="Q433" s="74">
        <v>170.69281914226363</v>
      </c>
      <c r="R433" s="213">
        <v>7</v>
      </c>
    </row>
    <row r="434" spans="15:18" x14ac:dyDescent="0.2">
      <c r="O434" s="212">
        <v>10.88</v>
      </c>
      <c r="P434" s="214">
        <v>2017</v>
      </c>
      <c r="Q434" s="74">
        <v>40.954203996018464</v>
      </c>
      <c r="R434" s="213">
        <v>8</v>
      </c>
    </row>
    <row r="435" spans="15:18" x14ac:dyDescent="0.2">
      <c r="O435" s="212">
        <v>10.88</v>
      </c>
      <c r="P435" s="214">
        <v>2017</v>
      </c>
      <c r="Q435" s="74">
        <v>40.524094269225721</v>
      </c>
      <c r="R435" s="213">
        <v>8</v>
      </c>
    </row>
    <row r="436" spans="15:18" x14ac:dyDescent="0.2">
      <c r="O436" s="212">
        <v>8</v>
      </c>
      <c r="P436" s="214">
        <v>2017</v>
      </c>
      <c r="Q436" s="74">
        <v>39.707831683805495</v>
      </c>
      <c r="R436" s="213">
        <v>8</v>
      </c>
    </row>
    <row r="437" spans="15:18" x14ac:dyDescent="0.2">
      <c r="O437" s="212">
        <v>10</v>
      </c>
      <c r="P437" s="214">
        <v>2017</v>
      </c>
      <c r="Q437" s="74">
        <v>47.934617420841434</v>
      </c>
      <c r="R437" s="213">
        <v>8</v>
      </c>
    </row>
    <row r="438" spans="15:18" x14ac:dyDescent="0.2">
      <c r="O438" s="212">
        <v>19.899999999999999</v>
      </c>
      <c r="P438" s="214">
        <v>2017</v>
      </c>
      <c r="Q438" s="74">
        <v>44.40092118052268</v>
      </c>
      <c r="R438" s="213">
        <v>8</v>
      </c>
    </row>
    <row r="439" spans="15:18" x14ac:dyDescent="0.2">
      <c r="O439" s="212">
        <v>10.199999999999999</v>
      </c>
      <c r="P439" s="214">
        <v>2017</v>
      </c>
      <c r="Q439" s="74">
        <v>49.654930738963763</v>
      </c>
      <c r="R439" s="213">
        <v>8</v>
      </c>
    </row>
    <row r="440" spans="15:18" x14ac:dyDescent="0.2">
      <c r="O440" s="212">
        <v>8.16</v>
      </c>
      <c r="P440" s="214">
        <v>2017</v>
      </c>
      <c r="Q440" s="74">
        <v>42.927594878542052</v>
      </c>
      <c r="R440" s="213">
        <v>8</v>
      </c>
    </row>
    <row r="441" spans="15:18" x14ac:dyDescent="0.2">
      <c r="O441" s="212">
        <v>8.16</v>
      </c>
      <c r="P441" s="214">
        <v>2017</v>
      </c>
      <c r="Q441" s="74">
        <v>48.716603515982619</v>
      </c>
      <c r="R441" s="213">
        <v>8</v>
      </c>
    </row>
    <row r="442" spans="15:18" x14ac:dyDescent="0.2">
      <c r="O442" s="212">
        <v>79.2</v>
      </c>
      <c r="P442" s="214">
        <v>2017</v>
      </c>
      <c r="Q442" s="74">
        <v>57.770601578664454</v>
      </c>
      <c r="R442" s="213">
        <v>8</v>
      </c>
    </row>
    <row r="443" spans="15:18" x14ac:dyDescent="0.2">
      <c r="O443" s="212">
        <v>6.8</v>
      </c>
      <c r="P443" s="214">
        <v>2017</v>
      </c>
      <c r="Q443" s="74">
        <v>58.460672998202035</v>
      </c>
      <c r="R443" s="213">
        <v>8</v>
      </c>
    </row>
    <row r="444" spans="15:18" x14ac:dyDescent="0.2">
      <c r="O444" s="212">
        <v>5.44</v>
      </c>
      <c r="P444" s="214">
        <v>2017</v>
      </c>
      <c r="Q444" s="74">
        <v>46.342866815548184</v>
      </c>
      <c r="R444" s="213">
        <v>8</v>
      </c>
    </row>
    <row r="445" spans="15:18" x14ac:dyDescent="0.2">
      <c r="O445" s="212">
        <v>9.9</v>
      </c>
      <c r="P445" s="214">
        <v>2017</v>
      </c>
      <c r="Q445" s="74">
        <v>57.93066990645535</v>
      </c>
      <c r="R445" s="213">
        <v>8</v>
      </c>
    </row>
    <row r="446" spans="15:18" x14ac:dyDescent="0.2">
      <c r="O446" s="212">
        <v>15</v>
      </c>
      <c r="P446" s="214">
        <v>2017</v>
      </c>
      <c r="Q446" s="74">
        <v>60.184670523092358</v>
      </c>
      <c r="R446" s="213">
        <v>8</v>
      </c>
    </row>
    <row r="447" spans="15:18" x14ac:dyDescent="0.2">
      <c r="O447" s="212">
        <v>5.0010000000000003</v>
      </c>
      <c r="P447" s="214">
        <v>2017</v>
      </c>
      <c r="Q447" s="74">
        <v>55.520250007502781</v>
      </c>
      <c r="R447" s="213">
        <v>8</v>
      </c>
    </row>
    <row r="448" spans="15:18" x14ac:dyDescent="0.2">
      <c r="O448" s="212">
        <v>8.1</v>
      </c>
      <c r="P448" s="214">
        <v>2017</v>
      </c>
      <c r="Q448" s="74">
        <v>66.986678947348025</v>
      </c>
      <c r="R448" s="213">
        <v>8</v>
      </c>
    </row>
    <row r="449" spans="15:18" x14ac:dyDescent="0.2">
      <c r="O449" s="212">
        <v>20.399999999999999</v>
      </c>
      <c r="P449" s="214">
        <v>2017</v>
      </c>
      <c r="Q449" s="74">
        <v>60.151681780459576</v>
      </c>
      <c r="R449" s="213">
        <v>8</v>
      </c>
    </row>
    <row r="450" spans="15:18" x14ac:dyDescent="0.2">
      <c r="O450" s="212">
        <v>15.84</v>
      </c>
      <c r="P450" s="214">
        <v>2017</v>
      </c>
      <c r="Q450" s="74">
        <v>71.580403345144518</v>
      </c>
      <c r="R450" s="213">
        <v>8</v>
      </c>
    </row>
    <row r="451" spans="15:18" x14ac:dyDescent="0.2">
      <c r="O451" s="212">
        <v>10</v>
      </c>
      <c r="P451" s="214">
        <v>2017</v>
      </c>
      <c r="Q451" s="74">
        <v>65.298099407700448</v>
      </c>
      <c r="R451" s="213">
        <v>8</v>
      </c>
    </row>
    <row r="452" spans="15:18" x14ac:dyDescent="0.2">
      <c r="O452" s="212">
        <v>20</v>
      </c>
      <c r="P452" s="214">
        <v>2017</v>
      </c>
      <c r="Q452" s="74">
        <v>56.395827657549766</v>
      </c>
      <c r="R452" s="213">
        <v>8</v>
      </c>
    </row>
    <row r="453" spans="15:18" x14ac:dyDescent="0.2">
      <c r="O453" s="212">
        <v>20</v>
      </c>
      <c r="P453" s="214">
        <v>2017</v>
      </c>
      <c r="Q453" s="74">
        <v>58.126174154297566</v>
      </c>
      <c r="R453" s="213">
        <v>8</v>
      </c>
    </row>
    <row r="454" spans="15:18" x14ac:dyDescent="0.2">
      <c r="O454" s="212">
        <v>10</v>
      </c>
      <c r="P454" s="214">
        <v>2017</v>
      </c>
      <c r="Q454" s="74">
        <v>55.26158483941186</v>
      </c>
      <c r="R454" s="213">
        <v>8</v>
      </c>
    </row>
    <row r="455" spans="15:18" x14ac:dyDescent="0.2">
      <c r="O455" s="212">
        <v>19.8</v>
      </c>
      <c r="P455" s="214">
        <v>2017</v>
      </c>
      <c r="Q455" s="74">
        <v>68.035237983757639</v>
      </c>
      <c r="R455" s="213">
        <v>8</v>
      </c>
    </row>
    <row r="456" spans="15:18" x14ac:dyDescent="0.2">
      <c r="O456" s="212">
        <v>10</v>
      </c>
      <c r="P456" s="214">
        <v>2017</v>
      </c>
      <c r="Q456" s="74">
        <v>68.909643333001014</v>
      </c>
      <c r="R456" s="213">
        <v>8</v>
      </c>
    </row>
    <row r="457" spans="15:18" x14ac:dyDescent="0.2">
      <c r="O457" s="212">
        <v>5.0010000000000003</v>
      </c>
      <c r="P457" s="214">
        <v>2017</v>
      </c>
      <c r="Q457" s="74">
        <v>89.167410514591595</v>
      </c>
      <c r="R457" s="213">
        <v>8</v>
      </c>
    </row>
    <row r="458" spans="15:18" x14ac:dyDescent="0.2">
      <c r="O458" s="212">
        <v>10</v>
      </c>
      <c r="P458" s="214">
        <v>2017</v>
      </c>
      <c r="Q458" s="74">
        <v>45.342862694513144</v>
      </c>
      <c r="R458" s="213">
        <v>8</v>
      </c>
    </row>
    <row r="459" spans="15:18" x14ac:dyDescent="0.2">
      <c r="O459" s="212">
        <v>10.199999999999999</v>
      </c>
      <c r="P459" s="214">
        <v>2017</v>
      </c>
      <c r="Q459" s="74">
        <v>67.760910530063128</v>
      </c>
      <c r="R459" s="213">
        <v>8</v>
      </c>
    </row>
    <row r="460" spans="15:18" x14ac:dyDescent="0.2">
      <c r="O460" s="212">
        <v>20</v>
      </c>
      <c r="P460" s="214">
        <v>2017</v>
      </c>
      <c r="Q460" s="74">
        <v>43.689719236709301</v>
      </c>
      <c r="R460" s="213">
        <v>8</v>
      </c>
    </row>
    <row r="461" spans="15:18" x14ac:dyDescent="0.2">
      <c r="O461" s="212">
        <v>10</v>
      </c>
      <c r="P461" s="214">
        <v>2017</v>
      </c>
      <c r="Q461" s="74">
        <v>69.173777004756516</v>
      </c>
      <c r="R461" s="213">
        <v>8</v>
      </c>
    </row>
    <row r="462" spans="15:18" x14ac:dyDescent="0.2">
      <c r="O462" s="212">
        <v>157.5</v>
      </c>
      <c r="P462" s="214">
        <v>2017</v>
      </c>
      <c r="Q462" s="74">
        <v>48.373488651407136</v>
      </c>
      <c r="R462" s="213">
        <v>8</v>
      </c>
    </row>
    <row r="463" spans="15:18" x14ac:dyDescent="0.2">
      <c r="O463" s="212">
        <v>102</v>
      </c>
      <c r="P463" s="214">
        <v>2017</v>
      </c>
      <c r="Q463" s="74">
        <v>51.431877242991042</v>
      </c>
      <c r="R463" s="213">
        <v>8</v>
      </c>
    </row>
    <row r="464" spans="15:18" x14ac:dyDescent="0.2">
      <c r="O464" s="212">
        <v>7.11</v>
      </c>
      <c r="P464" s="214">
        <v>2017</v>
      </c>
      <c r="Q464" s="74">
        <v>72.392210866076951</v>
      </c>
      <c r="R464" s="213">
        <v>8</v>
      </c>
    </row>
    <row r="465" spans="15:18" x14ac:dyDescent="0.2">
      <c r="O465" s="212">
        <v>10</v>
      </c>
      <c r="P465" s="214">
        <v>2017</v>
      </c>
      <c r="Q465" s="74">
        <v>72.592714073769713</v>
      </c>
      <c r="R465" s="213">
        <v>8</v>
      </c>
    </row>
    <row r="466" spans="15:18" x14ac:dyDescent="0.2">
      <c r="O466" s="212">
        <v>20</v>
      </c>
      <c r="P466" s="214">
        <v>2017</v>
      </c>
      <c r="Q466" s="74">
        <v>47.235571154905685</v>
      </c>
      <c r="R466" s="213">
        <v>8</v>
      </c>
    </row>
    <row r="467" spans="15:18" x14ac:dyDescent="0.2">
      <c r="O467" s="212">
        <v>120</v>
      </c>
      <c r="P467" s="214">
        <v>2017</v>
      </c>
      <c r="Q467" s="74">
        <v>49.719310127783835</v>
      </c>
      <c r="R467" s="213">
        <v>8</v>
      </c>
    </row>
    <row r="468" spans="15:18" x14ac:dyDescent="0.2">
      <c r="O468" s="212">
        <v>20</v>
      </c>
      <c r="P468" s="214">
        <v>2017</v>
      </c>
      <c r="Q468" s="74">
        <v>71.86633870594089</v>
      </c>
      <c r="R468" s="213">
        <v>8</v>
      </c>
    </row>
    <row r="469" spans="15:18" x14ac:dyDescent="0.2">
      <c r="O469" s="212">
        <v>10</v>
      </c>
      <c r="P469" s="214">
        <v>2017</v>
      </c>
      <c r="Q469" s="74">
        <v>68.632042755280224</v>
      </c>
      <c r="R469" s="213">
        <v>8</v>
      </c>
    </row>
    <row r="470" spans="15:18" x14ac:dyDescent="0.2">
      <c r="O470" s="212">
        <v>20</v>
      </c>
      <c r="P470" s="214">
        <v>2017</v>
      </c>
      <c r="Q470" s="74">
        <v>66.537673861173459</v>
      </c>
      <c r="R470" s="213">
        <v>8</v>
      </c>
    </row>
    <row r="471" spans="15:18" x14ac:dyDescent="0.2">
      <c r="O471" s="212">
        <v>10</v>
      </c>
      <c r="P471" s="214">
        <v>2017</v>
      </c>
      <c r="Q471" s="74">
        <v>74.059008393968753</v>
      </c>
      <c r="R471" s="213">
        <v>8</v>
      </c>
    </row>
    <row r="472" spans="15:18" x14ac:dyDescent="0.2">
      <c r="O472" s="212">
        <v>20</v>
      </c>
      <c r="P472" s="214">
        <v>2017</v>
      </c>
      <c r="Q472" s="74">
        <v>50.83996075440124</v>
      </c>
      <c r="R472" s="213">
        <v>8</v>
      </c>
    </row>
    <row r="473" spans="15:18" x14ac:dyDescent="0.2">
      <c r="O473" s="212">
        <v>50</v>
      </c>
      <c r="P473" s="214">
        <v>2017</v>
      </c>
      <c r="Q473" s="74">
        <v>52.378089921976063</v>
      </c>
      <c r="R473" s="213">
        <v>8</v>
      </c>
    </row>
    <row r="474" spans="15:18" x14ac:dyDescent="0.2">
      <c r="O474" s="212">
        <v>10</v>
      </c>
      <c r="P474" s="214">
        <v>2017</v>
      </c>
      <c r="Q474" s="74">
        <v>78.404460078046142</v>
      </c>
      <c r="R474" s="213">
        <v>8</v>
      </c>
    </row>
    <row r="475" spans="15:18" x14ac:dyDescent="0.2">
      <c r="O475" s="212">
        <v>20</v>
      </c>
      <c r="P475" s="214">
        <v>2017</v>
      </c>
      <c r="Q475" s="74">
        <v>51.342896849153689</v>
      </c>
      <c r="R475" s="213">
        <v>8</v>
      </c>
    </row>
    <row r="476" spans="15:18" x14ac:dyDescent="0.2">
      <c r="O476" s="212">
        <v>71.400000000000006</v>
      </c>
      <c r="P476" s="214">
        <v>2017</v>
      </c>
      <c r="Q476" s="74">
        <v>68.069554195204063</v>
      </c>
      <c r="R476" s="213">
        <v>8</v>
      </c>
    </row>
    <row r="477" spans="15:18" x14ac:dyDescent="0.2">
      <c r="O477" s="212">
        <v>20</v>
      </c>
      <c r="P477" s="214">
        <v>2017</v>
      </c>
      <c r="Q477" s="74">
        <v>87.02143395099236</v>
      </c>
      <c r="R477" s="213">
        <v>8</v>
      </c>
    </row>
    <row r="478" spans="15:18" x14ac:dyDescent="0.2">
      <c r="O478" s="212">
        <v>10</v>
      </c>
      <c r="P478" s="214">
        <v>2017</v>
      </c>
      <c r="Q478" s="74">
        <v>76.462041395655362</v>
      </c>
      <c r="R478" s="213">
        <v>8</v>
      </c>
    </row>
    <row r="479" spans="15:18" x14ac:dyDescent="0.2">
      <c r="O479" s="212">
        <v>20</v>
      </c>
      <c r="P479" s="214">
        <v>2017</v>
      </c>
      <c r="Q479" s="74">
        <v>67.984611920139656</v>
      </c>
      <c r="R479" s="213">
        <v>8</v>
      </c>
    </row>
    <row r="480" spans="15:18" x14ac:dyDescent="0.2">
      <c r="O480" s="212">
        <v>10</v>
      </c>
      <c r="P480" s="214">
        <v>2017</v>
      </c>
      <c r="Q480" s="74">
        <v>72.290608722893495</v>
      </c>
      <c r="R480" s="213">
        <v>8</v>
      </c>
    </row>
    <row r="481" spans="15:18" x14ac:dyDescent="0.2">
      <c r="O481" s="212">
        <v>56</v>
      </c>
      <c r="P481" s="214">
        <v>2017</v>
      </c>
      <c r="Q481" s="74">
        <v>53.261813044263327</v>
      </c>
      <c r="R481" s="213">
        <v>8</v>
      </c>
    </row>
    <row r="482" spans="15:18" x14ac:dyDescent="0.2">
      <c r="O482" s="212">
        <v>20</v>
      </c>
      <c r="P482" s="214">
        <v>2017</v>
      </c>
      <c r="Q482" s="74">
        <v>47.524556419485037</v>
      </c>
      <c r="R482" s="213">
        <v>8</v>
      </c>
    </row>
    <row r="483" spans="15:18" x14ac:dyDescent="0.2">
      <c r="O483" s="212">
        <v>19.57</v>
      </c>
      <c r="P483" s="214">
        <v>2017</v>
      </c>
      <c r="Q483" s="74">
        <v>97.15846087429577</v>
      </c>
      <c r="R483" s="213">
        <v>8</v>
      </c>
    </row>
    <row r="484" spans="15:18" x14ac:dyDescent="0.2">
      <c r="O484" s="212">
        <v>28.56</v>
      </c>
      <c r="P484" s="214">
        <v>2017</v>
      </c>
      <c r="Q484" s="74">
        <v>91.193655297461945</v>
      </c>
      <c r="R484" s="213">
        <v>8</v>
      </c>
    </row>
    <row r="485" spans="15:18" x14ac:dyDescent="0.2">
      <c r="O485" s="212">
        <v>8.8000000000000007</v>
      </c>
      <c r="P485" s="214">
        <v>2017</v>
      </c>
      <c r="Q485" s="74">
        <v>71.670844325710107</v>
      </c>
      <c r="R485" s="213">
        <v>8</v>
      </c>
    </row>
    <row r="486" spans="15:18" x14ac:dyDescent="0.2">
      <c r="O486" s="212">
        <v>56</v>
      </c>
      <c r="P486" s="214">
        <v>2017</v>
      </c>
      <c r="Q486" s="74">
        <v>63.852283824190451</v>
      </c>
      <c r="R486" s="213">
        <v>8</v>
      </c>
    </row>
    <row r="487" spans="15:18" x14ac:dyDescent="0.2">
      <c r="O487" s="212">
        <v>5.17</v>
      </c>
      <c r="P487" s="214">
        <v>2017</v>
      </c>
      <c r="Q487" s="74">
        <v>78.330545385398139</v>
      </c>
      <c r="R487" s="213">
        <v>8</v>
      </c>
    </row>
    <row r="488" spans="15:18" x14ac:dyDescent="0.2">
      <c r="O488" s="212">
        <v>50.6</v>
      </c>
      <c r="P488" s="214">
        <v>2017</v>
      </c>
      <c r="Q488" s="74">
        <v>80.461011743958935</v>
      </c>
      <c r="R488" s="213">
        <v>8</v>
      </c>
    </row>
    <row r="489" spans="15:18" x14ac:dyDescent="0.2">
      <c r="O489" s="212">
        <v>16</v>
      </c>
      <c r="P489" s="214">
        <v>2017</v>
      </c>
      <c r="Q489" s="74">
        <v>61.102688179237539</v>
      </c>
      <c r="R489" s="213">
        <v>8</v>
      </c>
    </row>
    <row r="490" spans="15:18" x14ac:dyDescent="0.2">
      <c r="O490" s="212">
        <v>10.199999999999999</v>
      </c>
      <c r="P490" s="214">
        <v>2017</v>
      </c>
      <c r="Q490" s="74">
        <v>72.940386481459754</v>
      </c>
      <c r="R490" s="213">
        <v>8</v>
      </c>
    </row>
    <row r="491" spans="15:18" x14ac:dyDescent="0.2">
      <c r="O491" s="212">
        <v>52</v>
      </c>
      <c r="P491" s="214">
        <v>2017</v>
      </c>
      <c r="Q491" s="74">
        <v>73.039115400187384</v>
      </c>
      <c r="R491" s="213">
        <v>8</v>
      </c>
    </row>
    <row r="492" spans="15:18" x14ac:dyDescent="0.2">
      <c r="O492" s="212">
        <v>20</v>
      </c>
      <c r="P492" s="214">
        <v>2017</v>
      </c>
      <c r="Q492" s="74">
        <v>72.293003386509326</v>
      </c>
      <c r="R492" s="213">
        <v>8</v>
      </c>
    </row>
    <row r="493" spans="15:18" x14ac:dyDescent="0.2">
      <c r="O493" s="212">
        <v>100</v>
      </c>
      <c r="P493" s="214">
        <v>2017</v>
      </c>
      <c r="Q493" s="74">
        <v>70.041548246904654</v>
      </c>
      <c r="R493" s="213">
        <v>8</v>
      </c>
    </row>
    <row r="494" spans="15:18" x14ac:dyDescent="0.2">
      <c r="O494" s="212">
        <v>20.25</v>
      </c>
      <c r="P494" s="214">
        <v>2017</v>
      </c>
      <c r="Q494" s="74">
        <v>78.383106452852601</v>
      </c>
      <c r="R494" s="213">
        <v>8</v>
      </c>
    </row>
    <row r="495" spans="15:18" x14ac:dyDescent="0.2">
      <c r="O495" s="212">
        <v>50</v>
      </c>
      <c r="P495" s="214">
        <v>2017</v>
      </c>
      <c r="Q495" s="74">
        <v>70.80321792071652</v>
      </c>
      <c r="R495" s="213">
        <v>8</v>
      </c>
    </row>
    <row r="496" spans="15:18" x14ac:dyDescent="0.2">
      <c r="O496" s="212">
        <v>9</v>
      </c>
      <c r="P496" s="214">
        <v>2017</v>
      </c>
      <c r="Q496" s="74">
        <v>60.939715964464398</v>
      </c>
      <c r="R496" s="213">
        <v>8</v>
      </c>
    </row>
    <row r="497" spans="15:18" x14ac:dyDescent="0.2">
      <c r="O497" s="212">
        <v>60</v>
      </c>
      <c r="P497" s="214">
        <v>2017</v>
      </c>
      <c r="Q497" s="74">
        <v>84.904220897578554</v>
      </c>
      <c r="R497" s="213">
        <v>8</v>
      </c>
    </row>
    <row r="498" spans="15:18" x14ac:dyDescent="0.2">
      <c r="O498" s="212">
        <v>19</v>
      </c>
      <c r="P498" s="214">
        <v>2017</v>
      </c>
      <c r="Q498" s="74">
        <v>69.803369291207375</v>
      </c>
      <c r="R498" s="213">
        <v>8</v>
      </c>
    </row>
    <row r="499" spans="15:18" x14ac:dyDescent="0.2">
      <c r="O499" s="212">
        <v>5.0010000000000003</v>
      </c>
      <c r="P499" s="214">
        <v>2017</v>
      </c>
      <c r="Q499" s="74">
        <v>58.606383382187623</v>
      </c>
      <c r="R499" s="213">
        <v>8</v>
      </c>
    </row>
    <row r="500" spans="15:18" x14ac:dyDescent="0.2">
      <c r="O500" s="212">
        <v>5.28</v>
      </c>
      <c r="P500" s="214">
        <v>2017</v>
      </c>
      <c r="Q500" s="74">
        <v>77.32083694544248</v>
      </c>
      <c r="R500" s="213">
        <v>8</v>
      </c>
    </row>
    <row r="501" spans="15:18" x14ac:dyDescent="0.2">
      <c r="O501" s="212">
        <v>78.7</v>
      </c>
      <c r="P501" s="214">
        <v>2017</v>
      </c>
      <c r="Q501" s="74">
        <v>82.6746959954896</v>
      </c>
      <c r="R501" s="213">
        <v>8</v>
      </c>
    </row>
    <row r="502" spans="15:18" x14ac:dyDescent="0.2">
      <c r="O502" s="212">
        <v>35</v>
      </c>
      <c r="P502" s="214">
        <v>2017</v>
      </c>
      <c r="Q502" s="74">
        <v>86.197836704613962</v>
      </c>
      <c r="R502" s="213">
        <v>8</v>
      </c>
    </row>
    <row r="503" spans="15:18" x14ac:dyDescent="0.2">
      <c r="O503" s="212">
        <v>35</v>
      </c>
      <c r="P503" s="214">
        <v>2017</v>
      </c>
      <c r="Q503" s="74">
        <v>74.677815894121579</v>
      </c>
      <c r="R503" s="213">
        <v>8</v>
      </c>
    </row>
    <row r="504" spans="15:18" x14ac:dyDescent="0.2">
      <c r="O504" s="212">
        <v>71</v>
      </c>
      <c r="P504" s="214">
        <v>2017</v>
      </c>
      <c r="Q504" s="74">
        <v>78.68883295093886</v>
      </c>
      <c r="R504" s="213">
        <v>8</v>
      </c>
    </row>
    <row r="505" spans="15:18" x14ac:dyDescent="0.2">
      <c r="O505" s="212">
        <v>8.8000000000000007</v>
      </c>
      <c r="P505" s="214">
        <v>2017</v>
      </c>
      <c r="Q505" s="74">
        <v>101.24861111482123</v>
      </c>
      <c r="R505" s="213">
        <v>8</v>
      </c>
    </row>
    <row r="506" spans="15:18" x14ac:dyDescent="0.2">
      <c r="O506" s="212">
        <v>20</v>
      </c>
      <c r="P506" s="214">
        <v>2017</v>
      </c>
      <c r="Q506" s="74">
        <v>81.419167366404636</v>
      </c>
      <c r="R506" s="213">
        <v>8</v>
      </c>
    </row>
    <row r="507" spans="15:18" x14ac:dyDescent="0.2">
      <c r="O507" s="212">
        <v>5.3</v>
      </c>
      <c r="P507" s="214">
        <v>2017</v>
      </c>
      <c r="Q507" s="74">
        <v>89.083815788870496</v>
      </c>
      <c r="R507" s="213">
        <v>8</v>
      </c>
    </row>
    <row r="508" spans="15:18" x14ac:dyDescent="0.2">
      <c r="O508" s="212">
        <v>64.48</v>
      </c>
      <c r="P508" s="214">
        <v>2017</v>
      </c>
      <c r="Q508" s="74">
        <v>70.433339801535197</v>
      </c>
      <c r="R508" s="213">
        <v>8</v>
      </c>
    </row>
    <row r="509" spans="15:18" x14ac:dyDescent="0.2">
      <c r="O509" s="212">
        <v>8.8000000000000007</v>
      </c>
      <c r="P509" s="214">
        <v>2017</v>
      </c>
      <c r="Q509" s="74">
        <v>102.51052414624615</v>
      </c>
      <c r="R509" s="213">
        <v>8</v>
      </c>
    </row>
    <row r="510" spans="15:18" x14ac:dyDescent="0.2">
      <c r="O510" s="212">
        <v>50</v>
      </c>
      <c r="P510" s="214">
        <v>2017</v>
      </c>
      <c r="Q510" s="74">
        <v>53.844283697613605</v>
      </c>
      <c r="R510" s="213">
        <v>8</v>
      </c>
    </row>
    <row r="511" spans="15:18" x14ac:dyDescent="0.2">
      <c r="O511" s="212">
        <v>8.5</v>
      </c>
      <c r="P511" s="214">
        <v>2017</v>
      </c>
      <c r="Q511" s="74">
        <v>91.865967588512476</v>
      </c>
      <c r="R511" s="213">
        <v>8</v>
      </c>
    </row>
    <row r="512" spans="15:18" x14ac:dyDescent="0.2">
      <c r="O512" s="212">
        <v>16.2</v>
      </c>
      <c r="P512" s="214">
        <v>2017</v>
      </c>
      <c r="Q512" s="74">
        <v>79.460249483217481</v>
      </c>
      <c r="R512" s="213">
        <v>8</v>
      </c>
    </row>
    <row r="513" spans="15:18" x14ac:dyDescent="0.2">
      <c r="O513" s="212">
        <v>20</v>
      </c>
      <c r="P513" s="214">
        <v>2017</v>
      </c>
      <c r="Q513" s="74">
        <v>60.293666070656776</v>
      </c>
      <c r="R513" s="213">
        <v>8</v>
      </c>
    </row>
    <row r="514" spans="15:18" x14ac:dyDescent="0.2">
      <c r="O514" s="212">
        <v>62.25</v>
      </c>
      <c r="P514" s="214">
        <v>2017</v>
      </c>
      <c r="Q514" s="74">
        <v>93.98917393280523</v>
      </c>
      <c r="R514" s="213">
        <v>8</v>
      </c>
    </row>
    <row r="515" spans="15:18" x14ac:dyDescent="0.2">
      <c r="O515" s="212">
        <v>20</v>
      </c>
      <c r="P515" s="214">
        <v>2017</v>
      </c>
      <c r="Q515" s="74">
        <v>80.001585817585465</v>
      </c>
      <c r="R515" s="213">
        <v>8</v>
      </c>
    </row>
    <row r="516" spans="15:18" x14ac:dyDescent="0.2">
      <c r="O516" s="212">
        <v>7.92</v>
      </c>
      <c r="P516" s="214">
        <v>2017</v>
      </c>
      <c r="Q516" s="74">
        <v>83.521499550537897</v>
      </c>
      <c r="R516" s="213">
        <v>8</v>
      </c>
    </row>
    <row r="517" spans="15:18" x14ac:dyDescent="0.2">
      <c r="O517" s="212">
        <v>6.8</v>
      </c>
      <c r="P517" s="214">
        <v>2017</v>
      </c>
      <c r="Q517" s="74">
        <v>71.663180486610756</v>
      </c>
      <c r="R517" s="213">
        <v>8</v>
      </c>
    </row>
    <row r="518" spans="15:18" x14ac:dyDescent="0.2">
      <c r="O518" s="212">
        <v>9.9</v>
      </c>
      <c r="P518" s="214">
        <v>2017</v>
      </c>
      <c r="Q518" s="74">
        <v>74.644579258279975</v>
      </c>
      <c r="R518" s="213">
        <v>8</v>
      </c>
    </row>
    <row r="519" spans="15:18" x14ac:dyDescent="0.2">
      <c r="O519" s="212">
        <v>27.3</v>
      </c>
      <c r="P519" s="214">
        <v>2017</v>
      </c>
      <c r="Q519" s="74">
        <v>66.529599052271394</v>
      </c>
      <c r="R519" s="213">
        <v>8</v>
      </c>
    </row>
    <row r="520" spans="15:18" x14ac:dyDescent="0.2">
      <c r="O520" s="212">
        <v>20</v>
      </c>
      <c r="P520" s="214">
        <v>2017</v>
      </c>
      <c r="Q520" s="74">
        <v>62.903108997944962</v>
      </c>
      <c r="R520" s="213">
        <v>8</v>
      </c>
    </row>
    <row r="521" spans="15:18" x14ac:dyDescent="0.2">
      <c r="O521" s="212">
        <v>20</v>
      </c>
      <c r="P521" s="214">
        <v>2017</v>
      </c>
      <c r="Q521" s="74">
        <v>79.87612561145464</v>
      </c>
      <c r="R521" s="213">
        <v>8</v>
      </c>
    </row>
    <row r="522" spans="15:18" x14ac:dyDescent="0.2">
      <c r="O522" s="212">
        <v>50</v>
      </c>
      <c r="P522" s="214">
        <v>2017</v>
      </c>
      <c r="Q522" s="74">
        <v>57.358150960822513</v>
      </c>
      <c r="R522" s="213">
        <v>8</v>
      </c>
    </row>
    <row r="523" spans="15:18" x14ac:dyDescent="0.2">
      <c r="O523" s="212">
        <v>15.4</v>
      </c>
      <c r="P523" s="214">
        <v>2017</v>
      </c>
      <c r="Q523" s="74">
        <v>90.170478094947356</v>
      </c>
      <c r="R523" s="213">
        <v>8</v>
      </c>
    </row>
    <row r="524" spans="15:18" x14ac:dyDescent="0.2">
      <c r="O524" s="212">
        <v>45</v>
      </c>
      <c r="P524" s="214">
        <v>2017</v>
      </c>
      <c r="Q524" s="74">
        <v>57.102661988698578</v>
      </c>
      <c r="R524" s="213">
        <v>8</v>
      </c>
    </row>
    <row r="525" spans="15:18" x14ac:dyDescent="0.2">
      <c r="O525" s="212">
        <v>10</v>
      </c>
      <c r="P525" s="214">
        <v>2017</v>
      </c>
      <c r="Q525" s="74">
        <v>63.013823082541265</v>
      </c>
      <c r="R525" s="213">
        <v>8</v>
      </c>
    </row>
    <row r="526" spans="15:18" x14ac:dyDescent="0.2">
      <c r="O526" s="212">
        <v>17.600000000000001</v>
      </c>
      <c r="P526" s="214">
        <v>2017</v>
      </c>
      <c r="Q526" s="74">
        <v>91.264778607663075</v>
      </c>
      <c r="R526" s="213">
        <v>8</v>
      </c>
    </row>
    <row r="527" spans="15:18" x14ac:dyDescent="0.2">
      <c r="O527" s="212">
        <v>60</v>
      </c>
      <c r="P527" s="214">
        <v>2017</v>
      </c>
      <c r="Q527" s="74">
        <v>78.980919898640821</v>
      </c>
      <c r="R527" s="213">
        <v>8</v>
      </c>
    </row>
    <row r="528" spans="15:18" x14ac:dyDescent="0.2">
      <c r="O528" s="212">
        <v>6</v>
      </c>
      <c r="P528" s="214">
        <v>2017</v>
      </c>
      <c r="Q528" s="74">
        <v>107.96441257598349</v>
      </c>
      <c r="R528" s="213">
        <v>8</v>
      </c>
    </row>
    <row r="529" spans="15:18" x14ac:dyDescent="0.2">
      <c r="O529" s="212">
        <v>28.1</v>
      </c>
      <c r="P529" s="214">
        <v>2017</v>
      </c>
      <c r="Q529" s="74">
        <v>64.518020390199965</v>
      </c>
      <c r="R529" s="213">
        <v>8</v>
      </c>
    </row>
    <row r="530" spans="15:18" x14ac:dyDescent="0.2">
      <c r="O530" s="212">
        <v>7.1</v>
      </c>
      <c r="P530" s="214">
        <v>2017</v>
      </c>
      <c r="Q530" s="74">
        <v>78.366743736967138</v>
      </c>
      <c r="R530" s="213">
        <v>8</v>
      </c>
    </row>
    <row r="531" spans="15:18" x14ac:dyDescent="0.2">
      <c r="O531" s="212">
        <v>40</v>
      </c>
      <c r="P531" s="214">
        <v>2017</v>
      </c>
      <c r="Q531" s="74">
        <v>56.559569729838522</v>
      </c>
      <c r="R531" s="213">
        <v>8</v>
      </c>
    </row>
    <row r="532" spans="15:18" x14ac:dyDescent="0.2">
      <c r="O532" s="212">
        <v>10.5</v>
      </c>
      <c r="P532" s="214">
        <v>2017</v>
      </c>
      <c r="Q532" s="74">
        <v>81.889729511618583</v>
      </c>
      <c r="R532" s="213">
        <v>8</v>
      </c>
    </row>
    <row r="533" spans="15:18" x14ac:dyDescent="0.2">
      <c r="O533" s="212">
        <v>10</v>
      </c>
      <c r="P533" s="214">
        <v>2017</v>
      </c>
      <c r="Q533" s="74">
        <v>67.04438356448189</v>
      </c>
      <c r="R533" s="213">
        <v>8</v>
      </c>
    </row>
    <row r="534" spans="15:18" x14ac:dyDescent="0.2">
      <c r="O534" s="212">
        <v>13.5</v>
      </c>
      <c r="P534" s="214">
        <v>2017</v>
      </c>
      <c r="Q534" s="74">
        <v>101.03509966452971</v>
      </c>
      <c r="R534" s="213">
        <v>8</v>
      </c>
    </row>
    <row r="535" spans="15:18" x14ac:dyDescent="0.2">
      <c r="O535" s="212">
        <v>5.76</v>
      </c>
      <c r="P535" s="214">
        <v>2017</v>
      </c>
      <c r="Q535" s="74">
        <v>82.268039092019421</v>
      </c>
      <c r="R535" s="213">
        <v>8</v>
      </c>
    </row>
    <row r="536" spans="15:18" x14ac:dyDescent="0.2">
      <c r="O536" s="212">
        <v>20</v>
      </c>
      <c r="P536" s="214">
        <v>2017</v>
      </c>
      <c r="Q536" s="74">
        <v>74.564642675955838</v>
      </c>
      <c r="R536" s="213">
        <v>8</v>
      </c>
    </row>
    <row r="537" spans="15:18" x14ac:dyDescent="0.2">
      <c r="O537" s="212">
        <v>16</v>
      </c>
      <c r="P537" s="214">
        <v>2017</v>
      </c>
      <c r="Q537" s="74">
        <v>86.398765999811019</v>
      </c>
      <c r="R537" s="213">
        <v>8</v>
      </c>
    </row>
    <row r="538" spans="15:18" x14ac:dyDescent="0.2">
      <c r="O538" s="212">
        <v>40</v>
      </c>
      <c r="P538" s="214">
        <v>2017</v>
      </c>
      <c r="Q538" s="74">
        <v>81.069200519091012</v>
      </c>
      <c r="R538" s="213">
        <v>8</v>
      </c>
    </row>
    <row r="539" spans="15:18" x14ac:dyDescent="0.2">
      <c r="O539" s="212">
        <v>20</v>
      </c>
      <c r="P539" s="214">
        <v>2017</v>
      </c>
      <c r="Q539" s="74">
        <v>98.726446777866357</v>
      </c>
      <c r="R539" s="213">
        <v>8</v>
      </c>
    </row>
    <row r="540" spans="15:18" x14ac:dyDescent="0.2">
      <c r="O540" s="212">
        <v>50</v>
      </c>
      <c r="P540" s="214">
        <v>2017</v>
      </c>
      <c r="Q540" s="74">
        <v>90.395065138632134</v>
      </c>
      <c r="R540" s="213">
        <v>8</v>
      </c>
    </row>
    <row r="541" spans="15:18" x14ac:dyDescent="0.2">
      <c r="O541" s="212">
        <v>79</v>
      </c>
      <c r="P541" s="214">
        <v>2017</v>
      </c>
      <c r="Q541" s="74">
        <v>60.949234807026109</v>
      </c>
      <c r="R541" s="213">
        <v>8</v>
      </c>
    </row>
    <row r="542" spans="15:18" x14ac:dyDescent="0.2">
      <c r="O542" s="212">
        <v>10.638</v>
      </c>
      <c r="P542" s="214">
        <v>2017</v>
      </c>
      <c r="Q542" s="74">
        <v>64.95500303460247</v>
      </c>
      <c r="R542" s="213">
        <v>8</v>
      </c>
    </row>
    <row r="543" spans="15:18" x14ac:dyDescent="0.2">
      <c r="O543" s="212">
        <v>20</v>
      </c>
      <c r="P543" s="214">
        <v>2017</v>
      </c>
      <c r="Q543" s="74">
        <v>71.926232643498452</v>
      </c>
      <c r="R543" s="213">
        <v>8</v>
      </c>
    </row>
    <row r="544" spans="15:18" x14ac:dyDescent="0.2">
      <c r="O544" s="212">
        <v>20</v>
      </c>
      <c r="P544" s="214">
        <v>2017</v>
      </c>
      <c r="Q544" s="74">
        <v>70.870216692676578</v>
      </c>
      <c r="R544" s="213">
        <v>8</v>
      </c>
    </row>
    <row r="545" spans="15:18" x14ac:dyDescent="0.2">
      <c r="O545" s="212">
        <v>17</v>
      </c>
      <c r="P545" s="214">
        <v>2017</v>
      </c>
      <c r="Q545" s="74">
        <v>105.00328231992435</v>
      </c>
      <c r="R545" s="213">
        <v>8</v>
      </c>
    </row>
    <row r="546" spans="15:18" x14ac:dyDescent="0.2">
      <c r="O546" s="212">
        <v>30</v>
      </c>
      <c r="P546" s="214">
        <v>2017</v>
      </c>
      <c r="Q546" s="74">
        <v>86.516335307646003</v>
      </c>
      <c r="R546" s="213">
        <v>8</v>
      </c>
    </row>
    <row r="547" spans="15:18" x14ac:dyDescent="0.2">
      <c r="O547" s="212">
        <v>5.8</v>
      </c>
      <c r="P547" s="214">
        <v>2017</v>
      </c>
      <c r="Q547" s="74">
        <v>170.92828484440884</v>
      </c>
      <c r="R547" s="213">
        <v>8</v>
      </c>
    </row>
    <row r="548" spans="15:18" x14ac:dyDescent="0.2">
      <c r="O548" s="212">
        <v>36</v>
      </c>
      <c r="P548" s="214">
        <v>2017</v>
      </c>
      <c r="Q548" s="74">
        <v>60.393119558641075</v>
      </c>
      <c r="R548" s="213">
        <v>8</v>
      </c>
    </row>
    <row r="549" spans="15:18" x14ac:dyDescent="0.2">
      <c r="O549" s="212">
        <v>20</v>
      </c>
      <c r="P549" s="214">
        <v>2017</v>
      </c>
      <c r="Q549" s="74">
        <v>68.860649432127886</v>
      </c>
      <c r="R549" s="213">
        <v>8</v>
      </c>
    </row>
    <row r="550" spans="15:18" x14ac:dyDescent="0.2">
      <c r="O550" s="212">
        <v>50</v>
      </c>
      <c r="P550" s="214">
        <v>2017</v>
      </c>
      <c r="Q550" s="74">
        <v>90.258521966162206</v>
      </c>
      <c r="R550" s="213">
        <v>8</v>
      </c>
    </row>
    <row r="551" spans="15:18" x14ac:dyDescent="0.2">
      <c r="O551" s="212">
        <v>50</v>
      </c>
      <c r="P551" s="214">
        <v>2017</v>
      </c>
      <c r="Q551" s="74">
        <v>89.857669401565886</v>
      </c>
      <c r="R551" s="213">
        <v>8</v>
      </c>
    </row>
    <row r="552" spans="15:18" x14ac:dyDescent="0.2">
      <c r="O552" s="212">
        <v>20</v>
      </c>
      <c r="P552" s="214">
        <v>2017</v>
      </c>
      <c r="Q552" s="74">
        <v>77.624136881169292</v>
      </c>
      <c r="R552" s="213">
        <v>8</v>
      </c>
    </row>
    <row r="553" spans="15:18" x14ac:dyDescent="0.2">
      <c r="O553" s="212">
        <v>20</v>
      </c>
      <c r="P553" s="214">
        <v>2017</v>
      </c>
      <c r="Q553" s="74">
        <v>76.930448506549297</v>
      </c>
      <c r="R553" s="213">
        <v>8</v>
      </c>
    </row>
    <row r="554" spans="15:18" x14ac:dyDescent="0.2">
      <c r="O554" s="212">
        <v>30</v>
      </c>
      <c r="P554" s="214">
        <v>2017</v>
      </c>
      <c r="Q554" s="74">
        <v>70.270177846364078</v>
      </c>
      <c r="R554" s="213">
        <v>8</v>
      </c>
    </row>
    <row r="555" spans="15:18" x14ac:dyDescent="0.2">
      <c r="O555" s="212">
        <v>20</v>
      </c>
      <c r="P555" s="214">
        <v>2017</v>
      </c>
      <c r="Q555" s="74">
        <v>70.45349252640024</v>
      </c>
      <c r="R555" s="213">
        <v>8</v>
      </c>
    </row>
    <row r="556" spans="15:18" x14ac:dyDescent="0.2">
      <c r="O556" s="212">
        <v>20</v>
      </c>
      <c r="P556" s="214">
        <v>2017</v>
      </c>
      <c r="Q556" s="74">
        <v>76.751980094908959</v>
      </c>
      <c r="R556" s="213">
        <v>8</v>
      </c>
    </row>
    <row r="557" spans="15:18" x14ac:dyDescent="0.2">
      <c r="O557" s="212">
        <v>20.6</v>
      </c>
      <c r="P557" s="214">
        <v>2017</v>
      </c>
      <c r="Q557" s="74">
        <v>86.978210179473962</v>
      </c>
      <c r="R557" s="213">
        <v>8</v>
      </c>
    </row>
    <row r="558" spans="15:18" x14ac:dyDescent="0.2">
      <c r="O558" s="212">
        <v>100</v>
      </c>
      <c r="P558" s="214">
        <v>2017</v>
      </c>
      <c r="Q558" s="74">
        <v>62.840615108817261</v>
      </c>
      <c r="R558" s="213">
        <v>8</v>
      </c>
    </row>
    <row r="559" spans="15:18" x14ac:dyDescent="0.2">
      <c r="O559" s="212">
        <v>9</v>
      </c>
      <c r="P559" s="214">
        <v>2017</v>
      </c>
      <c r="Q559" s="74">
        <v>128.69878591213234</v>
      </c>
      <c r="R559" s="213">
        <v>8</v>
      </c>
    </row>
    <row r="560" spans="15:18" x14ac:dyDescent="0.2">
      <c r="O560" s="212">
        <v>52</v>
      </c>
      <c r="P560" s="214">
        <v>2017</v>
      </c>
      <c r="Q560" s="74">
        <v>91.930573101872866</v>
      </c>
      <c r="R560" s="213">
        <v>8</v>
      </c>
    </row>
    <row r="561" spans="15:18" x14ac:dyDescent="0.2">
      <c r="O561" s="212">
        <v>5.0010000000000003</v>
      </c>
      <c r="P561" s="214">
        <v>2017</v>
      </c>
      <c r="Q561" s="74">
        <v>74.817308148048411</v>
      </c>
      <c r="R561" s="213">
        <v>8</v>
      </c>
    </row>
    <row r="562" spans="15:18" x14ac:dyDescent="0.2">
      <c r="O562" s="212">
        <v>13.8</v>
      </c>
      <c r="P562" s="214">
        <v>2017</v>
      </c>
      <c r="Q562" s="74">
        <v>74.734246712115876</v>
      </c>
      <c r="R562" s="213">
        <v>8</v>
      </c>
    </row>
    <row r="563" spans="15:18" x14ac:dyDescent="0.2">
      <c r="O563" s="212">
        <v>10.6</v>
      </c>
      <c r="P563" s="214">
        <v>2017</v>
      </c>
      <c r="Q563" s="74">
        <v>132.36349985903746</v>
      </c>
      <c r="R563" s="213">
        <v>8</v>
      </c>
    </row>
    <row r="564" spans="15:18" x14ac:dyDescent="0.2">
      <c r="O564" s="212">
        <v>5.25</v>
      </c>
      <c r="P564" s="214">
        <v>2017</v>
      </c>
      <c r="Q564" s="74">
        <v>97.813460125265323</v>
      </c>
      <c r="R564" s="213">
        <v>8</v>
      </c>
    </row>
    <row r="565" spans="15:18" x14ac:dyDescent="0.2">
      <c r="O565" s="212">
        <v>10</v>
      </c>
      <c r="P565" s="214">
        <v>2017</v>
      </c>
      <c r="Q565" s="74">
        <v>107.16058926307996</v>
      </c>
      <c r="R565" s="213">
        <v>8</v>
      </c>
    </row>
    <row r="566" spans="15:18" x14ac:dyDescent="0.2">
      <c r="O566" s="212">
        <v>21.04</v>
      </c>
      <c r="P566" s="214">
        <v>2017</v>
      </c>
      <c r="Q566" s="74">
        <v>80.67642699460157</v>
      </c>
      <c r="R566" s="213">
        <v>8</v>
      </c>
    </row>
    <row r="567" spans="15:18" x14ac:dyDescent="0.2">
      <c r="O567" s="212">
        <v>5.5</v>
      </c>
      <c r="P567" s="214">
        <v>2017</v>
      </c>
      <c r="Q567" s="74">
        <v>106.58568516739173</v>
      </c>
      <c r="R567" s="213">
        <v>8</v>
      </c>
    </row>
    <row r="568" spans="15:18" x14ac:dyDescent="0.2">
      <c r="O568" s="212">
        <v>5.5</v>
      </c>
      <c r="P568" s="214">
        <v>2017</v>
      </c>
      <c r="Q568" s="74">
        <v>106.09934117530766</v>
      </c>
      <c r="R568" s="213">
        <v>8</v>
      </c>
    </row>
    <row r="569" spans="15:18" x14ac:dyDescent="0.2">
      <c r="O569" s="212">
        <v>6</v>
      </c>
      <c r="P569" s="214">
        <v>2017</v>
      </c>
      <c r="Q569" s="74">
        <v>104.67957443935477</v>
      </c>
      <c r="R569" s="213">
        <v>8</v>
      </c>
    </row>
    <row r="570" spans="15:18" x14ac:dyDescent="0.2">
      <c r="O570" s="212">
        <v>6.5</v>
      </c>
      <c r="P570" s="214">
        <v>2017</v>
      </c>
      <c r="Q570" s="74">
        <v>106.28277251070948</v>
      </c>
      <c r="R570" s="213">
        <v>8</v>
      </c>
    </row>
    <row r="571" spans="15:18" x14ac:dyDescent="0.2">
      <c r="O571" s="212">
        <v>6.5</v>
      </c>
      <c r="P571" s="214">
        <v>2017</v>
      </c>
      <c r="Q571" s="74">
        <v>118.43746124986093</v>
      </c>
      <c r="R571" s="213">
        <v>8</v>
      </c>
    </row>
    <row r="572" spans="15:18" x14ac:dyDescent="0.2">
      <c r="O572" s="212">
        <v>7.5</v>
      </c>
      <c r="P572" s="214">
        <v>2017</v>
      </c>
      <c r="Q572" s="74">
        <v>106.22003366512482</v>
      </c>
      <c r="R572" s="213">
        <v>8</v>
      </c>
    </row>
    <row r="573" spans="15:18" x14ac:dyDescent="0.2">
      <c r="O573" s="212">
        <v>8.5</v>
      </c>
      <c r="P573" s="214">
        <v>2017</v>
      </c>
      <c r="Q573" s="74">
        <v>108.83005060793386</v>
      </c>
      <c r="R573" s="213">
        <v>8</v>
      </c>
    </row>
    <row r="574" spans="15:18" x14ac:dyDescent="0.2">
      <c r="O574" s="212">
        <v>10</v>
      </c>
      <c r="P574" s="214">
        <v>2017</v>
      </c>
      <c r="Q574" s="74">
        <v>113.04745369628027</v>
      </c>
      <c r="R574" s="213">
        <v>8</v>
      </c>
    </row>
    <row r="575" spans="15:18" x14ac:dyDescent="0.2">
      <c r="O575" s="212">
        <v>10</v>
      </c>
      <c r="P575" s="214">
        <v>2017</v>
      </c>
      <c r="Q575" s="74">
        <v>120.02700096969561</v>
      </c>
      <c r="R575" s="213">
        <v>8</v>
      </c>
    </row>
    <row r="576" spans="15:18" x14ac:dyDescent="0.2">
      <c r="O576" s="212">
        <v>10</v>
      </c>
      <c r="P576" s="214">
        <v>2017</v>
      </c>
      <c r="Q576" s="74">
        <v>106.4404659113047</v>
      </c>
      <c r="R576" s="213">
        <v>8</v>
      </c>
    </row>
    <row r="577" spans="15:18" x14ac:dyDescent="0.2">
      <c r="O577" s="212">
        <v>19.399999999999999</v>
      </c>
      <c r="P577" s="214">
        <v>2017</v>
      </c>
      <c r="Q577" s="74">
        <v>112.01465620894705</v>
      </c>
      <c r="R577" s="213">
        <v>8</v>
      </c>
    </row>
    <row r="578" spans="15:18" x14ac:dyDescent="0.2">
      <c r="O578" s="212">
        <v>20</v>
      </c>
      <c r="P578" s="214">
        <v>2017</v>
      </c>
      <c r="Q578" s="74">
        <v>77.237594859585698</v>
      </c>
      <c r="R578" s="213">
        <v>8</v>
      </c>
    </row>
    <row r="579" spans="15:18" x14ac:dyDescent="0.2">
      <c r="O579" s="212">
        <v>6.5</v>
      </c>
      <c r="P579" s="214">
        <v>2017</v>
      </c>
      <c r="Q579" s="74">
        <v>156.95902111195952</v>
      </c>
      <c r="R579" s="213">
        <v>8</v>
      </c>
    </row>
    <row r="580" spans="15:18" x14ac:dyDescent="0.2">
      <c r="O580" s="212">
        <v>130</v>
      </c>
      <c r="P580" s="214">
        <v>2017</v>
      </c>
      <c r="Q580" s="74">
        <v>79.210266523498518</v>
      </c>
      <c r="R580" s="213">
        <v>8</v>
      </c>
    </row>
    <row r="581" spans="15:18" x14ac:dyDescent="0.2">
      <c r="O581" s="212">
        <v>10</v>
      </c>
      <c r="P581" s="214">
        <v>2017</v>
      </c>
      <c r="Q581" s="74">
        <v>99.846868377431733</v>
      </c>
      <c r="R581" s="213">
        <v>8</v>
      </c>
    </row>
    <row r="582" spans="15:18" x14ac:dyDescent="0.2">
      <c r="O582" s="212">
        <v>11.4</v>
      </c>
      <c r="P582" s="214">
        <v>2017</v>
      </c>
      <c r="Q582" s="74">
        <v>81.803671892754338</v>
      </c>
      <c r="R582" s="213">
        <v>8</v>
      </c>
    </row>
    <row r="583" spans="15:18" x14ac:dyDescent="0.2">
      <c r="O583" s="212">
        <v>15.8</v>
      </c>
      <c r="P583" s="214">
        <v>2017</v>
      </c>
      <c r="Q583" s="74">
        <v>110.77210210728991</v>
      </c>
      <c r="R583" s="213">
        <v>8</v>
      </c>
    </row>
    <row r="584" spans="15:18" x14ac:dyDescent="0.2">
      <c r="O584" s="212">
        <v>7.4</v>
      </c>
      <c r="P584" s="214">
        <v>2017</v>
      </c>
      <c r="Q584" s="74">
        <v>131.88760883822997</v>
      </c>
      <c r="R584" s="213">
        <v>8</v>
      </c>
    </row>
    <row r="585" spans="15:18" x14ac:dyDescent="0.2">
      <c r="O585" s="212">
        <v>20</v>
      </c>
      <c r="P585" s="214">
        <v>2017</v>
      </c>
      <c r="Q585" s="74">
        <v>87.870634852063958</v>
      </c>
      <c r="R585" s="213">
        <v>8</v>
      </c>
    </row>
    <row r="586" spans="15:18" x14ac:dyDescent="0.2">
      <c r="O586" s="212">
        <v>13</v>
      </c>
      <c r="P586" s="214">
        <v>2017</v>
      </c>
      <c r="Q586" s="74">
        <v>142.44588362760805</v>
      </c>
      <c r="R586" s="213">
        <v>8</v>
      </c>
    </row>
    <row r="587" spans="15:18" x14ac:dyDescent="0.2">
      <c r="O587" s="212">
        <v>110.2</v>
      </c>
      <c r="P587" s="214">
        <v>2017</v>
      </c>
      <c r="Q587" s="74">
        <v>102.36782744887358</v>
      </c>
      <c r="R587" s="213">
        <v>8</v>
      </c>
    </row>
    <row r="588" spans="15:18" x14ac:dyDescent="0.2">
      <c r="O588" s="212">
        <v>14.7</v>
      </c>
      <c r="P588" s="214">
        <v>2017</v>
      </c>
      <c r="Q588" s="74">
        <v>96.35857700351238</v>
      </c>
      <c r="R588" s="213">
        <v>8</v>
      </c>
    </row>
    <row r="589" spans="15:18" x14ac:dyDescent="0.2">
      <c r="O589" s="212">
        <v>8.3000000000000007</v>
      </c>
      <c r="P589" s="214">
        <v>2017</v>
      </c>
      <c r="Q589" s="74">
        <v>147.48965836116594</v>
      </c>
      <c r="R589" s="213">
        <v>8</v>
      </c>
    </row>
    <row r="590" spans="15:18" x14ac:dyDescent="0.2">
      <c r="O590" s="212">
        <v>40</v>
      </c>
      <c r="P590" s="214">
        <v>2017</v>
      </c>
      <c r="Q590" s="74">
        <v>97.619176242174049</v>
      </c>
      <c r="R590" s="213">
        <v>8</v>
      </c>
    </row>
    <row r="591" spans="15:18" x14ac:dyDescent="0.2">
      <c r="O591" s="212">
        <v>5.28</v>
      </c>
      <c r="P591" s="214">
        <v>2017</v>
      </c>
      <c r="Q591" s="74">
        <v>155.90123391884308</v>
      </c>
      <c r="R591" s="213">
        <v>8</v>
      </c>
    </row>
    <row r="592" spans="15:18" x14ac:dyDescent="0.2">
      <c r="O592" s="212">
        <v>9.9</v>
      </c>
      <c r="P592" s="214">
        <v>2017</v>
      </c>
      <c r="Q592" s="74">
        <v>107.82801573856511</v>
      </c>
      <c r="R592" s="213">
        <v>8</v>
      </c>
    </row>
    <row r="593" spans="15:18" x14ac:dyDescent="0.2">
      <c r="O593" s="212">
        <v>52</v>
      </c>
      <c r="P593" s="214">
        <v>2018</v>
      </c>
      <c r="Q593" s="74">
        <v>42.93462012554636</v>
      </c>
      <c r="R593" s="213">
        <v>9</v>
      </c>
    </row>
    <row r="594" spans="15:18" x14ac:dyDescent="0.2">
      <c r="O594" s="212">
        <v>74.5</v>
      </c>
      <c r="P594" s="214">
        <v>2018</v>
      </c>
      <c r="Q594" s="74">
        <v>43.409826375560556</v>
      </c>
      <c r="R594" s="213">
        <v>9</v>
      </c>
    </row>
    <row r="595" spans="15:18" x14ac:dyDescent="0.2">
      <c r="O595" s="212">
        <v>74.5</v>
      </c>
      <c r="P595" s="214">
        <v>2018</v>
      </c>
      <c r="Q595" s="74">
        <v>46.07132350479867</v>
      </c>
      <c r="R595" s="213">
        <v>9</v>
      </c>
    </row>
    <row r="596" spans="15:18" x14ac:dyDescent="0.2">
      <c r="O596" s="212">
        <v>74.5</v>
      </c>
      <c r="P596" s="214">
        <v>2018</v>
      </c>
      <c r="Q596" s="74">
        <v>43.5215647907308</v>
      </c>
      <c r="R596" s="213">
        <v>9</v>
      </c>
    </row>
    <row r="597" spans="15:18" x14ac:dyDescent="0.2">
      <c r="O597" s="212">
        <v>74.5</v>
      </c>
      <c r="P597" s="214">
        <v>2018</v>
      </c>
      <c r="Q597" s="74">
        <v>45.699322360960963</v>
      </c>
      <c r="R597" s="213">
        <v>9</v>
      </c>
    </row>
    <row r="598" spans="15:18" x14ac:dyDescent="0.2">
      <c r="O598" s="212">
        <v>74.5</v>
      </c>
      <c r="P598" s="214">
        <v>2018</v>
      </c>
      <c r="Q598" s="74">
        <v>43.747747659189542</v>
      </c>
      <c r="R598" s="213">
        <v>9</v>
      </c>
    </row>
    <row r="599" spans="15:18" x14ac:dyDescent="0.2">
      <c r="O599" s="212">
        <v>74.5</v>
      </c>
      <c r="P599" s="214">
        <v>2018</v>
      </c>
      <c r="Q599" s="74">
        <v>44.114025295777118</v>
      </c>
      <c r="R599" s="213">
        <v>9</v>
      </c>
    </row>
    <row r="600" spans="15:18" x14ac:dyDescent="0.2">
      <c r="O600" s="212">
        <v>74.5</v>
      </c>
      <c r="P600" s="214">
        <v>2018</v>
      </c>
      <c r="Q600" s="74">
        <v>43.212792242573421</v>
      </c>
      <c r="R600" s="213">
        <v>9</v>
      </c>
    </row>
    <row r="601" spans="15:18" x14ac:dyDescent="0.2">
      <c r="O601" s="212">
        <v>74.5</v>
      </c>
      <c r="P601" s="214">
        <v>2018</v>
      </c>
      <c r="Q601" s="74">
        <v>43.824383926935177</v>
      </c>
      <c r="R601" s="213">
        <v>9</v>
      </c>
    </row>
    <row r="602" spans="15:18" x14ac:dyDescent="0.2">
      <c r="O602" s="212">
        <v>81</v>
      </c>
      <c r="P602" s="214">
        <v>2018</v>
      </c>
      <c r="Q602" s="74">
        <v>45.694473643168926</v>
      </c>
      <c r="R602" s="213">
        <v>9</v>
      </c>
    </row>
    <row r="603" spans="15:18" x14ac:dyDescent="0.2">
      <c r="O603" s="212">
        <v>6.1</v>
      </c>
      <c r="P603" s="214">
        <v>2018</v>
      </c>
      <c r="Q603" s="74">
        <v>47.964975608365108</v>
      </c>
      <c r="R603" s="213">
        <v>9</v>
      </c>
    </row>
    <row r="604" spans="15:18" x14ac:dyDescent="0.2">
      <c r="O604" s="212">
        <v>8</v>
      </c>
      <c r="P604" s="214">
        <v>2018</v>
      </c>
      <c r="Q604" s="74">
        <v>46.516125369116125</v>
      </c>
      <c r="R604" s="213">
        <v>9</v>
      </c>
    </row>
    <row r="605" spans="15:18" x14ac:dyDescent="0.2">
      <c r="O605" s="212">
        <v>180</v>
      </c>
      <c r="P605" s="214">
        <v>2018</v>
      </c>
      <c r="Q605" s="74">
        <v>40.202658315631318</v>
      </c>
      <c r="R605" s="213">
        <v>9</v>
      </c>
    </row>
    <row r="606" spans="15:18" x14ac:dyDescent="0.2">
      <c r="O606" s="212">
        <v>182</v>
      </c>
      <c r="P606" s="214">
        <v>2018</v>
      </c>
      <c r="Q606" s="74">
        <v>45.745549048127501</v>
      </c>
      <c r="R606" s="213">
        <v>9</v>
      </c>
    </row>
    <row r="607" spans="15:18" x14ac:dyDescent="0.2">
      <c r="O607" s="212">
        <v>70.3</v>
      </c>
      <c r="P607" s="214">
        <v>2018</v>
      </c>
      <c r="Q607" s="74">
        <v>47.923088798368902</v>
      </c>
      <c r="R607" s="213">
        <v>9</v>
      </c>
    </row>
    <row r="608" spans="15:18" x14ac:dyDescent="0.2">
      <c r="O608" s="212">
        <v>6.625</v>
      </c>
      <c r="P608" s="214">
        <v>2018</v>
      </c>
      <c r="Q608" s="74">
        <v>62.160096716877355</v>
      </c>
      <c r="R608" s="213">
        <v>9</v>
      </c>
    </row>
    <row r="609" spans="15:18" x14ac:dyDescent="0.2">
      <c r="O609" s="212">
        <v>74.400000000000006</v>
      </c>
      <c r="P609" s="214">
        <v>2018</v>
      </c>
      <c r="Q609" s="74">
        <v>48.872592660404123</v>
      </c>
      <c r="R609" s="213">
        <v>9</v>
      </c>
    </row>
    <row r="610" spans="15:18" x14ac:dyDescent="0.2">
      <c r="O610" s="212">
        <v>52.1</v>
      </c>
      <c r="P610" s="214">
        <v>2018</v>
      </c>
      <c r="Q610" s="74">
        <v>55.360040103279651</v>
      </c>
      <c r="R610" s="213">
        <v>9</v>
      </c>
    </row>
    <row r="611" spans="15:18" x14ac:dyDescent="0.2">
      <c r="O611" s="212">
        <v>10</v>
      </c>
      <c r="P611" s="214">
        <v>2018</v>
      </c>
      <c r="Q611" s="74">
        <v>55.021837598464145</v>
      </c>
      <c r="R611" s="213">
        <v>9</v>
      </c>
    </row>
    <row r="612" spans="15:18" x14ac:dyDescent="0.2">
      <c r="O612" s="212">
        <v>50</v>
      </c>
      <c r="P612" s="214">
        <v>2018</v>
      </c>
      <c r="Q612" s="74">
        <v>51.335725433435321</v>
      </c>
      <c r="R612" s="213">
        <v>9</v>
      </c>
    </row>
    <row r="613" spans="15:18" x14ac:dyDescent="0.2">
      <c r="O613" s="212">
        <v>7.26</v>
      </c>
      <c r="P613" s="214">
        <v>2018</v>
      </c>
      <c r="Q613" s="74">
        <v>57.610792986456133</v>
      </c>
      <c r="R613" s="213">
        <v>9</v>
      </c>
    </row>
    <row r="614" spans="15:18" x14ac:dyDescent="0.2">
      <c r="O614" s="212">
        <v>50</v>
      </c>
      <c r="P614" s="214">
        <v>2018</v>
      </c>
      <c r="Q614" s="74">
        <v>40.881046932825932</v>
      </c>
      <c r="R614" s="213">
        <v>9</v>
      </c>
    </row>
    <row r="615" spans="15:18" x14ac:dyDescent="0.2">
      <c r="O615" s="212">
        <v>8.4</v>
      </c>
      <c r="P615" s="214">
        <v>2018</v>
      </c>
      <c r="Q615" s="74">
        <v>61.191585535701769</v>
      </c>
      <c r="R615" s="213">
        <v>9</v>
      </c>
    </row>
    <row r="616" spans="15:18" x14ac:dyDescent="0.2">
      <c r="O616" s="212">
        <v>80</v>
      </c>
      <c r="P616" s="214">
        <v>2018</v>
      </c>
      <c r="Q616" s="74">
        <v>51.194029300342542</v>
      </c>
      <c r="R616" s="213">
        <v>9</v>
      </c>
    </row>
    <row r="617" spans="15:18" x14ac:dyDescent="0.2">
      <c r="O617" s="212">
        <v>154</v>
      </c>
      <c r="P617" s="214">
        <v>2018</v>
      </c>
      <c r="Q617" s="74">
        <v>45.937881805408502</v>
      </c>
      <c r="R617" s="213">
        <v>9</v>
      </c>
    </row>
    <row r="618" spans="15:18" x14ac:dyDescent="0.2">
      <c r="O618" s="212">
        <v>74.900000000000006</v>
      </c>
      <c r="P618" s="214">
        <v>2018</v>
      </c>
      <c r="Q618" s="74">
        <v>47.717167607655654</v>
      </c>
      <c r="R618" s="213">
        <v>9</v>
      </c>
    </row>
    <row r="619" spans="15:18" x14ac:dyDescent="0.2">
      <c r="O619" s="212">
        <v>10</v>
      </c>
      <c r="P619" s="214">
        <v>2018</v>
      </c>
      <c r="Q619" s="74">
        <v>41.723831110617944</v>
      </c>
      <c r="R619" s="213">
        <v>9</v>
      </c>
    </row>
    <row r="620" spans="15:18" x14ac:dyDescent="0.2">
      <c r="O620" s="212">
        <v>30</v>
      </c>
      <c r="P620" s="214">
        <v>2018</v>
      </c>
      <c r="Q620" s="74">
        <v>44.135493671425728</v>
      </c>
      <c r="R620" s="213">
        <v>9</v>
      </c>
    </row>
    <row r="621" spans="15:18" x14ac:dyDescent="0.2">
      <c r="O621" s="212">
        <v>6</v>
      </c>
      <c r="P621" s="214">
        <v>2018</v>
      </c>
      <c r="Q621" s="74">
        <v>50.772691382358303</v>
      </c>
      <c r="R621" s="213">
        <v>9</v>
      </c>
    </row>
    <row r="622" spans="15:18" x14ac:dyDescent="0.2">
      <c r="O622" s="212">
        <v>20</v>
      </c>
      <c r="P622" s="214">
        <v>2018</v>
      </c>
      <c r="Q622" s="74">
        <v>56.766611359955249</v>
      </c>
      <c r="R622" s="213">
        <v>9</v>
      </c>
    </row>
    <row r="623" spans="15:18" x14ac:dyDescent="0.2">
      <c r="O623" s="212">
        <v>8.1</v>
      </c>
      <c r="P623" s="214">
        <v>2018</v>
      </c>
      <c r="Q623" s="74">
        <v>61.001249473956456</v>
      </c>
      <c r="R623" s="213">
        <v>9</v>
      </c>
    </row>
    <row r="624" spans="15:18" x14ac:dyDescent="0.2">
      <c r="O624" s="212">
        <v>50.2</v>
      </c>
      <c r="P624" s="214">
        <v>2018</v>
      </c>
      <c r="Q624" s="74">
        <v>60.823199029175441</v>
      </c>
      <c r="R624" s="213">
        <v>9</v>
      </c>
    </row>
    <row r="625" spans="15:18" x14ac:dyDescent="0.2">
      <c r="O625" s="212">
        <v>10</v>
      </c>
      <c r="P625" s="214">
        <v>2018</v>
      </c>
      <c r="Q625" s="74">
        <v>41.792288865162035</v>
      </c>
      <c r="R625" s="213">
        <v>9</v>
      </c>
    </row>
    <row r="626" spans="15:18" x14ac:dyDescent="0.2">
      <c r="O626" s="212">
        <v>7.5</v>
      </c>
      <c r="P626" s="214">
        <v>2018</v>
      </c>
      <c r="Q626" s="74">
        <v>62.862198464268523</v>
      </c>
      <c r="R626" s="213">
        <v>9</v>
      </c>
    </row>
    <row r="627" spans="15:18" x14ac:dyDescent="0.2">
      <c r="O627" s="212">
        <v>15.9</v>
      </c>
      <c r="P627" s="214">
        <v>2018</v>
      </c>
      <c r="Q627" s="74">
        <v>63.760778124768585</v>
      </c>
      <c r="R627" s="213">
        <v>9</v>
      </c>
    </row>
    <row r="628" spans="15:18" x14ac:dyDescent="0.2">
      <c r="O628" s="212">
        <v>10</v>
      </c>
      <c r="P628" s="214">
        <v>2018</v>
      </c>
      <c r="Q628" s="74">
        <v>65.728162127184163</v>
      </c>
      <c r="R628" s="213">
        <v>9</v>
      </c>
    </row>
    <row r="629" spans="15:18" x14ac:dyDescent="0.2">
      <c r="O629" s="212">
        <v>10.199999999999999</v>
      </c>
      <c r="P629" s="214">
        <v>2018</v>
      </c>
      <c r="Q629" s="74">
        <v>57.016860824947173</v>
      </c>
      <c r="R629" s="213">
        <v>9</v>
      </c>
    </row>
    <row r="630" spans="15:18" x14ac:dyDescent="0.2">
      <c r="O630" s="212">
        <v>10</v>
      </c>
      <c r="P630" s="214">
        <v>2018</v>
      </c>
      <c r="Q630" s="74">
        <v>75.547933786300149</v>
      </c>
      <c r="R630" s="213">
        <v>9</v>
      </c>
    </row>
    <row r="631" spans="15:18" x14ac:dyDescent="0.2">
      <c r="O631" s="212">
        <v>10</v>
      </c>
      <c r="P631" s="214">
        <v>2018</v>
      </c>
      <c r="Q631" s="74">
        <v>61.094530544778934</v>
      </c>
      <c r="R631" s="213">
        <v>9</v>
      </c>
    </row>
    <row r="632" spans="15:18" x14ac:dyDescent="0.2">
      <c r="O632" s="212">
        <v>8</v>
      </c>
      <c r="P632" s="214">
        <v>2018</v>
      </c>
      <c r="Q632" s="74">
        <v>52.196040497772344</v>
      </c>
      <c r="R632" s="213">
        <v>9</v>
      </c>
    </row>
    <row r="633" spans="15:18" x14ac:dyDescent="0.2">
      <c r="O633" s="212">
        <v>6</v>
      </c>
      <c r="P633" s="214">
        <v>2018</v>
      </c>
      <c r="Q633" s="74">
        <v>59.38255370545938</v>
      </c>
      <c r="R633" s="213">
        <v>9</v>
      </c>
    </row>
    <row r="634" spans="15:18" x14ac:dyDescent="0.2">
      <c r="O634" s="212">
        <v>105</v>
      </c>
      <c r="P634" s="214">
        <v>2018</v>
      </c>
      <c r="Q634" s="74">
        <v>47.859117737517863</v>
      </c>
      <c r="R634" s="213">
        <v>9</v>
      </c>
    </row>
    <row r="635" spans="15:18" x14ac:dyDescent="0.2">
      <c r="O635" s="212">
        <v>10</v>
      </c>
      <c r="P635" s="214">
        <v>2018</v>
      </c>
      <c r="Q635" s="74">
        <v>56.805755897161205</v>
      </c>
      <c r="R635" s="213">
        <v>9</v>
      </c>
    </row>
    <row r="636" spans="15:18" x14ac:dyDescent="0.2">
      <c r="O636" s="212">
        <v>9.9</v>
      </c>
      <c r="P636" s="214">
        <v>2018</v>
      </c>
      <c r="Q636" s="74">
        <v>57.842466354464506</v>
      </c>
      <c r="R636" s="213">
        <v>9</v>
      </c>
    </row>
    <row r="637" spans="15:18" x14ac:dyDescent="0.2">
      <c r="O637" s="212">
        <v>46</v>
      </c>
      <c r="P637" s="214">
        <v>2018</v>
      </c>
      <c r="Q637" s="74">
        <v>37.810797238373297</v>
      </c>
      <c r="R637" s="213">
        <v>9</v>
      </c>
    </row>
    <row r="638" spans="15:18" x14ac:dyDescent="0.2">
      <c r="O638" s="212">
        <v>50</v>
      </c>
      <c r="P638" s="214">
        <v>2018</v>
      </c>
      <c r="Q638" s="74">
        <v>64.219818581850504</v>
      </c>
      <c r="R638" s="213">
        <v>9</v>
      </c>
    </row>
    <row r="639" spans="15:18" x14ac:dyDescent="0.2">
      <c r="O639" s="212">
        <v>50.2</v>
      </c>
      <c r="P639" s="214">
        <v>2018</v>
      </c>
      <c r="Q639" s="74">
        <v>61.76951898666762</v>
      </c>
      <c r="R639" s="213">
        <v>9</v>
      </c>
    </row>
    <row r="640" spans="15:18" x14ac:dyDescent="0.2">
      <c r="O640" s="212">
        <v>39</v>
      </c>
      <c r="P640" s="214">
        <v>2018</v>
      </c>
      <c r="Q640" s="74">
        <v>79.397672190035664</v>
      </c>
      <c r="R640" s="213">
        <v>9</v>
      </c>
    </row>
    <row r="641" spans="15:18" x14ac:dyDescent="0.2">
      <c r="O641" s="212">
        <v>10</v>
      </c>
      <c r="P641" s="214">
        <v>2018</v>
      </c>
      <c r="Q641" s="74">
        <v>61.913271262705933</v>
      </c>
      <c r="R641" s="213">
        <v>9</v>
      </c>
    </row>
    <row r="642" spans="15:18" x14ac:dyDescent="0.2">
      <c r="O642" s="212">
        <v>74.900000000000006</v>
      </c>
      <c r="P642" s="214">
        <v>2018</v>
      </c>
      <c r="Q642" s="74">
        <v>60.342477303491094</v>
      </c>
      <c r="R642" s="213">
        <v>9</v>
      </c>
    </row>
    <row r="643" spans="15:18" x14ac:dyDescent="0.2">
      <c r="O643" s="212">
        <v>19.59</v>
      </c>
      <c r="P643" s="214">
        <v>2018</v>
      </c>
      <c r="Q643" s="74">
        <v>83.710976914829047</v>
      </c>
      <c r="R643" s="213">
        <v>9</v>
      </c>
    </row>
    <row r="644" spans="15:18" x14ac:dyDescent="0.2">
      <c r="O644" s="212">
        <v>10</v>
      </c>
      <c r="P644" s="214">
        <v>2018</v>
      </c>
      <c r="Q644" s="74">
        <v>54.526985028175524</v>
      </c>
      <c r="R644" s="213">
        <v>9</v>
      </c>
    </row>
    <row r="645" spans="15:18" x14ac:dyDescent="0.2">
      <c r="O645" s="212">
        <v>8</v>
      </c>
      <c r="P645" s="214">
        <v>2018</v>
      </c>
      <c r="Q645" s="74">
        <v>51.887571130626618</v>
      </c>
      <c r="R645" s="213">
        <v>9</v>
      </c>
    </row>
    <row r="646" spans="15:18" x14ac:dyDescent="0.2">
      <c r="O646" s="212">
        <v>10</v>
      </c>
      <c r="P646" s="214">
        <v>2018</v>
      </c>
      <c r="Q646" s="74">
        <v>59.498875581948248</v>
      </c>
      <c r="R646" s="213">
        <v>9</v>
      </c>
    </row>
    <row r="647" spans="15:18" x14ac:dyDescent="0.2">
      <c r="O647" s="212">
        <v>33.299999999999997</v>
      </c>
      <c r="P647" s="214">
        <v>2018</v>
      </c>
      <c r="Q647" s="74">
        <v>67.896569976409324</v>
      </c>
      <c r="R647" s="213">
        <v>9</v>
      </c>
    </row>
    <row r="648" spans="15:18" x14ac:dyDescent="0.2">
      <c r="O648" s="212">
        <v>74.8</v>
      </c>
      <c r="P648" s="214">
        <v>2018</v>
      </c>
      <c r="Q648" s="74">
        <v>71.059513316616076</v>
      </c>
      <c r="R648" s="213">
        <v>9</v>
      </c>
    </row>
    <row r="649" spans="15:18" x14ac:dyDescent="0.2">
      <c r="O649" s="212">
        <v>17</v>
      </c>
      <c r="P649" s="214">
        <v>2018</v>
      </c>
      <c r="Q649" s="74">
        <v>67.784088711878226</v>
      </c>
      <c r="R649" s="213">
        <v>9</v>
      </c>
    </row>
    <row r="650" spans="15:18" x14ac:dyDescent="0.2">
      <c r="O650" s="212">
        <v>74.8</v>
      </c>
      <c r="P650" s="214">
        <v>2018</v>
      </c>
      <c r="Q650" s="74">
        <v>54.756686953471601</v>
      </c>
      <c r="R650" s="213">
        <v>9</v>
      </c>
    </row>
    <row r="651" spans="15:18" x14ac:dyDescent="0.2">
      <c r="O651" s="212">
        <v>10</v>
      </c>
      <c r="P651" s="214">
        <v>2018</v>
      </c>
      <c r="Q651" s="74">
        <v>50.584256569066909</v>
      </c>
      <c r="R651" s="213">
        <v>9</v>
      </c>
    </row>
    <row r="652" spans="15:18" x14ac:dyDescent="0.2">
      <c r="O652" s="212">
        <v>10</v>
      </c>
      <c r="P652" s="214">
        <v>2018</v>
      </c>
      <c r="Q652" s="74">
        <v>60.334440640488189</v>
      </c>
      <c r="R652" s="213">
        <v>9</v>
      </c>
    </row>
    <row r="653" spans="15:18" x14ac:dyDescent="0.2">
      <c r="O653" s="212">
        <v>15</v>
      </c>
      <c r="P653" s="214">
        <v>2018</v>
      </c>
      <c r="Q653" s="74">
        <v>69.433474293581142</v>
      </c>
      <c r="R653" s="213">
        <v>9</v>
      </c>
    </row>
    <row r="654" spans="15:18" x14ac:dyDescent="0.2">
      <c r="O654" s="212">
        <v>75</v>
      </c>
      <c r="P654" s="214">
        <v>2018</v>
      </c>
      <c r="Q654" s="74">
        <v>80.469020218957638</v>
      </c>
      <c r="R654" s="213">
        <v>9</v>
      </c>
    </row>
    <row r="655" spans="15:18" x14ac:dyDescent="0.2">
      <c r="O655" s="212">
        <v>20</v>
      </c>
      <c r="P655" s="214">
        <v>2018</v>
      </c>
      <c r="Q655" s="74">
        <v>63.988971819979504</v>
      </c>
      <c r="R655" s="213">
        <v>9</v>
      </c>
    </row>
    <row r="656" spans="15:18" x14ac:dyDescent="0.2">
      <c r="O656" s="212">
        <v>53</v>
      </c>
      <c r="P656" s="214">
        <v>2018</v>
      </c>
      <c r="Q656" s="74">
        <v>70.624108607588866</v>
      </c>
      <c r="R656" s="213">
        <v>9</v>
      </c>
    </row>
    <row r="657" spans="15:18" x14ac:dyDescent="0.2">
      <c r="O657" s="212">
        <v>15</v>
      </c>
      <c r="P657" s="214">
        <v>2018</v>
      </c>
      <c r="Q657" s="74">
        <v>74.228372416859585</v>
      </c>
      <c r="R657" s="213">
        <v>9</v>
      </c>
    </row>
    <row r="658" spans="15:18" x14ac:dyDescent="0.2">
      <c r="O658" s="212">
        <v>7.48</v>
      </c>
      <c r="P658" s="214">
        <v>2018</v>
      </c>
      <c r="Q658" s="74">
        <v>76.781579373782861</v>
      </c>
      <c r="R658" s="213">
        <v>9</v>
      </c>
    </row>
    <row r="659" spans="15:18" x14ac:dyDescent="0.2">
      <c r="O659" s="212">
        <v>8.8000000000000007</v>
      </c>
      <c r="P659" s="214">
        <v>2018</v>
      </c>
      <c r="Q659" s="74">
        <v>97.567304841251556</v>
      </c>
      <c r="R659" s="213">
        <v>9</v>
      </c>
    </row>
    <row r="660" spans="15:18" x14ac:dyDescent="0.2">
      <c r="O660" s="212">
        <v>31.16</v>
      </c>
      <c r="P660" s="214">
        <v>2018</v>
      </c>
      <c r="Q660" s="74">
        <v>82.430592192248724</v>
      </c>
      <c r="R660" s="213">
        <v>9</v>
      </c>
    </row>
    <row r="661" spans="15:18" x14ac:dyDescent="0.2">
      <c r="O661" s="212">
        <v>6</v>
      </c>
      <c r="P661" s="214">
        <v>2018</v>
      </c>
      <c r="Q661" s="74">
        <v>79.812630350134114</v>
      </c>
      <c r="R661" s="213">
        <v>9</v>
      </c>
    </row>
    <row r="662" spans="15:18" x14ac:dyDescent="0.2">
      <c r="O662" s="212">
        <v>200</v>
      </c>
      <c r="P662" s="214">
        <v>2018</v>
      </c>
      <c r="Q662" s="74">
        <v>56.547684041569077</v>
      </c>
      <c r="R662" s="213">
        <v>9</v>
      </c>
    </row>
    <row r="663" spans="15:18" x14ac:dyDescent="0.2">
      <c r="O663" s="212">
        <v>20</v>
      </c>
      <c r="P663" s="214">
        <v>2018</v>
      </c>
      <c r="Q663" s="74">
        <v>94.350543232351626</v>
      </c>
      <c r="R663" s="213">
        <v>9</v>
      </c>
    </row>
    <row r="664" spans="15:18" x14ac:dyDescent="0.2">
      <c r="O664" s="212">
        <v>10</v>
      </c>
      <c r="P664" s="214">
        <v>2018</v>
      </c>
      <c r="Q664" s="74">
        <v>65.155213879948832</v>
      </c>
      <c r="R664" s="213">
        <v>9</v>
      </c>
    </row>
    <row r="665" spans="15:18" x14ac:dyDescent="0.2">
      <c r="O665" s="212">
        <v>8.8000000000000007</v>
      </c>
      <c r="P665" s="214">
        <v>2018</v>
      </c>
      <c r="Q665" s="74">
        <v>105.58180503422193</v>
      </c>
      <c r="R665" s="213">
        <v>9</v>
      </c>
    </row>
    <row r="666" spans="15:18" x14ac:dyDescent="0.2">
      <c r="O666" s="212">
        <v>5.0010000000000003</v>
      </c>
      <c r="P666" s="214">
        <v>2018</v>
      </c>
      <c r="Q666" s="74">
        <v>54.163865052423581</v>
      </c>
      <c r="R666" s="213">
        <v>9</v>
      </c>
    </row>
    <row r="667" spans="15:18" x14ac:dyDescent="0.2">
      <c r="O667" s="212">
        <v>8.4</v>
      </c>
      <c r="P667" s="214">
        <v>2018</v>
      </c>
      <c r="Q667" s="74">
        <v>112.96383828093612</v>
      </c>
      <c r="R667" s="213">
        <v>9</v>
      </c>
    </row>
    <row r="668" spans="15:18" x14ac:dyDescent="0.2">
      <c r="O668" s="212">
        <v>20</v>
      </c>
      <c r="P668" s="214">
        <v>2018</v>
      </c>
      <c r="Q668" s="74">
        <v>87.267104548210582</v>
      </c>
      <c r="R668" s="213">
        <v>9</v>
      </c>
    </row>
    <row r="669" spans="15:18" x14ac:dyDescent="0.2">
      <c r="O669" s="212">
        <v>10</v>
      </c>
      <c r="P669" s="214">
        <v>2018</v>
      </c>
      <c r="Q669" s="74">
        <v>105.08705595216543</v>
      </c>
      <c r="R669" s="213">
        <v>9</v>
      </c>
    </row>
    <row r="670" spans="15:18" x14ac:dyDescent="0.2">
      <c r="O670" s="212">
        <v>18.5</v>
      </c>
      <c r="P670" s="214">
        <v>2018</v>
      </c>
      <c r="Q670" s="74">
        <v>80.825669744821582</v>
      </c>
      <c r="R670" s="213">
        <v>9</v>
      </c>
    </row>
    <row r="671" spans="15:18" x14ac:dyDescent="0.2">
      <c r="O671" s="212">
        <v>50</v>
      </c>
      <c r="P671" s="214">
        <v>2018</v>
      </c>
      <c r="Q671" s="74">
        <v>67.83050208141178</v>
      </c>
      <c r="R671" s="213">
        <v>9</v>
      </c>
    </row>
    <row r="672" spans="15:18" x14ac:dyDescent="0.2">
      <c r="O672" s="212">
        <v>15.9</v>
      </c>
      <c r="P672" s="214">
        <v>2018</v>
      </c>
      <c r="Q672" s="74">
        <v>95.591275516104261</v>
      </c>
      <c r="R672" s="213">
        <v>9</v>
      </c>
    </row>
    <row r="673" spans="15:18" x14ac:dyDescent="0.2">
      <c r="O673" s="212">
        <v>140</v>
      </c>
      <c r="P673" s="214">
        <v>2018</v>
      </c>
      <c r="Q673" s="74">
        <v>75.581159349352376</v>
      </c>
      <c r="R673" s="213">
        <v>9</v>
      </c>
    </row>
    <row r="674" spans="15:18" x14ac:dyDescent="0.2">
      <c r="O674" s="212">
        <v>20</v>
      </c>
      <c r="P674" s="214">
        <v>2018</v>
      </c>
      <c r="Q674" s="74">
        <v>74.077476619305472</v>
      </c>
      <c r="R674" s="213">
        <v>9</v>
      </c>
    </row>
    <row r="675" spans="15:18" x14ac:dyDescent="0.2">
      <c r="O675" s="212">
        <v>100</v>
      </c>
      <c r="P675" s="214">
        <v>2018</v>
      </c>
      <c r="Q675" s="74">
        <v>66.713956618748682</v>
      </c>
      <c r="R675" s="213">
        <v>9</v>
      </c>
    </row>
    <row r="676" spans="15:18" x14ac:dyDescent="0.2">
      <c r="O676" s="212">
        <v>24.9</v>
      </c>
      <c r="P676" s="214">
        <v>2018</v>
      </c>
      <c r="Q676" s="74">
        <v>92.185866799469494</v>
      </c>
      <c r="R676" s="213">
        <v>9</v>
      </c>
    </row>
    <row r="677" spans="15:18" x14ac:dyDescent="0.2">
      <c r="O677" s="212">
        <v>252.3</v>
      </c>
      <c r="P677" s="214">
        <v>2018</v>
      </c>
      <c r="Q677" s="74">
        <v>74.328951439840708</v>
      </c>
      <c r="R677" s="213">
        <v>9</v>
      </c>
    </row>
    <row r="678" spans="15:18" x14ac:dyDescent="0.2">
      <c r="O678" s="212">
        <v>10</v>
      </c>
      <c r="P678" s="214">
        <v>2018</v>
      </c>
      <c r="Q678" s="74">
        <v>118.47129758060854</v>
      </c>
      <c r="R678" s="213">
        <v>9</v>
      </c>
    </row>
    <row r="679" spans="15:18" x14ac:dyDescent="0.2">
      <c r="O679" s="212">
        <v>20</v>
      </c>
      <c r="P679" s="214">
        <v>2018</v>
      </c>
      <c r="Q679" s="74">
        <v>69.919798077321474</v>
      </c>
      <c r="R679" s="213">
        <v>9</v>
      </c>
    </row>
    <row r="680" spans="15:18" x14ac:dyDescent="0.2">
      <c r="O680" s="212">
        <v>80</v>
      </c>
      <c r="P680" s="214">
        <v>2018</v>
      </c>
      <c r="Q680" s="74">
        <v>88.023972710091016</v>
      </c>
      <c r="R680" s="213">
        <v>9</v>
      </c>
    </row>
    <row r="681" spans="15:18" x14ac:dyDescent="0.2">
      <c r="O681" s="212">
        <v>8</v>
      </c>
      <c r="P681" s="214">
        <v>2018</v>
      </c>
      <c r="Q681" s="74">
        <v>78.186076365184448</v>
      </c>
      <c r="R681" s="213">
        <v>9</v>
      </c>
    </row>
    <row r="682" spans="15:18" x14ac:dyDescent="0.2">
      <c r="O682" s="212">
        <v>12</v>
      </c>
      <c r="P682" s="214">
        <v>2018</v>
      </c>
      <c r="Q682" s="74">
        <v>118.82825001393952</v>
      </c>
      <c r="R682" s="213">
        <v>9</v>
      </c>
    </row>
    <row r="683" spans="15:18" x14ac:dyDescent="0.2">
      <c r="O683" s="212">
        <v>7.5</v>
      </c>
      <c r="P683" s="214">
        <v>2018</v>
      </c>
      <c r="Q683" s="74">
        <v>148.08993665363627</v>
      </c>
      <c r="R683" s="213">
        <v>9</v>
      </c>
    </row>
    <row r="684" spans="15:18" x14ac:dyDescent="0.2">
      <c r="O684" s="212">
        <v>20</v>
      </c>
      <c r="P684" s="214">
        <v>2018</v>
      </c>
      <c r="Q684" s="74">
        <v>73.922621552151185</v>
      </c>
      <c r="R684" s="213">
        <v>9</v>
      </c>
    </row>
    <row r="685" spans="15:18" x14ac:dyDescent="0.2">
      <c r="O685" s="212">
        <v>19.2</v>
      </c>
      <c r="P685" s="214">
        <v>2018</v>
      </c>
      <c r="Q685" s="74">
        <v>103.64069001690254</v>
      </c>
      <c r="R685" s="213">
        <v>9</v>
      </c>
    </row>
    <row r="686" spans="15:18" x14ac:dyDescent="0.2">
      <c r="O686" s="212">
        <v>102.5</v>
      </c>
      <c r="P686" s="214">
        <v>2019</v>
      </c>
      <c r="Q686" s="74">
        <v>32.833127505576478</v>
      </c>
      <c r="R686" s="213">
        <v>10</v>
      </c>
    </row>
    <row r="687" spans="15:18" x14ac:dyDescent="0.2">
      <c r="O687" s="212">
        <v>142.4</v>
      </c>
      <c r="P687" s="214">
        <v>2019</v>
      </c>
      <c r="Q687" s="74">
        <v>57.655220450478375</v>
      </c>
      <c r="R687" s="213">
        <v>10</v>
      </c>
    </row>
    <row r="688" spans="15:18" x14ac:dyDescent="0.2">
      <c r="O688" s="212">
        <v>39.5</v>
      </c>
      <c r="P688" s="214">
        <v>2019</v>
      </c>
      <c r="Q688" s="74">
        <v>36.788210273878015</v>
      </c>
      <c r="R688" s="213">
        <v>10</v>
      </c>
    </row>
    <row r="689" spans="15:18" x14ac:dyDescent="0.2">
      <c r="O689" s="212">
        <v>10</v>
      </c>
      <c r="P689" s="214">
        <v>2019</v>
      </c>
      <c r="Q689" s="74">
        <v>67.417160997868592</v>
      </c>
      <c r="R689" s="213">
        <v>10</v>
      </c>
    </row>
    <row r="690" spans="15:18" x14ac:dyDescent="0.2">
      <c r="O690" s="212">
        <v>100</v>
      </c>
      <c r="P690" s="214">
        <v>2019</v>
      </c>
      <c r="Q690" s="74">
        <v>34.27239800685031</v>
      </c>
      <c r="R690" s="213">
        <v>10</v>
      </c>
    </row>
    <row r="691" spans="15:18" x14ac:dyDescent="0.2">
      <c r="O691" s="212">
        <v>74.5</v>
      </c>
      <c r="P691" s="214">
        <v>2019</v>
      </c>
      <c r="Q691" s="74">
        <v>43.056740373565226</v>
      </c>
      <c r="R691" s="213">
        <v>10</v>
      </c>
    </row>
    <row r="692" spans="15:18" x14ac:dyDescent="0.2">
      <c r="O692" s="212">
        <v>5.0010000000000003</v>
      </c>
      <c r="P692" s="214">
        <v>2019</v>
      </c>
      <c r="Q692" s="74">
        <v>37.5279449526533</v>
      </c>
      <c r="R692" s="213">
        <v>10</v>
      </c>
    </row>
    <row r="693" spans="15:18" x14ac:dyDescent="0.2">
      <c r="O693" s="212">
        <v>32.5</v>
      </c>
      <c r="P693" s="214">
        <v>2019</v>
      </c>
      <c r="Q693" s="74">
        <v>32.592997697947553</v>
      </c>
      <c r="R693" s="213">
        <v>10</v>
      </c>
    </row>
    <row r="694" spans="15:18" x14ac:dyDescent="0.2">
      <c r="O694" s="212">
        <v>74.5</v>
      </c>
      <c r="P694" s="214">
        <v>2019</v>
      </c>
      <c r="Q694" s="74">
        <v>44.417217433478406</v>
      </c>
      <c r="R694" s="213">
        <v>10</v>
      </c>
    </row>
    <row r="695" spans="15:18" x14ac:dyDescent="0.2">
      <c r="O695" s="212">
        <v>74.900000000000006</v>
      </c>
      <c r="P695" s="214">
        <v>2019</v>
      </c>
      <c r="Q695" s="74">
        <v>44.286925890769737</v>
      </c>
      <c r="R695" s="213">
        <v>10</v>
      </c>
    </row>
    <row r="696" spans="15:18" x14ac:dyDescent="0.2">
      <c r="O696" s="212">
        <v>45</v>
      </c>
      <c r="P696" s="214">
        <v>2019</v>
      </c>
      <c r="Q696" s="74">
        <v>48.61455583219697</v>
      </c>
      <c r="R696" s="213">
        <v>10</v>
      </c>
    </row>
    <row r="697" spans="15:18" x14ac:dyDescent="0.2">
      <c r="O697" s="212">
        <v>61.1</v>
      </c>
      <c r="P697" s="214">
        <v>2019</v>
      </c>
      <c r="Q697" s="74">
        <v>51.421713012147272</v>
      </c>
      <c r="R697" s="213">
        <v>10</v>
      </c>
    </row>
    <row r="698" spans="15:18" x14ac:dyDescent="0.2">
      <c r="O698" s="212">
        <v>10</v>
      </c>
      <c r="P698" s="214">
        <v>2019</v>
      </c>
      <c r="Q698" s="74">
        <v>35.380472829082869</v>
      </c>
      <c r="R698" s="213">
        <v>10</v>
      </c>
    </row>
    <row r="699" spans="15:18" x14ac:dyDescent="0.2">
      <c r="O699" s="212">
        <v>49.6</v>
      </c>
      <c r="P699" s="214">
        <v>2019</v>
      </c>
      <c r="Q699" s="74">
        <v>60.688461785745723</v>
      </c>
      <c r="R699" s="213">
        <v>10</v>
      </c>
    </row>
    <row r="700" spans="15:18" x14ac:dyDescent="0.2">
      <c r="O700" s="212">
        <v>74.5</v>
      </c>
      <c r="P700" s="214">
        <v>2019</v>
      </c>
      <c r="Q700" s="74">
        <v>46.949542748092867</v>
      </c>
      <c r="R700" s="213">
        <v>10</v>
      </c>
    </row>
    <row r="701" spans="15:18" x14ac:dyDescent="0.2">
      <c r="O701" s="212">
        <v>10</v>
      </c>
      <c r="P701" s="214">
        <v>2019</v>
      </c>
      <c r="Q701" s="74">
        <v>35.599916760424449</v>
      </c>
      <c r="R701" s="213">
        <v>10</v>
      </c>
    </row>
    <row r="702" spans="15:18" x14ac:dyDescent="0.2">
      <c r="O702" s="212">
        <v>74.900000000000006</v>
      </c>
      <c r="P702" s="214">
        <v>2019</v>
      </c>
      <c r="Q702" s="74">
        <v>47.770175765810102</v>
      </c>
      <c r="R702" s="213">
        <v>10</v>
      </c>
    </row>
    <row r="703" spans="15:18" x14ac:dyDescent="0.2">
      <c r="O703" s="212">
        <v>10</v>
      </c>
      <c r="P703" s="214">
        <v>2019</v>
      </c>
      <c r="Q703" s="74">
        <v>37.360396689090507</v>
      </c>
      <c r="R703" s="213">
        <v>10</v>
      </c>
    </row>
    <row r="704" spans="15:18" x14ac:dyDescent="0.2">
      <c r="O704" s="212">
        <v>74.5</v>
      </c>
      <c r="P704" s="214">
        <v>2019</v>
      </c>
      <c r="Q704" s="74">
        <v>41.783795576627057</v>
      </c>
      <c r="R704" s="213">
        <v>10</v>
      </c>
    </row>
    <row r="705" spans="15:18" x14ac:dyDescent="0.2">
      <c r="O705" s="212">
        <v>55</v>
      </c>
      <c r="P705" s="214">
        <v>2019</v>
      </c>
      <c r="Q705" s="74">
        <v>54.473085048043238</v>
      </c>
      <c r="R705" s="213">
        <v>10</v>
      </c>
    </row>
    <row r="706" spans="15:18" x14ac:dyDescent="0.2">
      <c r="O706" s="212">
        <v>10</v>
      </c>
      <c r="P706" s="214">
        <v>2019</v>
      </c>
      <c r="Q706" s="74">
        <v>35.418371115203698</v>
      </c>
      <c r="R706" s="213">
        <v>10</v>
      </c>
    </row>
    <row r="707" spans="15:18" x14ac:dyDescent="0.2">
      <c r="O707" s="212">
        <v>74.5</v>
      </c>
      <c r="P707" s="214">
        <v>2019</v>
      </c>
      <c r="Q707" s="74">
        <v>53.086075972686437</v>
      </c>
      <c r="R707" s="213">
        <v>10</v>
      </c>
    </row>
    <row r="708" spans="15:18" x14ac:dyDescent="0.2">
      <c r="O708" s="212">
        <v>10</v>
      </c>
      <c r="P708" s="214">
        <v>2019</v>
      </c>
      <c r="Q708" s="74">
        <v>34.839652127060056</v>
      </c>
      <c r="R708" s="213">
        <v>10</v>
      </c>
    </row>
    <row r="709" spans="15:18" x14ac:dyDescent="0.2">
      <c r="O709" s="212">
        <v>13.5</v>
      </c>
      <c r="P709" s="214">
        <v>2019</v>
      </c>
      <c r="Q709" s="74">
        <v>55.676674239830966</v>
      </c>
      <c r="R709" s="213">
        <v>10</v>
      </c>
    </row>
    <row r="710" spans="15:18" x14ac:dyDescent="0.2">
      <c r="O710" s="212">
        <v>72.5</v>
      </c>
      <c r="P710" s="214">
        <v>2019</v>
      </c>
      <c r="Q710" s="74">
        <v>48.332758337488272</v>
      </c>
      <c r="R710" s="213">
        <v>10</v>
      </c>
    </row>
    <row r="711" spans="15:18" x14ac:dyDescent="0.2">
      <c r="O711" s="212">
        <v>28</v>
      </c>
      <c r="P711" s="214">
        <v>2019</v>
      </c>
      <c r="Q711" s="74">
        <v>44.07834254143247</v>
      </c>
      <c r="R711" s="213">
        <v>10</v>
      </c>
    </row>
    <row r="712" spans="15:18" x14ac:dyDescent="0.2">
      <c r="O712" s="212">
        <v>35</v>
      </c>
      <c r="P712" s="214">
        <v>2019</v>
      </c>
      <c r="Q712" s="74">
        <v>53.080488023019939</v>
      </c>
      <c r="R712" s="213">
        <v>10</v>
      </c>
    </row>
    <row r="713" spans="15:18" x14ac:dyDescent="0.2">
      <c r="O713" s="212">
        <v>10</v>
      </c>
      <c r="P713" s="214">
        <v>2019</v>
      </c>
      <c r="Q713" s="74">
        <v>52.326996251791158</v>
      </c>
      <c r="R713" s="213">
        <v>10</v>
      </c>
    </row>
    <row r="714" spans="15:18" x14ac:dyDescent="0.2">
      <c r="O714" s="212">
        <v>30</v>
      </c>
      <c r="P714" s="214">
        <v>2019</v>
      </c>
      <c r="Q714" s="74">
        <v>41.422504086962029</v>
      </c>
      <c r="R714" s="213">
        <v>10</v>
      </c>
    </row>
    <row r="715" spans="15:18" x14ac:dyDescent="0.2">
      <c r="O715" s="212">
        <v>20</v>
      </c>
      <c r="P715" s="214">
        <v>2019</v>
      </c>
      <c r="Q715" s="74">
        <v>56.431065637077182</v>
      </c>
      <c r="R715" s="213">
        <v>10</v>
      </c>
    </row>
    <row r="716" spans="15:18" x14ac:dyDescent="0.2">
      <c r="O716" s="212">
        <v>79.900000000000006</v>
      </c>
      <c r="P716" s="214">
        <v>2019</v>
      </c>
      <c r="Q716" s="74">
        <v>63.912987386227357</v>
      </c>
      <c r="R716" s="213">
        <v>10</v>
      </c>
    </row>
    <row r="717" spans="15:18" x14ac:dyDescent="0.2">
      <c r="O717" s="212">
        <v>19.899999999999999</v>
      </c>
      <c r="P717" s="214">
        <v>2019</v>
      </c>
      <c r="Q717" s="74">
        <v>66.404786739047864</v>
      </c>
      <c r="R717" s="213">
        <v>10</v>
      </c>
    </row>
    <row r="718" spans="15:18" x14ac:dyDescent="0.2">
      <c r="O718" s="212">
        <v>20</v>
      </c>
      <c r="P718" s="214">
        <v>2019</v>
      </c>
      <c r="Q718" s="74">
        <v>42.538946578494752</v>
      </c>
      <c r="R718" s="213">
        <v>10</v>
      </c>
    </row>
    <row r="719" spans="15:18" x14ac:dyDescent="0.2">
      <c r="O719" s="212">
        <v>80.599999999999994</v>
      </c>
      <c r="P719" s="214">
        <v>2019</v>
      </c>
      <c r="Q719" s="74">
        <v>70.630491134701572</v>
      </c>
      <c r="R719" s="213">
        <v>10</v>
      </c>
    </row>
    <row r="720" spans="15:18" x14ac:dyDescent="0.2">
      <c r="O720" s="212">
        <v>16</v>
      </c>
      <c r="P720" s="214">
        <v>2019</v>
      </c>
      <c r="Q720" s="74">
        <v>75.283632887921883</v>
      </c>
      <c r="R720" s="213">
        <v>10</v>
      </c>
    </row>
    <row r="721" spans="15:18" x14ac:dyDescent="0.2">
      <c r="O721" s="212">
        <v>100</v>
      </c>
      <c r="P721" s="214">
        <v>2019</v>
      </c>
      <c r="Q721" s="74">
        <v>38.994381338572474</v>
      </c>
      <c r="R721" s="213">
        <v>10</v>
      </c>
    </row>
    <row r="722" spans="15:18" x14ac:dyDescent="0.2">
      <c r="O722" s="212">
        <v>70.099999999999994</v>
      </c>
      <c r="P722" s="214">
        <v>2019</v>
      </c>
      <c r="Q722" s="74">
        <v>55.903942847067107</v>
      </c>
      <c r="R722" s="213">
        <v>10</v>
      </c>
    </row>
    <row r="723" spans="15:18" x14ac:dyDescent="0.2">
      <c r="O723" s="212">
        <v>10</v>
      </c>
      <c r="P723" s="214">
        <v>2019</v>
      </c>
      <c r="Q723" s="74">
        <v>71.888336692927155</v>
      </c>
      <c r="R723" s="213">
        <v>10</v>
      </c>
    </row>
    <row r="724" spans="15:18" x14ac:dyDescent="0.2">
      <c r="O724" s="212">
        <v>120</v>
      </c>
      <c r="P724" s="214">
        <v>2019</v>
      </c>
      <c r="Q724" s="74">
        <v>42.363866726737932</v>
      </c>
      <c r="R724" s="213">
        <v>10</v>
      </c>
    </row>
    <row r="725" spans="15:18" x14ac:dyDescent="0.2">
      <c r="O725" s="212">
        <v>7.5</v>
      </c>
      <c r="P725" s="214">
        <v>2019</v>
      </c>
      <c r="Q725" s="74">
        <v>121.21580001379485</v>
      </c>
      <c r="R725" s="213">
        <v>10</v>
      </c>
    </row>
    <row r="726" spans="15:18" x14ac:dyDescent="0.2">
      <c r="O726" s="212">
        <v>5.0010000000000003</v>
      </c>
      <c r="P726" s="214">
        <v>2019</v>
      </c>
      <c r="Q726" s="74">
        <v>90.416539166439748</v>
      </c>
      <c r="R726" s="213">
        <v>10</v>
      </c>
    </row>
    <row r="727" spans="15:18" x14ac:dyDescent="0.2">
      <c r="O727" s="212">
        <v>20</v>
      </c>
      <c r="P727" s="214">
        <v>2019</v>
      </c>
      <c r="Q727" s="74">
        <v>59.415850485588585</v>
      </c>
      <c r="R727" s="213">
        <v>10</v>
      </c>
    </row>
    <row r="728" spans="15:18" x14ac:dyDescent="0.2">
      <c r="O728" s="212">
        <v>200</v>
      </c>
      <c r="P728" s="214">
        <v>2019</v>
      </c>
      <c r="Q728" s="74">
        <v>32.313850311144023</v>
      </c>
      <c r="R728" s="213">
        <v>10</v>
      </c>
    </row>
    <row r="729" spans="15:18" x14ac:dyDescent="0.2">
      <c r="O729" s="212">
        <v>100</v>
      </c>
      <c r="P729" s="214">
        <v>2019</v>
      </c>
      <c r="Q729" s="74">
        <v>30.79925998727748</v>
      </c>
      <c r="R729" s="213">
        <v>10</v>
      </c>
    </row>
    <row r="730" spans="15:18" x14ac:dyDescent="0.2">
      <c r="O730" s="212">
        <v>20</v>
      </c>
      <c r="P730" s="214">
        <v>2019</v>
      </c>
      <c r="Q730" s="74">
        <v>34.58169712008597</v>
      </c>
      <c r="R730" s="213">
        <v>10</v>
      </c>
    </row>
    <row r="731" spans="15:18" x14ac:dyDescent="0.2">
      <c r="O731" s="212">
        <v>111.2</v>
      </c>
      <c r="P731" s="214">
        <v>2019</v>
      </c>
      <c r="Q731" s="74">
        <v>39.199280807620845</v>
      </c>
      <c r="R731" s="213">
        <v>10</v>
      </c>
    </row>
    <row r="732" spans="15:18" x14ac:dyDescent="0.2">
      <c r="O732" s="212">
        <v>20</v>
      </c>
      <c r="P732" s="214">
        <v>2019</v>
      </c>
      <c r="Q732" s="74">
        <v>39.874014888653257</v>
      </c>
      <c r="R732" s="213">
        <v>10</v>
      </c>
    </row>
    <row r="733" spans="15:18" x14ac:dyDescent="0.2">
      <c r="O733" s="212">
        <v>100</v>
      </c>
      <c r="P733" s="214">
        <v>2019</v>
      </c>
      <c r="Q733" s="74">
        <v>39.772518593690791</v>
      </c>
      <c r="R733" s="213">
        <v>10</v>
      </c>
    </row>
    <row r="734" spans="15:18" x14ac:dyDescent="0.2">
      <c r="O734" s="212">
        <v>7.6</v>
      </c>
      <c r="P734" s="214">
        <v>2019</v>
      </c>
      <c r="Q734" s="74">
        <v>52.503807654951174</v>
      </c>
      <c r="R734" s="213">
        <v>10</v>
      </c>
    </row>
    <row r="735" spans="15:18" x14ac:dyDescent="0.2">
      <c r="O735" s="212">
        <v>150</v>
      </c>
      <c r="P735" s="214">
        <v>2019</v>
      </c>
      <c r="Q735" s="74">
        <v>55.915139894622094</v>
      </c>
      <c r="R735" s="213">
        <v>10</v>
      </c>
    </row>
    <row r="736" spans="15:18" x14ac:dyDescent="0.2">
      <c r="O736" s="212">
        <v>150</v>
      </c>
      <c r="P736" s="214">
        <v>2019</v>
      </c>
      <c r="Q736" s="74">
        <v>60.399707325293164</v>
      </c>
      <c r="R736" s="213">
        <v>10</v>
      </c>
    </row>
    <row r="737" spans="15:18" x14ac:dyDescent="0.2">
      <c r="O737" s="248">
        <v>90</v>
      </c>
      <c r="P737" s="250">
        <v>2019</v>
      </c>
      <c r="Q737" s="74">
        <v>64.018475343283825</v>
      </c>
      <c r="R737" s="249">
        <v>10</v>
      </c>
    </row>
    <row r="738" spans="15:18" x14ac:dyDescent="0.2">
      <c r="O738" s="248">
        <v>8.1</v>
      </c>
      <c r="P738" s="250">
        <v>2019</v>
      </c>
      <c r="Q738" s="74">
        <v>42.821314298755745</v>
      </c>
      <c r="R738" s="249">
        <v>10</v>
      </c>
    </row>
    <row r="739" spans="15:18" x14ac:dyDescent="0.2">
      <c r="O739" s="248">
        <v>26.4</v>
      </c>
      <c r="P739" s="250">
        <v>2019</v>
      </c>
      <c r="Q739" s="74">
        <v>83.556569462070101</v>
      </c>
      <c r="R739" s="249">
        <v>10</v>
      </c>
    </row>
    <row r="740" spans="15:18" x14ac:dyDescent="0.2">
      <c r="O740" s="248">
        <v>42</v>
      </c>
      <c r="P740" s="250">
        <v>2019</v>
      </c>
      <c r="Q740" s="74">
        <v>43.572771658520665</v>
      </c>
      <c r="R740" s="249">
        <v>10</v>
      </c>
    </row>
    <row r="741" spans="15:18" x14ac:dyDescent="0.2">
      <c r="O741" s="248">
        <v>40</v>
      </c>
      <c r="P741" s="250">
        <v>2019</v>
      </c>
      <c r="Q741" s="74">
        <v>31.192483391241534</v>
      </c>
      <c r="R741" s="249">
        <v>10</v>
      </c>
    </row>
    <row r="742" spans="15:18" x14ac:dyDescent="0.2">
      <c r="O742" s="248">
        <v>150</v>
      </c>
      <c r="P742" s="250">
        <v>2019</v>
      </c>
      <c r="Q742" s="74">
        <v>34.855915267526498</v>
      </c>
      <c r="R742" s="249">
        <v>10</v>
      </c>
    </row>
    <row r="743" spans="15:18" x14ac:dyDescent="0.2">
      <c r="O743" s="248">
        <v>7.9</v>
      </c>
      <c r="P743" s="250">
        <v>2019</v>
      </c>
      <c r="Q743" s="74">
        <v>53.509184693069443</v>
      </c>
      <c r="R743" s="249">
        <v>10</v>
      </c>
    </row>
    <row r="744" spans="15:18" x14ac:dyDescent="0.2">
      <c r="O744" s="248">
        <v>6.7</v>
      </c>
      <c r="P744" s="250">
        <v>2019</v>
      </c>
      <c r="Q744" s="74">
        <v>51.202545127776233</v>
      </c>
      <c r="R744" s="249">
        <v>10</v>
      </c>
    </row>
    <row r="745" spans="15:18" x14ac:dyDescent="0.2">
      <c r="O745" s="248">
        <v>5.3</v>
      </c>
      <c r="P745" s="250">
        <v>2019</v>
      </c>
      <c r="Q745" s="74">
        <v>56.935133987822049</v>
      </c>
      <c r="R745" s="249">
        <v>10</v>
      </c>
    </row>
    <row r="746" spans="15:18" x14ac:dyDescent="0.2">
      <c r="O746" s="248">
        <v>6</v>
      </c>
      <c r="P746" s="250">
        <v>2019</v>
      </c>
      <c r="Q746" s="74">
        <v>45.166363526249334</v>
      </c>
      <c r="R746" s="249">
        <v>10</v>
      </c>
    </row>
    <row r="747" spans="15:18" x14ac:dyDescent="0.2">
      <c r="O747" s="248">
        <v>7.6</v>
      </c>
      <c r="P747" s="250">
        <v>2019</v>
      </c>
      <c r="Q747" s="74">
        <v>76.167824144885671</v>
      </c>
      <c r="R747" s="249">
        <v>10</v>
      </c>
    </row>
    <row r="748" spans="15:18" x14ac:dyDescent="0.2">
      <c r="O748" s="248">
        <v>52.5</v>
      </c>
      <c r="P748" s="250">
        <v>2019</v>
      </c>
      <c r="Q748" s="74">
        <v>32.640270634803109</v>
      </c>
      <c r="R748" s="249">
        <v>10</v>
      </c>
    </row>
    <row r="749" spans="15:18" x14ac:dyDescent="0.2">
      <c r="O749" s="248">
        <v>10</v>
      </c>
      <c r="P749" s="250">
        <v>2019</v>
      </c>
      <c r="Q749" s="74">
        <v>43.908914759522368</v>
      </c>
      <c r="R749" s="249">
        <v>10</v>
      </c>
    </row>
    <row r="750" spans="15:18" x14ac:dyDescent="0.2">
      <c r="O750" s="248">
        <v>16.2</v>
      </c>
      <c r="P750" s="250">
        <v>2019</v>
      </c>
      <c r="Q750" s="74">
        <v>55.848191091579835</v>
      </c>
      <c r="R750" s="249">
        <v>10</v>
      </c>
    </row>
    <row r="751" spans="15:18" x14ac:dyDescent="0.2">
      <c r="O751" s="248">
        <v>7.6</v>
      </c>
      <c r="P751" s="250">
        <v>2019</v>
      </c>
      <c r="Q751" s="74">
        <v>97.212375891452012</v>
      </c>
      <c r="R751" s="249">
        <v>10</v>
      </c>
    </row>
    <row r="752" spans="15:18" x14ac:dyDescent="0.2">
      <c r="O752" s="248">
        <v>5.5</v>
      </c>
      <c r="P752" s="250">
        <v>2019</v>
      </c>
      <c r="Q752" s="74">
        <v>126.24898173720025</v>
      </c>
      <c r="R752" s="249">
        <v>10</v>
      </c>
    </row>
    <row r="753" spans="15:18" x14ac:dyDescent="0.2">
      <c r="O753" s="248">
        <v>50</v>
      </c>
      <c r="P753" s="250">
        <v>2019</v>
      </c>
      <c r="Q753" s="74">
        <v>31.642731276812601</v>
      </c>
      <c r="R753" s="249">
        <v>10</v>
      </c>
    </row>
    <row r="754" spans="15:18" x14ac:dyDescent="0.2">
      <c r="O754" s="248">
        <v>200</v>
      </c>
      <c r="P754" s="250">
        <v>2019</v>
      </c>
      <c r="Q754" s="74">
        <v>29.789619520228179</v>
      </c>
      <c r="R754" s="249">
        <v>10</v>
      </c>
    </row>
    <row r="755" spans="15:18" x14ac:dyDescent="0.2">
      <c r="O755" s="248">
        <v>7.3</v>
      </c>
      <c r="P755" s="250">
        <v>2019</v>
      </c>
      <c r="Q755" s="74">
        <v>35.527822203488135</v>
      </c>
      <c r="R755" s="249">
        <v>10</v>
      </c>
    </row>
    <row r="756" spans="15:18" x14ac:dyDescent="0.2">
      <c r="O756" s="248">
        <v>100</v>
      </c>
      <c r="P756" s="250">
        <v>2019</v>
      </c>
      <c r="Q756" s="74">
        <v>37.028524714571759</v>
      </c>
      <c r="R756" s="249">
        <v>10</v>
      </c>
    </row>
    <row r="757" spans="15:18" x14ac:dyDescent="0.2">
      <c r="O757" s="248">
        <v>10</v>
      </c>
      <c r="P757" s="250">
        <v>2019</v>
      </c>
      <c r="Q757" s="74">
        <v>53.927665653927299</v>
      </c>
      <c r="R757" s="249">
        <v>10</v>
      </c>
    </row>
    <row r="758" spans="15:18" x14ac:dyDescent="0.2">
      <c r="O758" s="248">
        <v>6</v>
      </c>
      <c r="P758" s="250">
        <v>2019</v>
      </c>
      <c r="Q758" s="74">
        <v>65.245631809784513</v>
      </c>
      <c r="R758" s="249">
        <v>10</v>
      </c>
    </row>
    <row r="759" spans="15:18" x14ac:dyDescent="0.2">
      <c r="O759" s="248">
        <v>18</v>
      </c>
      <c r="P759" s="250">
        <v>2019</v>
      </c>
      <c r="Q759" s="74">
        <v>61.190085957319766</v>
      </c>
      <c r="R759" s="249">
        <v>10</v>
      </c>
    </row>
    <row r="760" spans="15:18" x14ac:dyDescent="0.2">
      <c r="O760" s="248">
        <v>20</v>
      </c>
      <c r="P760" s="250">
        <v>2019</v>
      </c>
      <c r="Q760" s="74">
        <v>93.560759360400468</v>
      </c>
      <c r="R760" s="249">
        <v>10</v>
      </c>
    </row>
    <row r="761" spans="15:18" x14ac:dyDescent="0.2">
      <c r="O761" s="248">
        <v>6.3</v>
      </c>
      <c r="P761" s="250">
        <v>2019</v>
      </c>
      <c r="Q761" s="74">
        <v>50.773521113128893</v>
      </c>
      <c r="R761" s="249">
        <v>10</v>
      </c>
    </row>
    <row r="762" spans="15:18" x14ac:dyDescent="0.2">
      <c r="O762" s="248">
        <v>12.625</v>
      </c>
      <c r="P762" s="250">
        <v>2019</v>
      </c>
      <c r="Q762" s="74">
        <v>57.002463222661703</v>
      </c>
      <c r="R762" s="249">
        <v>10</v>
      </c>
    </row>
    <row r="763" spans="15:18" x14ac:dyDescent="0.2">
      <c r="O763" s="248">
        <v>47.3</v>
      </c>
      <c r="P763" s="250">
        <v>2019</v>
      </c>
      <c r="Q763" s="74">
        <v>49.145711749074188</v>
      </c>
      <c r="R763" s="249">
        <v>10</v>
      </c>
    </row>
    <row r="764" spans="15:18" x14ac:dyDescent="0.2">
      <c r="O764" s="248">
        <v>5.6</v>
      </c>
      <c r="P764" s="250">
        <v>2019</v>
      </c>
      <c r="Q764" s="74">
        <v>58.242191101881453</v>
      </c>
      <c r="R764" s="249">
        <v>10</v>
      </c>
    </row>
    <row r="765" spans="15:18" x14ac:dyDescent="0.2">
      <c r="O765" s="248">
        <v>9.9</v>
      </c>
      <c r="P765" s="250">
        <v>2019</v>
      </c>
      <c r="Q765" s="74">
        <v>58.173033096500212</v>
      </c>
      <c r="R765" s="249">
        <v>10</v>
      </c>
    </row>
    <row r="766" spans="15:18" x14ac:dyDescent="0.2">
      <c r="O766" s="248">
        <v>24</v>
      </c>
      <c r="P766" s="250">
        <v>2019</v>
      </c>
      <c r="Q766" s="74">
        <v>49.669294438919032</v>
      </c>
      <c r="R766" s="249">
        <v>10</v>
      </c>
    </row>
    <row r="767" spans="15:18" x14ac:dyDescent="0.2">
      <c r="O767" s="248">
        <v>10</v>
      </c>
      <c r="P767" s="250">
        <v>2019</v>
      </c>
      <c r="Q767" s="74">
        <v>32.62038978497057</v>
      </c>
      <c r="R767" s="249">
        <v>10</v>
      </c>
    </row>
    <row r="768" spans="15:18" x14ac:dyDescent="0.2">
      <c r="O768" s="248">
        <v>74.900000000000006</v>
      </c>
      <c r="P768" s="250">
        <v>2019</v>
      </c>
      <c r="Q768" s="74">
        <v>40.457423156798384</v>
      </c>
      <c r="R768" s="249">
        <v>10</v>
      </c>
    </row>
    <row r="769" spans="15:18" x14ac:dyDescent="0.2">
      <c r="O769" s="248">
        <v>20</v>
      </c>
      <c r="P769" s="250">
        <v>2019</v>
      </c>
      <c r="Q769" s="74">
        <v>43.075916974395192</v>
      </c>
      <c r="R769" s="249">
        <v>10</v>
      </c>
    </row>
    <row r="770" spans="15:18" x14ac:dyDescent="0.2">
      <c r="O770" s="248">
        <v>8.1999999999999993</v>
      </c>
      <c r="P770" s="250">
        <v>2019</v>
      </c>
      <c r="Q770" s="74">
        <v>49.970412759253811</v>
      </c>
      <c r="R770" s="249">
        <v>10</v>
      </c>
    </row>
    <row r="771" spans="15:18" x14ac:dyDescent="0.2">
      <c r="O771" s="248">
        <v>10</v>
      </c>
      <c r="P771" s="250">
        <v>2019</v>
      </c>
      <c r="Q771" s="74">
        <v>39.481127460458175</v>
      </c>
      <c r="R771" s="249">
        <v>10</v>
      </c>
    </row>
    <row r="772" spans="15:18" x14ac:dyDescent="0.2">
      <c r="O772" s="248">
        <v>10</v>
      </c>
      <c r="P772" s="250">
        <v>2019</v>
      </c>
      <c r="Q772" s="74">
        <v>43.131996939632685</v>
      </c>
      <c r="R772" s="249">
        <v>10</v>
      </c>
    </row>
    <row r="773" spans="15:18" x14ac:dyDescent="0.2">
      <c r="O773" s="248">
        <v>250</v>
      </c>
      <c r="P773" s="250">
        <v>2019</v>
      </c>
      <c r="Q773" s="74">
        <v>38.900644725001456</v>
      </c>
      <c r="R773" s="249">
        <v>10</v>
      </c>
    </row>
    <row r="774" spans="15:18" x14ac:dyDescent="0.2">
      <c r="O774" s="248">
        <v>7.5</v>
      </c>
      <c r="P774" s="250">
        <v>2019</v>
      </c>
      <c r="Q774" s="74">
        <v>42.325205051809711</v>
      </c>
      <c r="R774" s="249">
        <v>10</v>
      </c>
    </row>
    <row r="775" spans="15:18" x14ac:dyDescent="0.2">
      <c r="O775" s="248">
        <v>100.7</v>
      </c>
      <c r="P775" s="250">
        <v>2019</v>
      </c>
      <c r="Q775" s="74">
        <v>44.078448966960906</v>
      </c>
      <c r="R775" s="249">
        <v>10</v>
      </c>
    </row>
    <row r="776" spans="15:18" x14ac:dyDescent="0.2">
      <c r="O776" s="248">
        <v>57.6</v>
      </c>
      <c r="P776" s="250">
        <v>2019</v>
      </c>
      <c r="Q776" s="74">
        <v>51.637689614771546</v>
      </c>
      <c r="R776" s="249">
        <v>10</v>
      </c>
    </row>
    <row r="777" spans="15:18" x14ac:dyDescent="0.2">
      <c r="O777" s="248">
        <v>32.5</v>
      </c>
      <c r="P777" s="250">
        <v>2020</v>
      </c>
      <c r="Q777" s="74">
        <v>29.950285809900024</v>
      </c>
      <c r="R777" s="249">
        <v>11</v>
      </c>
    </row>
    <row r="778" spans="15:18" x14ac:dyDescent="0.2">
      <c r="O778" s="248">
        <v>153.5</v>
      </c>
      <c r="P778" s="250">
        <v>2020</v>
      </c>
      <c r="Q778" s="74">
        <v>60.522721900669154</v>
      </c>
      <c r="R778" s="249">
        <v>11</v>
      </c>
    </row>
    <row r="779" spans="15:18" x14ac:dyDescent="0.2">
      <c r="O779" s="248">
        <v>150</v>
      </c>
      <c r="P779" s="250">
        <v>2020</v>
      </c>
      <c r="Q779" s="74">
        <v>27.887100607821289</v>
      </c>
      <c r="R779" s="249">
        <v>11</v>
      </c>
    </row>
    <row r="780" spans="15:18" x14ac:dyDescent="0.2">
      <c r="O780" s="248">
        <v>8.4</v>
      </c>
      <c r="P780" s="250">
        <v>2020</v>
      </c>
      <c r="Q780" s="74">
        <v>41.024450112557666</v>
      </c>
      <c r="R780" s="249">
        <v>11</v>
      </c>
    </row>
    <row r="781" spans="15:18" x14ac:dyDescent="0.2">
      <c r="O781" s="248">
        <v>13.695</v>
      </c>
      <c r="P781" s="250">
        <v>2020</v>
      </c>
      <c r="Q781" s="74">
        <v>36.933860894879466</v>
      </c>
      <c r="R781" s="249">
        <v>11</v>
      </c>
    </row>
    <row r="782" spans="15:18" x14ac:dyDescent="0.2">
      <c r="O782" s="248">
        <v>50</v>
      </c>
      <c r="P782" s="250">
        <v>2020</v>
      </c>
      <c r="Q782" s="74">
        <v>42.679336524785093</v>
      </c>
      <c r="R782" s="249">
        <v>11</v>
      </c>
    </row>
    <row r="783" spans="15:18" x14ac:dyDescent="0.2">
      <c r="O783" s="248">
        <v>50</v>
      </c>
      <c r="P783" s="250">
        <v>2020</v>
      </c>
      <c r="Q783" s="74">
        <v>42.572766149779476</v>
      </c>
      <c r="R783" s="249">
        <v>11</v>
      </c>
    </row>
    <row r="784" spans="15:18" x14ac:dyDescent="0.2">
      <c r="O784" s="248">
        <v>40</v>
      </c>
      <c r="P784" s="250">
        <v>2020</v>
      </c>
      <c r="Q784" s="74">
        <v>42.572766149779476</v>
      </c>
      <c r="R784" s="249">
        <v>11</v>
      </c>
    </row>
    <row r="785" spans="15:18" x14ac:dyDescent="0.2">
      <c r="O785" s="248">
        <v>20</v>
      </c>
      <c r="P785" s="250">
        <v>2020</v>
      </c>
      <c r="Q785" s="74">
        <v>42.572766149779476</v>
      </c>
      <c r="R785" s="249">
        <v>11</v>
      </c>
    </row>
    <row r="786" spans="15:18" x14ac:dyDescent="0.2">
      <c r="O786" s="248">
        <v>19.600000000000001</v>
      </c>
      <c r="P786" s="250">
        <v>2020</v>
      </c>
      <c r="Q786" s="74">
        <v>54.246037716985988</v>
      </c>
      <c r="R786" s="249">
        <v>11</v>
      </c>
    </row>
    <row r="787" spans="15:18" x14ac:dyDescent="0.2">
      <c r="O787" s="248">
        <v>74.5</v>
      </c>
      <c r="P787" s="250">
        <v>2020</v>
      </c>
      <c r="Q787" s="74">
        <v>32.151092800636995</v>
      </c>
      <c r="R787" s="249">
        <v>11</v>
      </c>
    </row>
    <row r="788" spans="15:18" x14ac:dyDescent="0.2">
      <c r="O788" s="248">
        <v>74.5</v>
      </c>
      <c r="P788" s="250">
        <v>2020</v>
      </c>
      <c r="Q788" s="74">
        <v>31.862196220914107</v>
      </c>
      <c r="R788" s="249">
        <v>11</v>
      </c>
    </row>
    <row r="789" spans="15:18" x14ac:dyDescent="0.2">
      <c r="O789" s="248">
        <v>74.5</v>
      </c>
      <c r="P789" s="250">
        <v>2020</v>
      </c>
      <c r="Q789" s="74">
        <v>27.302677448003212</v>
      </c>
      <c r="R789" s="249">
        <v>11</v>
      </c>
    </row>
    <row r="790" spans="15:18" x14ac:dyDescent="0.2">
      <c r="O790" s="248">
        <v>74.5</v>
      </c>
      <c r="P790" s="250">
        <v>2020</v>
      </c>
      <c r="Q790" s="74">
        <v>31.838718389034558</v>
      </c>
      <c r="R790" s="249">
        <v>11</v>
      </c>
    </row>
    <row r="791" spans="15:18" x14ac:dyDescent="0.2">
      <c r="O791" s="248">
        <v>74.5</v>
      </c>
      <c r="P791" s="250">
        <v>2020</v>
      </c>
      <c r="Q791" s="74">
        <v>29.532649530290122</v>
      </c>
      <c r="R791" s="249">
        <v>11</v>
      </c>
    </row>
    <row r="792" spans="15:18" x14ac:dyDescent="0.2">
      <c r="O792" s="248">
        <v>74.5</v>
      </c>
      <c r="P792" s="250">
        <v>2020</v>
      </c>
      <c r="Q792" s="74">
        <v>29.824946780384117</v>
      </c>
      <c r="R792" s="249">
        <v>11</v>
      </c>
    </row>
    <row r="793" spans="15:18" x14ac:dyDescent="0.2">
      <c r="O793" s="248">
        <v>74.5</v>
      </c>
      <c r="P793" s="250">
        <v>2020</v>
      </c>
      <c r="Q793" s="74">
        <v>29.804495911560075</v>
      </c>
      <c r="R793" s="249">
        <v>11</v>
      </c>
    </row>
    <row r="794" spans="15:18" x14ac:dyDescent="0.2">
      <c r="O794" s="248">
        <v>74.5</v>
      </c>
      <c r="P794" s="250">
        <v>2020</v>
      </c>
      <c r="Q794" s="74">
        <v>30.095267769032684</v>
      </c>
      <c r="R794" s="249">
        <v>11</v>
      </c>
    </row>
    <row r="795" spans="15:18" x14ac:dyDescent="0.2">
      <c r="O795" s="248">
        <v>74.5</v>
      </c>
      <c r="P795" s="250">
        <v>2020</v>
      </c>
      <c r="Q795" s="74">
        <v>33.551648033331603</v>
      </c>
      <c r="R795" s="249">
        <v>11</v>
      </c>
    </row>
    <row r="796" spans="15:18" x14ac:dyDescent="0.2">
      <c r="O796" s="248">
        <v>74.5</v>
      </c>
      <c r="P796" s="250">
        <v>2020</v>
      </c>
      <c r="Q796" s="74">
        <v>31.390549794167285</v>
      </c>
      <c r="R796" s="249">
        <v>11</v>
      </c>
    </row>
    <row r="797" spans="15:18" x14ac:dyDescent="0.2">
      <c r="O797" s="248">
        <v>74.5</v>
      </c>
      <c r="P797" s="250">
        <v>2020</v>
      </c>
      <c r="Q797" s="74">
        <v>33.833933284079187</v>
      </c>
      <c r="R797" s="249">
        <v>11</v>
      </c>
    </row>
    <row r="798" spans="15:18" x14ac:dyDescent="0.2">
      <c r="O798" s="248">
        <v>74.5</v>
      </c>
      <c r="P798" s="250">
        <v>2020</v>
      </c>
      <c r="Q798" s="74">
        <v>34.987487633021658</v>
      </c>
      <c r="R798" s="249">
        <v>11</v>
      </c>
    </row>
    <row r="799" spans="15:18" x14ac:dyDescent="0.2">
      <c r="O799" s="248">
        <v>74.5</v>
      </c>
      <c r="P799" s="250">
        <v>2020</v>
      </c>
      <c r="Q799" s="74">
        <v>33.889292276536466</v>
      </c>
      <c r="R799" s="249">
        <v>11</v>
      </c>
    </row>
    <row r="800" spans="15:18" x14ac:dyDescent="0.2">
      <c r="O800" s="248">
        <v>74.5</v>
      </c>
      <c r="P800" s="250">
        <v>2020</v>
      </c>
      <c r="Q800" s="74">
        <v>32.233108232870762</v>
      </c>
      <c r="R800" s="249">
        <v>11</v>
      </c>
    </row>
    <row r="801" spans="15:18" x14ac:dyDescent="0.2">
      <c r="O801" s="248">
        <v>74.5</v>
      </c>
      <c r="P801" s="250">
        <v>2020</v>
      </c>
      <c r="Q801" s="74">
        <v>33.771411028868556</v>
      </c>
      <c r="R801" s="249">
        <v>11</v>
      </c>
    </row>
    <row r="802" spans="15:18" x14ac:dyDescent="0.2">
      <c r="O802" s="248">
        <v>74.5</v>
      </c>
      <c r="P802" s="250">
        <v>2020</v>
      </c>
      <c r="Q802" s="74">
        <v>34.794089043983526</v>
      </c>
      <c r="R802" s="249">
        <v>11</v>
      </c>
    </row>
    <row r="803" spans="15:18" x14ac:dyDescent="0.2">
      <c r="O803" s="248">
        <v>74.5</v>
      </c>
      <c r="P803" s="250">
        <v>2020</v>
      </c>
      <c r="Q803" s="74">
        <v>38.333177945572984</v>
      </c>
      <c r="R803" s="249">
        <v>11</v>
      </c>
    </row>
    <row r="804" spans="15:18" x14ac:dyDescent="0.2">
      <c r="O804" s="248">
        <v>74.5</v>
      </c>
      <c r="P804" s="250">
        <v>2020</v>
      </c>
      <c r="Q804" s="74">
        <v>38.857747574251235</v>
      </c>
      <c r="R804" s="249">
        <v>11</v>
      </c>
    </row>
    <row r="805" spans="15:18" x14ac:dyDescent="0.2">
      <c r="O805" s="248">
        <v>74.900000000000006</v>
      </c>
      <c r="P805" s="250">
        <v>2020</v>
      </c>
      <c r="Q805" s="74">
        <v>37.183811427976195</v>
      </c>
      <c r="R805" s="249">
        <v>11</v>
      </c>
    </row>
    <row r="806" spans="15:18" x14ac:dyDescent="0.2">
      <c r="O806" s="248">
        <v>204</v>
      </c>
      <c r="P806" s="250">
        <v>2020</v>
      </c>
      <c r="Q806" s="74">
        <v>30.669589739646284</v>
      </c>
      <c r="R806" s="249">
        <v>11</v>
      </c>
    </row>
    <row r="807" spans="15:18" x14ac:dyDescent="0.2">
      <c r="O807" s="248">
        <v>49.5</v>
      </c>
      <c r="P807" s="250">
        <v>2020</v>
      </c>
      <c r="Q807" s="74">
        <v>47.319823043796461</v>
      </c>
      <c r="R807" s="249">
        <v>11</v>
      </c>
    </row>
    <row r="808" spans="15:18" x14ac:dyDescent="0.2">
      <c r="O808" s="248">
        <v>9.8000000000000007</v>
      </c>
      <c r="P808" s="250">
        <v>2020</v>
      </c>
      <c r="Q808" s="74">
        <v>47.290539062945001</v>
      </c>
      <c r="R808" s="249">
        <v>11</v>
      </c>
    </row>
    <row r="809" spans="15:18" x14ac:dyDescent="0.2">
      <c r="O809" s="248">
        <v>20</v>
      </c>
      <c r="P809" s="250">
        <v>2020</v>
      </c>
      <c r="Q809" s="74">
        <v>41.914522190297305</v>
      </c>
      <c r="R809" s="249">
        <v>11</v>
      </c>
    </row>
    <row r="810" spans="15:18" x14ac:dyDescent="0.2">
      <c r="O810" s="248">
        <v>6</v>
      </c>
      <c r="P810" s="250">
        <v>2020</v>
      </c>
      <c r="Q810" s="74">
        <v>39.355828931917515</v>
      </c>
      <c r="R810" s="249">
        <v>11</v>
      </c>
    </row>
    <row r="811" spans="15:18" x14ac:dyDescent="0.2">
      <c r="O811" s="248">
        <v>10</v>
      </c>
      <c r="P811" s="250">
        <v>2020</v>
      </c>
      <c r="Q811" s="74">
        <v>53.416682098039509</v>
      </c>
      <c r="R811" s="249">
        <v>11</v>
      </c>
    </row>
    <row r="812" spans="15:18" x14ac:dyDescent="0.2">
      <c r="O812" s="248">
        <v>50</v>
      </c>
      <c r="P812" s="250">
        <v>2020</v>
      </c>
      <c r="Q812" s="74">
        <v>50.264790573315615</v>
      </c>
      <c r="R812" s="249">
        <v>11</v>
      </c>
    </row>
    <row r="813" spans="15:18" x14ac:dyDescent="0.2">
      <c r="O813" s="248">
        <v>74.900000000000006</v>
      </c>
      <c r="P813" s="250">
        <v>2020</v>
      </c>
      <c r="Q813" s="74">
        <v>45.090535987038422</v>
      </c>
      <c r="R813" s="249">
        <v>11</v>
      </c>
    </row>
    <row r="814" spans="15:18" x14ac:dyDescent="0.2">
      <c r="O814" s="248">
        <v>22</v>
      </c>
      <c r="P814" s="250">
        <v>2020</v>
      </c>
      <c r="Q814" s="74">
        <v>47.77257236998225</v>
      </c>
      <c r="R814" s="249">
        <v>11</v>
      </c>
    </row>
    <row r="815" spans="15:18" x14ac:dyDescent="0.2">
      <c r="O815" s="248">
        <v>8.8000000000000007</v>
      </c>
      <c r="P815" s="250">
        <v>2020</v>
      </c>
      <c r="Q815" s="74">
        <v>78.564823461315484</v>
      </c>
      <c r="R815" s="249">
        <v>11</v>
      </c>
    </row>
    <row r="816" spans="15:18" x14ac:dyDescent="0.2">
      <c r="O816" s="248">
        <v>8</v>
      </c>
      <c r="P816" s="250">
        <v>2020</v>
      </c>
      <c r="Q816" s="74">
        <v>81.527949662883628</v>
      </c>
      <c r="R816" s="249">
        <v>11</v>
      </c>
    </row>
    <row r="817" spans="15:18" x14ac:dyDescent="0.2">
      <c r="O817" s="248">
        <v>15</v>
      </c>
      <c r="P817" s="250">
        <v>2020</v>
      </c>
      <c r="Q817" s="74">
        <v>42.74242187213212</v>
      </c>
      <c r="R817" s="249">
        <v>11</v>
      </c>
    </row>
    <row r="818" spans="15:18" x14ac:dyDescent="0.2">
      <c r="O818" s="248">
        <v>20</v>
      </c>
      <c r="P818" s="250">
        <v>2020</v>
      </c>
      <c r="Q818" s="74">
        <v>45.174246823814826</v>
      </c>
      <c r="R818" s="249">
        <v>11</v>
      </c>
    </row>
    <row r="819" spans="15:18" x14ac:dyDescent="0.2">
      <c r="O819" s="248">
        <v>20</v>
      </c>
      <c r="P819" s="250">
        <v>2020</v>
      </c>
      <c r="Q819" s="74">
        <v>45.413778144360698</v>
      </c>
      <c r="R819" s="249">
        <v>11</v>
      </c>
    </row>
    <row r="820" spans="15:18" x14ac:dyDescent="0.2">
      <c r="O820" s="248">
        <v>74.97</v>
      </c>
      <c r="P820" s="250">
        <v>2020</v>
      </c>
      <c r="Q820" s="74">
        <v>37.637807471232186</v>
      </c>
      <c r="R820" s="249">
        <v>11</v>
      </c>
    </row>
    <row r="821" spans="15:18" x14ac:dyDescent="0.2">
      <c r="O821" s="248">
        <v>70</v>
      </c>
      <c r="P821" s="250">
        <v>2020</v>
      </c>
      <c r="Q821" s="74">
        <v>38.211932795532249</v>
      </c>
      <c r="R821" s="249">
        <v>11</v>
      </c>
    </row>
    <row r="822" spans="15:18" x14ac:dyDescent="0.2">
      <c r="O822" s="248">
        <v>75</v>
      </c>
      <c r="P822" s="250">
        <v>2020</v>
      </c>
      <c r="Q822" s="74">
        <v>41.500315243439232</v>
      </c>
      <c r="R822" s="249">
        <v>11</v>
      </c>
    </row>
    <row r="823" spans="15:18" x14ac:dyDescent="0.2">
      <c r="O823" s="248">
        <v>400</v>
      </c>
      <c r="P823" s="250">
        <v>2020</v>
      </c>
      <c r="Q823" s="74">
        <v>23.390883812364553</v>
      </c>
      <c r="R823" s="249">
        <v>11</v>
      </c>
    </row>
    <row r="824" spans="15:18" x14ac:dyDescent="0.2">
      <c r="O824" s="248">
        <v>120</v>
      </c>
      <c r="P824" s="250">
        <v>2020</v>
      </c>
      <c r="Q824" s="74">
        <v>27.987874674049287</v>
      </c>
      <c r="R824" s="249">
        <v>11</v>
      </c>
    </row>
    <row r="825" spans="15:18" x14ac:dyDescent="0.2">
      <c r="O825" s="248">
        <v>240</v>
      </c>
      <c r="P825" s="250">
        <v>2020</v>
      </c>
      <c r="Q825" s="74">
        <v>25.983093129792639</v>
      </c>
      <c r="R825" s="249">
        <v>11</v>
      </c>
    </row>
    <row r="826" spans="15:18" x14ac:dyDescent="0.2">
      <c r="O826" s="248">
        <v>198.5</v>
      </c>
      <c r="P826" s="250">
        <v>2020</v>
      </c>
      <c r="Q826" s="74">
        <v>35.194750835412513</v>
      </c>
      <c r="R826" s="249">
        <v>11</v>
      </c>
    </row>
    <row r="827" spans="15:18" x14ac:dyDescent="0.2">
      <c r="O827" s="248">
        <v>150</v>
      </c>
      <c r="P827" s="250">
        <v>2020</v>
      </c>
      <c r="Q827" s="74">
        <v>27.904415545117665</v>
      </c>
      <c r="R827" s="249">
        <v>11</v>
      </c>
    </row>
    <row r="828" spans="15:18" x14ac:dyDescent="0.2">
      <c r="O828" s="248">
        <v>300</v>
      </c>
      <c r="P828" s="250">
        <v>2020</v>
      </c>
      <c r="Q828" s="74">
        <v>31.784065894667133</v>
      </c>
      <c r="R828" s="249">
        <v>11</v>
      </c>
    </row>
    <row r="829" spans="15:18" x14ac:dyDescent="0.2">
      <c r="O829" s="248">
        <v>32</v>
      </c>
      <c r="P829" s="250">
        <v>2020</v>
      </c>
      <c r="Q829" s="74">
        <v>37.779226435039675</v>
      </c>
      <c r="R829" s="249">
        <v>11</v>
      </c>
    </row>
    <row r="830" spans="15:18" x14ac:dyDescent="0.2">
      <c r="O830" s="248">
        <v>15.7</v>
      </c>
      <c r="P830" s="250">
        <v>2020</v>
      </c>
      <c r="Q830" s="74">
        <v>43.43310195450568</v>
      </c>
      <c r="R830" s="249">
        <v>11</v>
      </c>
    </row>
    <row r="831" spans="15:18" x14ac:dyDescent="0.2">
      <c r="O831" s="248">
        <v>80</v>
      </c>
      <c r="P831" s="250">
        <v>2020</v>
      </c>
      <c r="Q831" s="74">
        <v>42.711625883502549</v>
      </c>
      <c r="R831" s="249">
        <v>11</v>
      </c>
    </row>
    <row r="832" spans="15:18" x14ac:dyDescent="0.2">
      <c r="O832" s="248">
        <v>97.9</v>
      </c>
      <c r="P832" s="250">
        <v>2020</v>
      </c>
      <c r="Q832" s="74">
        <v>44.95452166712645</v>
      </c>
      <c r="R832" s="249">
        <v>11</v>
      </c>
    </row>
    <row r="833" spans="15:18" x14ac:dyDescent="0.2">
      <c r="O833" s="248">
        <v>12</v>
      </c>
      <c r="P833" s="250">
        <v>2020</v>
      </c>
      <c r="Q833" s="74">
        <v>46.076650726155933</v>
      </c>
      <c r="R833" s="249">
        <v>11</v>
      </c>
    </row>
    <row r="834" spans="15:18" x14ac:dyDescent="0.2">
      <c r="O834" s="248">
        <v>150</v>
      </c>
      <c r="P834" s="250">
        <v>2020</v>
      </c>
      <c r="Q834" s="74">
        <v>46.569487336123089</v>
      </c>
      <c r="R834" s="249">
        <v>11</v>
      </c>
    </row>
    <row r="835" spans="15:18" x14ac:dyDescent="0.2">
      <c r="O835" s="248">
        <v>9</v>
      </c>
      <c r="P835" s="250">
        <v>2020</v>
      </c>
      <c r="Q835" s="74">
        <v>52.334480721597778</v>
      </c>
      <c r="R835" s="249">
        <v>11</v>
      </c>
    </row>
    <row r="836" spans="15:18" x14ac:dyDescent="0.2">
      <c r="O836" s="248">
        <v>57.5</v>
      </c>
      <c r="P836" s="250">
        <v>2020</v>
      </c>
      <c r="Q836" s="74">
        <v>34.69223587112289</v>
      </c>
      <c r="R836" s="249">
        <v>11</v>
      </c>
    </row>
    <row r="837" spans="15:18" x14ac:dyDescent="0.2">
      <c r="O837" s="248">
        <v>50</v>
      </c>
      <c r="P837" s="250">
        <v>2020</v>
      </c>
      <c r="Q837" s="74">
        <v>34.40409681965204</v>
      </c>
      <c r="R837" s="249">
        <v>11</v>
      </c>
    </row>
    <row r="838" spans="15:18" x14ac:dyDescent="0.2">
      <c r="O838" s="248">
        <v>7</v>
      </c>
      <c r="P838" s="250">
        <v>2020</v>
      </c>
      <c r="Q838" s="74">
        <v>44.880853294174393</v>
      </c>
      <c r="R838" s="249">
        <v>11</v>
      </c>
    </row>
    <row r="839" spans="15:18" x14ac:dyDescent="0.2">
      <c r="O839" s="248">
        <v>200</v>
      </c>
      <c r="P839" s="250">
        <v>2020</v>
      </c>
      <c r="Q839" s="74">
        <v>33.689601964501122</v>
      </c>
      <c r="R839" s="249">
        <v>11</v>
      </c>
    </row>
    <row r="840" spans="15:18" x14ac:dyDescent="0.2">
      <c r="O840" s="248">
        <v>122</v>
      </c>
      <c r="P840" s="250">
        <v>2020</v>
      </c>
      <c r="Q840" s="74">
        <v>30.779826745050158</v>
      </c>
      <c r="R840" s="249">
        <v>11</v>
      </c>
    </row>
    <row r="841" spans="15:18" x14ac:dyDescent="0.2">
      <c r="O841" s="248">
        <v>99</v>
      </c>
      <c r="P841" s="250">
        <v>2020</v>
      </c>
      <c r="Q841" s="74">
        <v>33.859035487653713</v>
      </c>
      <c r="R841" s="249">
        <v>11</v>
      </c>
    </row>
    <row r="842" spans="15:18" x14ac:dyDescent="0.2">
      <c r="O842" s="248">
        <v>58</v>
      </c>
      <c r="P842" s="250">
        <v>2020</v>
      </c>
      <c r="Q842" s="74">
        <v>33.916603596537378</v>
      </c>
      <c r="R842" s="249">
        <v>11</v>
      </c>
    </row>
    <row r="843" spans="15:18" x14ac:dyDescent="0.2">
      <c r="O843" s="95">
        <v>5.0010000000000003</v>
      </c>
      <c r="P843" s="106">
        <v>2020</v>
      </c>
      <c r="Q843" s="399">
        <v>52.296888448109968</v>
      </c>
      <c r="R843" s="10">
        <v>11</v>
      </c>
    </row>
    <row r="844" spans="15:18" x14ac:dyDescent="0.2">
      <c r="O844" s="250"/>
      <c r="P844" s="250"/>
      <c r="Q844" s="74"/>
      <c r="R844" s="250"/>
    </row>
    <row r="845" spans="15:18" x14ac:dyDescent="0.2">
      <c r="O845" s="250"/>
      <c r="P845" s="250"/>
      <c r="Q845" s="74"/>
      <c r="R845" s="250"/>
    </row>
    <row r="846" spans="15:18" x14ac:dyDescent="0.2">
      <c r="O846" s="250"/>
      <c r="P846" s="250"/>
      <c r="Q846" s="74"/>
      <c r="R846" s="250"/>
    </row>
    <row r="847" spans="15:18" x14ac:dyDescent="0.2">
      <c r="O847" s="250"/>
      <c r="P847" s="250"/>
      <c r="Q847" s="74"/>
      <c r="R847" s="250"/>
    </row>
    <row r="848" spans="15:18" x14ac:dyDescent="0.2">
      <c r="O848" s="250"/>
      <c r="P848" s="250"/>
      <c r="Q848" s="74"/>
      <c r="R848" s="250"/>
    </row>
    <row r="849" spans="15:18" x14ac:dyDescent="0.2">
      <c r="O849" s="250"/>
      <c r="P849" s="250"/>
      <c r="Q849" s="74"/>
      <c r="R849" s="250"/>
    </row>
    <row r="850" spans="15:18" x14ac:dyDescent="0.2">
      <c r="O850" s="250"/>
      <c r="P850" s="250"/>
      <c r="Q850" s="74"/>
      <c r="R850" s="250"/>
    </row>
    <row r="851" spans="15:18" x14ac:dyDescent="0.2">
      <c r="O851" s="250"/>
      <c r="P851" s="250"/>
      <c r="Q851" s="74"/>
      <c r="R851" s="250"/>
    </row>
    <row r="852" spans="15:18" x14ac:dyDescent="0.2">
      <c r="O852" s="250"/>
      <c r="P852" s="250"/>
      <c r="Q852" s="74"/>
      <c r="R852" s="250"/>
    </row>
    <row r="853" spans="15:18" x14ac:dyDescent="0.2">
      <c r="O853" s="250"/>
      <c r="P853" s="250"/>
      <c r="Q853" s="74"/>
      <c r="R853" s="250"/>
    </row>
    <row r="854" spans="15:18" x14ac:dyDescent="0.2">
      <c r="O854" s="250"/>
      <c r="P854" s="250"/>
      <c r="Q854" s="74"/>
      <c r="R854" s="250"/>
    </row>
    <row r="855" spans="15:18" x14ac:dyDescent="0.2">
      <c r="O855" s="250"/>
      <c r="P855" s="250"/>
      <c r="Q855" s="74"/>
      <c r="R855" s="250"/>
    </row>
    <row r="856" spans="15:18" x14ac:dyDescent="0.2">
      <c r="O856" s="250"/>
      <c r="P856" s="250"/>
      <c r="Q856" s="74"/>
      <c r="R856" s="250"/>
    </row>
    <row r="857" spans="15:18" x14ac:dyDescent="0.2">
      <c r="O857" s="250"/>
      <c r="P857" s="250"/>
      <c r="Q857" s="74"/>
      <c r="R857" s="250"/>
    </row>
    <row r="858" spans="15:18" x14ac:dyDescent="0.2">
      <c r="O858" s="250"/>
      <c r="P858" s="250"/>
      <c r="Q858" s="74"/>
      <c r="R858" s="250"/>
    </row>
    <row r="859" spans="15:18" x14ac:dyDescent="0.2">
      <c r="O859" s="250"/>
      <c r="P859" s="250"/>
      <c r="Q859" s="74"/>
      <c r="R859" s="250"/>
    </row>
    <row r="860" spans="15:18" x14ac:dyDescent="0.2">
      <c r="O860" s="250"/>
      <c r="P860" s="250"/>
      <c r="Q860" s="74"/>
      <c r="R860" s="250"/>
    </row>
    <row r="861" spans="15:18" x14ac:dyDescent="0.2">
      <c r="O861" s="250"/>
      <c r="P861" s="250"/>
      <c r="Q861" s="74"/>
      <c r="R861" s="250"/>
    </row>
    <row r="862" spans="15:18" x14ac:dyDescent="0.2">
      <c r="O862" s="250"/>
      <c r="P862" s="250"/>
      <c r="Q862" s="74"/>
      <c r="R862" s="250"/>
    </row>
    <row r="863" spans="15:18" x14ac:dyDescent="0.2">
      <c r="O863" s="250"/>
      <c r="P863" s="250"/>
      <c r="Q863" s="74"/>
      <c r="R863" s="250"/>
    </row>
    <row r="864" spans="15:18" x14ac:dyDescent="0.2">
      <c r="O864" s="250"/>
      <c r="P864" s="250"/>
      <c r="Q864" s="74"/>
      <c r="R864" s="250"/>
    </row>
    <row r="865" spans="15:18" x14ac:dyDescent="0.2">
      <c r="O865" s="250"/>
      <c r="P865" s="250"/>
      <c r="Q865" s="74"/>
      <c r="R865" s="250"/>
    </row>
    <row r="866" spans="15:18" x14ac:dyDescent="0.2">
      <c r="O866" s="250"/>
      <c r="P866" s="250"/>
      <c r="Q866" s="74"/>
      <c r="R866" s="250"/>
    </row>
    <row r="867" spans="15:18" x14ac:dyDescent="0.2">
      <c r="O867" s="250"/>
      <c r="P867" s="250"/>
      <c r="Q867" s="74"/>
      <c r="R867" s="250"/>
    </row>
    <row r="868" spans="15:18" x14ac:dyDescent="0.2">
      <c r="O868" s="250"/>
      <c r="P868" s="250"/>
      <c r="Q868" s="74"/>
      <c r="R868" s="250"/>
    </row>
    <row r="869" spans="15:18" x14ac:dyDescent="0.2">
      <c r="O869" s="250"/>
      <c r="P869" s="250"/>
      <c r="Q869" s="74"/>
      <c r="R869" s="250"/>
    </row>
    <row r="870" spans="15:18" x14ac:dyDescent="0.2">
      <c r="O870" s="250"/>
      <c r="P870" s="250"/>
      <c r="Q870" s="74"/>
      <c r="R870" s="250"/>
    </row>
    <row r="871" spans="15:18" x14ac:dyDescent="0.2">
      <c r="O871" s="250"/>
      <c r="P871" s="250"/>
      <c r="Q871" s="74"/>
      <c r="R871" s="250"/>
    </row>
    <row r="872" spans="15:18" x14ac:dyDescent="0.2">
      <c r="O872" s="250"/>
      <c r="P872" s="250"/>
      <c r="Q872" s="74"/>
      <c r="R872" s="250"/>
    </row>
    <row r="873" spans="15:18" x14ac:dyDescent="0.2">
      <c r="O873" s="250"/>
      <c r="P873" s="250"/>
      <c r="Q873" s="74"/>
      <c r="R873" s="250"/>
    </row>
    <row r="874" spans="15:18" x14ac:dyDescent="0.2">
      <c r="O874" s="250"/>
      <c r="P874" s="250"/>
      <c r="Q874" s="74"/>
      <c r="R874" s="250"/>
    </row>
    <row r="875" spans="15:18" x14ac:dyDescent="0.2">
      <c r="O875" s="250"/>
      <c r="P875" s="250"/>
      <c r="Q875" s="74"/>
      <c r="R875" s="250"/>
    </row>
    <row r="876" spans="15:18" x14ac:dyDescent="0.2">
      <c r="O876" s="250"/>
      <c r="P876" s="250"/>
      <c r="Q876" s="74"/>
      <c r="R876" s="250"/>
    </row>
    <row r="877" spans="15:18" x14ac:dyDescent="0.2">
      <c r="O877" s="250"/>
      <c r="P877" s="250"/>
      <c r="Q877" s="74"/>
      <c r="R877" s="250"/>
    </row>
    <row r="878" spans="15:18" x14ac:dyDescent="0.2">
      <c r="O878" s="250"/>
      <c r="P878" s="250"/>
      <c r="Q878" s="74"/>
      <c r="R878" s="250"/>
    </row>
    <row r="879" spans="15:18" x14ac:dyDescent="0.2">
      <c r="O879" s="250"/>
      <c r="P879" s="250"/>
      <c r="Q879" s="74"/>
      <c r="R879" s="250"/>
    </row>
    <row r="880" spans="15:18" x14ac:dyDescent="0.2">
      <c r="O880" s="250"/>
      <c r="P880" s="250"/>
      <c r="Q880" s="74"/>
      <c r="R880" s="250"/>
    </row>
    <row r="881" spans="15:18" x14ac:dyDescent="0.2">
      <c r="O881" s="250"/>
      <c r="P881" s="250"/>
      <c r="Q881" s="74"/>
      <c r="R881" s="250"/>
    </row>
    <row r="882" spans="15:18" x14ac:dyDescent="0.2">
      <c r="O882" s="250"/>
      <c r="P882" s="250"/>
      <c r="Q882" s="74"/>
      <c r="R882" s="250"/>
    </row>
    <row r="883" spans="15:18" x14ac:dyDescent="0.2">
      <c r="O883" s="250"/>
      <c r="P883" s="250"/>
      <c r="Q883" s="74"/>
      <c r="R883" s="250"/>
    </row>
    <row r="884" spans="15:18" x14ac:dyDescent="0.2">
      <c r="O884" s="250"/>
      <c r="P884" s="250"/>
      <c r="Q884" s="74"/>
      <c r="R884" s="250"/>
    </row>
    <row r="885" spans="15:18" x14ac:dyDescent="0.2">
      <c r="O885" s="250"/>
      <c r="P885" s="250"/>
      <c r="Q885" s="74"/>
      <c r="R885" s="250"/>
    </row>
    <row r="886" spans="15:18" x14ac:dyDescent="0.2">
      <c r="O886" s="250"/>
      <c r="P886" s="250"/>
      <c r="Q886" s="74"/>
      <c r="R886" s="250"/>
    </row>
    <row r="887" spans="15:18" x14ac:dyDescent="0.2">
      <c r="O887" s="250"/>
      <c r="P887" s="250"/>
      <c r="Q887" s="74"/>
      <c r="R887" s="250"/>
    </row>
    <row r="888" spans="15:18" x14ac:dyDescent="0.2">
      <c r="O888" s="250"/>
      <c r="P888" s="250"/>
      <c r="Q888" s="74"/>
      <c r="R888" s="250"/>
    </row>
    <row r="889" spans="15:18" x14ac:dyDescent="0.2">
      <c r="O889" s="250"/>
      <c r="P889" s="250"/>
      <c r="Q889" s="74"/>
      <c r="R889" s="250"/>
    </row>
    <row r="890" spans="15:18" x14ac:dyDescent="0.2">
      <c r="O890" s="250"/>
      <c r="P890" s="250"/>
      <c r="Q890" s="74"/>
      <c r="R890" s="250"/>
    </row>
    <row r="891" spans="15:18" x14ac:dyDescent="0.2">
      <c r="O891" s="250"/>
      <c r="P891" s="250"/>
      <c r="Q891" s="74"/>
      <c r="R891" s="250"/>
    </row>
    <row r="892" spans="15:18" x14ac:dyDescent="0.2">
      <c r="O892" s="250"/>
      <c r="P892" s="250"/>
      <c r="Q892" s="74"/>
      <c r="R892" s="250"/>
    </row>
    <row r="893" spans="15:18" x14ac:dyDescent="0.2">
      <c r="O893" s="250"/>
      <c r="P893" s="250"/>
      <c r="Q893" s="74"/>
      <c r="R893" s="250"/>
    </row>
    <row r="894" spans="15:18" x14ac:dyDescent="0.2">
      <c r="O894" s="250"/>
      <c r="P894" s="250"/>
      <c r="Q894" s="74"/>
      <c r="R894" s="250"/>
    </row>
    <row r="895" spans="15:18" x14ac:dyDescent="0.2">
      <c r="O895" s="250"/>
      <c r="P895" s="250"/>
      <c r="Q895" s="74"/>
      <c r="R895" s="250"/>
    </row>
    <row r="896" spans="15:18" x14ac:dyDescent="0.2">
      <c r="O896" s="250"/>
      <c r="P896" s="250"/>
      <c r="Q896" s="74"/>
      <c r="R896" s="250"/>
    </row>
    <row r="897" spans="15:18" x14ac:dyDescent="0.2">
      <c r="O897" s="250"/>
      <c r="P897" s="250"/>
      <c r="Q897" s="74"/>
      <c r="R897" s="250"/>
    </row>
    <row r="898" spans="15:18" x14ac:dyDescent="0.2">
      <c r="O898" s="250"/>
      <c r="P898" s="250"/>
      <c r="Q898" s="74"/>
      <c r="R898" s="250"/>
    </row>
    <row r="899" spans="15:18" x14ac:dyDescent="0.2">
      <c r="O899" s="250"/>
      <c r="P899" s="250"/>
      <c r="Q899" s="74"/>
      <c r="R899" s="250"/>
    </row>
    <row r="900" spans="15:18" x14ac:dyDescent="0.2">
      <c r="O900" s="250"/>
      <c r="P900" s="250"/>
      <c r="Q900" s="74"/>
      <c r="R900" s="250"/>
    </row>
    <row r="901" spans="15:18" x14ac:dyDescent="0.2">
      <c r="O901" s="250"/>
      <c r="P901" s="250"/>
      <c r="Q901" s="74"/>
      <c r="R901" s="250"/>
    </row>
    <row r="902" spans="15:18" x14ac:dyDescent="0.2">
      <c r="O902" s="250"/>
      <c r="P902" s="250"/>
      <c r="Q902" s="74"/>
      <c r="R902" s="250"/>
    </row>
    <row r="903" spans="15:18" x14ac:dyDescent="0.2">
      <c r="O903" s="250"/>
      <c r="P903" s="250"/>
      <c r="Q903" s="74"/>
      <c r="R903" s="250"/>
    </row>
    <row r="904" spans="15:18" x14ac:dyDescent="0.2">
      <c r="O904" s="250"/>
      <c r="P904" s="250"/>
      <c r="Q904" s="74"/>
      <c r="R904" s="250"/>
    </row>
    <row r="905" spans="15:18" x14ac:dyDescent="0.2">
      <c r="O905" s="250"/>
      <c r="P905" s="250"/>
      <c r="Q905" s="74"/>
      <c r="R905" s="250"/>
    </row>
    <row r="906" spans="15:18" x14ac:dyDescent="0.2">
      <c r="O906" s="250"/>
      <c r="P906" s="250"/>
      <c r="Q906" s="74"/>
      <c r="R906" s="250"/>
    </row>
    <row r="907" spans="15:18" x14ac:dyDescent="0.2">
      <c r="O907" s="250"/>
      <c r="P907" s="250"/>
      <c r="Q907" s="74"/>
      <c r="R907" s="250"/>
    </row>
    <row r="908" spans="15:18" x14ac:dyDescent="0.2">
      <c r="O908" s="250"/>
      <c r="P908" s="250"/>
      <c r="Q908" s="74"/>
      <c r="R908" s="250"/>
    </row>
    <row r="909" spans="15:18" x14ac:dyDescent="0.2">
      <c r="O909" s="250"/>
      <c r="P909" s="250"/>
      <c r="Q909" s="74"/>
      <c r="R909" s="250"/>
    </row>
    <row r="910" spans="15:18" x14ac:dyDescent="0.2">
      <c r="O910" s="250"/>
      <c r="P910" s="250"/>
      <c r="Q910" s="74"/>
      <c r="R910" s="250"/>
    </row>
    <row r="911" spans="15:18" x14ac:dyDescent="0.2">
      <c r="O911" s="250"/>
      <c r="P911" s="250"/>
      <c r="Q911" s="74"/>
      <c r="R911" s="250"/>
    </row>
    <row r="912" spans="15:18" x14ac:dyDescent="0.2">
      <c r="O912" s="250"/>
      <c r="P912" s="250"/>
      <c r="Q912" s="74"/>
      <c r="R912" s="250"/>
    </row>
    <row r="913" spans="15:18" x14ac:dyDescent="0.2">
      <c r="O913" s="250"/>
      <c r="P913" s="250"/>
      <c r="Q913" s="74"/>
      <c r="R913" s="250"/>
    </row>
    <row r="914" spans="15:18" x14ac:dyDescent="0.2">
      <c r="O914" s="250"/>
      <c r="P914" s="250"/>
      <c r="Q914" s="74"/>
      <c r="R914" s="250"/>
    </row>
    <row r="915" spans="15:18" x14ac:dyDescent="0.2">
      <c r="O915" s="250"/>
      <c r="P915" s="250"/>
      <c r="Q915" s="74"/>
      <c r="R915" s="250"/>
    </row>
    <row r="916" spans="15:18" x14ac:dyDescent="0.2">
      <c r="O916" s="250"/>
      <c r="P916" s="250"/>
      <c r="Q916" s="74"/>
      <c r="R916" s="250"/>
    </row>
    <row r="917" spans="15:18" x14ac:dyDescent="0.2">
      <c r="O917" s="250"/>
      <c r="P917" s="250"/>
      <c r="Q917" s="74"/>
      <c r="R917" s="250"/>
    </row>
    <row r="918" spans="15:18" x14ac:dyDescent="0.2">
      <c r="O918" s="250"/>
      <c r="P918" s="250"/>
      <c r="Q918" s="74"/>
      <c r="R918" s="250"/>
    </row>
    <row r="919" spans="15:18" x14ac:dyDescent="0.2">
      <c r="O919" s="250"/>
      <c r="P919" s="250"/>
      <c r="Q919" s="74"/>
      <c r="R919" s="250"/>
    </row>
    <row r="920" spans="15:18" x14ac:dyDescent="0.2">
      <c r="O920" s="250"/>
      <c r="P920" s="250"/>
      <c r="Q920" s="74"/>
      <c r="R920" s="250"/>
    </row>
    <row r="921" spans="15:18" x14ac:dyDescent="0.2">
      <c r="O921" s="250"/>
      <c r="P921" s="250"/>
      <c r="Q921" s="74"/>
      <c r="R921" s="250"/>
    </row>
    <row r="922" spans="15:18" x14ac:dyDescent="0.2">
      <c r="O922" s="250"/>
      <c r="P922" s="250"/>
      <c r="Q922" s="74"/>
      <c r="R922" s="250"/>
    </row>
    <row r="923" spans="15:18" x14ac:dyDescent="0.2">
      <c r="O923" s="250"/>
      <c r="P923" s="250"/>
      <c r="Q923" s="74"/>
      <c r="R923" s="250"/>
    </row>
    <row r="924" spans="15:18" x14ac:dyDescent="0.2">
      <c r="O924" s="17"/>
      <c r="P924" s="17"/>
      <c r="Q924" s="17"/>
      <c r="R924" s="17"/>
    </row>
    <row r="925" spans="15:18" x14ac:dyDescent="0.2">
      <c r="O925" s="17"/>
      <c r="P925" s="67"/>
      <c r="Q925" s="17"/>
      <c r="R925" s="17"/>
    </row>
    <row r="926" spans="15:18" x14ac:dyDescent="0.2">
      <c r="O926" s="17"/>
      <c r="P926" s="17"/>
      <c r="Q926" s="17"/>
      <c r="R926" s="17"/>
    </row>
    <row r="927" spans="15:18" x14ac:dyDescent="0.2">
      <c r="O927" s="17"/>
      <c r="P927" s="17"/>
      <c r="Q927" s="17"/>
      <c r="R927" s="17"/>
    </row>
    <row r="928" spans="15:18" x14ac:dyDescent="0.2">
      <c r="O928" s="17"/>
      <c r="P928" s="17"/>
      <c r="Q928" s="17"/>
      <c r="R928" s="17"/>
    </row>
    <row r="929" spans="15:18" x14ac:dyDescent="0.2">
      <c r="O929" s="17"/>
      <c r="P929" s="17"/>
      <c r="Q929" s="17"/>
      <c r="R929" s="17"/>
    </row>
    <row r="930" spans="15:18" x14ac:dyDescent="0.2">
      <c r="O930" s="17"/>
      <c r="P930" s="17"/>
      <c r="Q930" s="17"/>
      <c r="R930" s="17"/>
    </row>
    <row r="931" spans="15:18" x14ac:dyDescent="0.2">
      <c r="O931" s="17"/>
      <c r="P931" s="17"/>
      <c r="Q931" s="17"/>
      <c r="R931" s="17"/>
    </row>
    <row r="932" spans="15:18" x14ac:dyDescent="0.2">
      <c r="O932" s="17"/>
      <c r="P932" s="17"/>
      <c r="Q932" s="17"/>
      <c r="R932" s="17"/>
    </row>
    <row r="933" spans="15:18" x14ac:dyDescent="0.2">
      <c r="O933" s="17"/>
      <c r="P933" s="17"/>
      <c r="Q933" s="17"/>
      <c r="R933" s="17"/>
    </row>
    <row r="934" spans="15:18" x14ac:dyDescent="0.2">
      <c r="O934" s="17"/>
      <c r="P934" s="17"/>
      <c r="Q934" s="17"/>
      <c r="R934" s="17"/>
    </row>
    <row r="935" spans="15:18" x14ac:dyDescent="0.2">
      <c r="O935" s="17"/>
      <c r="P935" s="17"/>
      <c r="Q935" s="17"/>
      <c r="R935" s="17"/>
    </row>
    <row r="936" spans="15:18" x14ac:dyDescent="0.2">
      <c r="O936" s="17"/>
      <c r="P936" s="17"/>
      <c r="Q936" s="17"/>
      <c r="R936" s="17"/>
    </row>
    <row r="937" spans="15:18" x14ac:dyDescent="0.2">
      <c r="O937" s="17"/>
      <c r="P937" s="17"/>
      <c r="Q937" s="17"/>
      <c r="R937" s="17"/>
    </row>
    <row r="938" spans="15:18" x14ac:dyDescent="0.2">
      <c r="O938" s="17"/>
      <c r="P938" s="17"/>
      <c r="Q938" s="17"/>
      <c r="R938" s="17"/>
    </row>
    <row r="939" spans="15:18" x14ac:dyDescent="0.2">
      <c r="O939" s="17"/>
      <c r="P939" s="17"/>
      <c r="Q939" s="17"/>
      <c r="R939" s="17"/>
    </row>
    <row r="940" spans="15:18" x14ac:dyDescent="0.2">
      <c r="O940" s="17"/>
      <c r="P940" s="17"/>
      <c r="Q940" s="17"/>
      <c r="R940" s="17"/>
    </row>
    <row r="941" spans="15:18" x14ac:dyDescent="0.2">
      <c r="O941" s="17"/>
      <c r="P941" s="17"/>
      <c r="Q941" s="17"/>
      <c r="R941" s="17"/>
    </row>
    <row r="942" spans="15:18" x14ac:dyDescent="0.2">
      <c r="O942" s="17"/>
      <c r="P942" s="17"/>
      <c r="Q942" s="17"/>
      <c r="R942" s="17"/>
    </row>
    <row r="943" spans="15:18" x14ac:dyDescent="0.2">
      <c r="O943" s="17"/>
      <c r="P943" s="17"/>
      <c r="Q943" s="17"/>
      <c r="R943" s="17"/>
    </row>
    <row r="944" spans="15:18" x14ac:dyDescent="0.2">
      <c r="O944" s="17"/>
      <c r="P944" s="17"/>
      <c r="Q944" s="17"/>
      <c r="R944" s="17"/>
    </row>
    <row r="945" spans="15:18" x14ac:dyDescent="0.2">
      <c r="O945" s="17"/>
      <c r="P945" s="17"/>
      <c r="Q945" s="17"/>
      <c r="R945" s="17"/>
    </row>
    <row r="946" spans="15:18" x14ac:dyDescent="0.2">
      <c r="O946" s="17"/>
      <c r="P946" s="17"/>
      <c r="Q946" s="17"/>
      <c r="R946" s="17"/>
    </row>
    <row r="947" spans="15:18" x14ac:dyDescent="0.2">
      <c r="O947" s="17"/>
      <c r="P947" s="17"/>
      <c r="Q947" s="17"/>
      <c r="R947" s="17"/>
    </row>
    <row r="948" spans="15:18" x14ac:dyDescent="0.2">
      <c r="O948" s="17"/>
      <c r="P948" s="17"/>
      <c r="Q948" s="17"/>
      <c r="R948" s="17"/>
    </row>
    <row r="949" spans="15:18" x14ac:dyDescent="0.2">
      <c r="O949" s="17"/>
      <c r="P949" s="17"/>
      <c r="Q949" s="17"/>
      <c r="R949" s="17"/>
    </row>
    <row r="950" spans="15:18" x14ac:dyDescent="0.2">
      <c r="O950" s="17"/>
      <c r="P950" s="17"/>
      <c r="Q950" s="17"/>
      <c r="R950" s="17"/>
    </row>
    <row r="951" spans="15:18" x14ac:dyDescent="0.2">
      <c r="O951" s="17"/>
      <c r="P951" s="17"/>
      <c r="Q951" s="17"/>
      <c r="R951" s="17"/>
    </row>
    <row r="952" spans="15:18" x14ac:dyDescent="0.2">
      <c r="O952" s="17"/>
      <c r="P952" s="17"/>
      <c r="Q952" s="17"/>
      <c r="R952" s="17"/>
    </row>
    <row r="953" spans="15:18" x14ac:dyDescent="0.2">
      <c r="O953" s="17"/>
      <c r="P953" s="17"/>
      <c r="Q953" s="17"/>
      <c r="R953" s="17"/>
    </row>
    <row r="954" spans="15:18" x14ac:dyDescent="0.2">
      <c r="O954" s="17"/>
      <c r="P954" s="17"/>
      <c r="Q954" s="17"/>
      <c r="R954" s="17"/>
    </row>
    <row r="955" spans="15:18" x14ac:dyDescent="0.2">
      <c r="O955" s="17"/>
      <c r="P955" s="17"/>
      <c r="Q955" s="17"/>
      <c r="R955" s="17"/>
    </row>
    <row r="956" spans="15:18" x14ac:dyDescent="0.2">
      <c r="O956" s="17"/>
      <c r="P956" s="17"/>
      <c r="Q956" s="17"/>
      <c r="R956" s="17"/>
    </row>
    <row r="957" spans="15:18" x14ac:dyDescent="0.2">
      <c r="O957" s="17"/>
      <c r="P957" s="17"/>
      <c r="Q957" s="17"/>
      <c r="R957" s="17"/>
    </row>
    <row r="958" spans="15:18" x14ac:dyDescent="0.2">
      <c r="O958" s="17"/>
      <c r="P958" s="17"/>
      <c r="Q958" s="17"/>
      <c r="R958" s="17"/>
    </row>
    <row r="959" spans="15:18" x14ac:dyDescent="0.2">
      <c r="O959" s="17"/>
      <c r="P959" s="17"/>
      <c r="Q959" s="17"/>
      <c r="R959" s="17"/>
    </row>
    <row r="960" spans="15:18" x14ac:dyDescent="0.2">
      <c r="O960" s="17"/>
      <c r="P960" s="17"/>
      <c r="Q960" s="17"/>
      <c r="R960" s="17"/>
    </row>
    <row r="961" spans="15:18" x14ac:dyDescent="0.2">
      <c r="O961" s="17"/>
      <c r="P961" s="17"/>
      <c r="Q961" s="17"/>
      <c r="R961" s="17"/>
    </row>
    <row r="962" spans="15:18" x14ac:dyDescent="0.2">
      <c r="O962" s="17"/>
      <c r="P962" s="17"/>
      <c r="Q962" s="17"/>
      <c r="R962" s="17"/>
    </row>
    <row r="963" spans="15:18" x14ac:dyDescent="0.2">
      <c r="O963" s="17"/>
      <c r="P963" s="17"/>
      <c r="Q963" s="17"/>
      <c r="R963" s="17"/>
    </row>
    <row r="964" spans="15:18" x14ac:dyDescent="0.2">
      <c r="O964" s="17"/>
      <c r="P964" s="17"/>
      <c r="Q964" s="17"/>
      <c r="R964" s="17"/>
    </row>
    <row r="965" spans="15:18" x14ac:dyDescent="0.2">
      <c r="O965" s="17"/>
      <c r="P965" s="17"/>
      <c r="Q965" s="17"/>
      <c r="R965" s="17"/>
    </row>
    <row r="966" spans="15:18" x14ac:dyDescent="0.2">
      <c r="O966" s="17"/>
      <c r="P966" s="17"/>
      <c r="Q966" s="17"/>
      <c r="R966" s="17"/>
    </row>
    <row r="967" spans="15:18" x14ac:dyDescent="0.2">
      <c r="O967" s="17"/>
      <c r="P967" s="17"/>
      <c r="Q967" s="17"/>
      <c r="R967" s="17"/>
    </row>
    <row r="968" spans="15:18" x14ac:dyDescent="0.2">
      <c r="O968" s="17"/>
      <c r="P968" s="17"/>
      <c r="Q968" s="17"/>
      <c r="R968" s="17"/>
    </row>
    <row r="969" spans="15:18" x14ac:dyDescent="0.2">
      <c r="O969" s="17"/>
      <c r="P969" s="17"/>
      <c r="Q969" s="17"/>
      <c r="R969" s="17"/>
    </row>
    <row r="970" spans="15:18" x14ac:dyDescent="0.2">
      <c r="O970" s="17"/>
      <c r="P970" s="17"/>
      <c r="Q970" s="17"/>
      <c r="R970" s="17"/>
    </row>
    <row r="971" spans="15:18" x14ac:dyDescent="0.2">
      <c r="O971" s="17"/>
      <c r="P971" s="17"/>
      <c r="Q971" s="17"/>
      <c r="R971" s="17"/>
    </row>
    <row r="972" spans="15:18" x14ac:dyDescent="0.2">
      <c r="O972" s="17"/>
      <c r="P972" s="17"/>
      <c r="Q972" s="17"/>
      <c r="R972" s="17"/>
    </row>
    <row r="973" spans="15:18" x14ac:dyDescent="0.2">
      <c r="O973" s="17"/>
      <c r="P973" s="17"/>
      <c r="Q973" s="17"/>
      <c r="R973" s="17"/>
    </row>
    <row r="974" spans="15:18" x14ac:dyDescent="0.2">
      <c r="O974" s="17"/>
      <c r="P974" s="17"/>
      <c r="Q974" s="17"/>
      <c r="R974" s="17"/>
    </row>
    <row r="975" spans="15:18" x14ac:dyDescent="0.2">
      <c r="O975" s="17"/>
      <c r="P975" s="17"/>
      <c r="Q975" s="17"/>
      <c r="R975" s="17"/>
    </row>
    <row r="976" spans="15:18" x14ac:dyDescent="0.2">
      <c r="O976" s="17"/>
      <c r="P976" s="17"/>
      <c r="Q976" s="17"/>
      <c r="R976" s="17"/>
    </row>
    <row r="977" spans="15:18" x14ac:dyDescent="0.2">
      <c r="O977" s="17"/>
      <c r="P977" s="17"/>
      <c r="Q977" s="17"/>
      <c r="R977" s="17"/>
    </row>
    <row r="978" spans="15:18" x14ac:dyDescent="0.2">
      <c r="O978" s="17"/>
      <c r="P978" s="17"/>
      <c r="Q978" s="17"/>
      <c r="R978" s="17"/>
    </row>
    <row r="979" spans="15:18" x14ac:dyDescent="0.2">
      <c r="O979" s="17"/>
      <c r="P979" s="17"/>
      <c r="Q979" s="17"/>
      <c r="R979" s="17"/>
    </row>
    <row r="980" spans="15:18" x14ac:dyDescent="0.2">
      <c r="O980" s="17"/>
      <c r="P980" s="17"/>
      <c r="Q980" s="17"/>
      <c r="R980" s="17"/>
    </row>
    <row r="981" spans="15:18" x14ac:dyDescent="0.2">
      <c r="O981" s="17"/>
      <c r="P981" s="17"/>
      <c r="Q981" s="17"/>
      <c r="R981" s="17"/>
    </row>
    <row r="982" spans="15:18" x14ac:dyDescent="0.2">
      <c r="O982" s="17"/>
      <c r="P982" s="17"/>
      <c r="Q982" s="17"/>
      <c r="R982" s="17"/>
    </row>
    <row r="983" spans="15:18" x14ac:dyDescent="0.2">
      <c r="O983" s="17"/>
      <c r="P983" s="17"/>
      <c r="Q983" s="17"/>
      <c r="R983" s="17"/>
    </row>
    <row r="984" spans="15:18" x14ac:dyDescent="0.2">
      <c r="O984" s="17"/>
      <c r="P984" s="17"/>
      <c r="Q984" s="17"/>
      <c r="R984" s="17"/>
    </row>
    <row r="985" spans="15:18" x14ac:dyDescent="0.2">
      <c r="O985" s="17"/>
      <c r="P985" s="17"/>
      <c r="Q985" s="17"/>
      <c r="R985" s="17"/>
    </row>
    <row r="986" spans="15:18" x14ac:dyDescent="0.2">
      <c r="O986" s="17"/>
      <c r="P986" s="17"/>
      <c r="Q986" s="17"/>
      <c r="R986" s="17"/>
    </row>
    <row r="987" spans="15:18" x14ac:dyDescent="0.2">
      <c r="O987" s="17"/>
      <c r="P987" s="17"/>
      <c r="Q987" s="17"/>
      <c r="R987" s="17"/>
    </row>
    <row r="988" spans="15:18" x14ac:dyDescent="0.2">
      <c r="O988" s="17"/>
      <c r="P988" s="17"/>
      <c r="Q988" s="17"/>
      <c r="R988" s="17"/>
    </row>
    <row r="989" spans="15:18" x14ac:dyDescent="0.2">
      <c r="O989" s="17"/>
      <c r="P989" s="17"/>
      <c r="Q989" s="17"/>
      <c r="R989" s="17"/>
    </row>
    <row r="990" spans="15:18" x14ac:dyDescent="0.2">
      <c r="O990" s="17"/>
      <c r="P990" s="17"/>
      <c r="Q990" s="17"/>
      <c r="R990" s="17"/>
    </row>
    <row r="991" spans="15:18" x14ac:dyDescent="0.2">
      <c r="O991" s="17"/>
      <c r="P991" s="17"/>
      <c r="Q991" s="17"/>
      <c r="R991" s="17"/>
    </row>
    <row r="992" spans="15:18" x14ac:dyDescent="0.2">
      <c r="O992" s="17"/>
      <c r="P992" s="17"/>
      <c r="Q992" s="17"/>
      <c r="R992" s="17"/>
    </row>
    <row r="993" spans="15:18" x14ac:dyDescent="0.2">
      <c r="O993" s="17"/>
      <c r="P993" s="17"/>
      <c r="Q993" s="17"/>
      <c r="R993" s="17"/>
    </row>
    <row r="994" spans="15:18" x14ac:dyDescent="0.2">
      <c r="O994" s="17"/>
      <c r="P994" s="17"/>
      <c r="Q994" s="17"/>
      <c r="R994" s="17"/>
    </row>
    <row r="995" spans="15:18" x14ac:dyDescent="0.2">
      <c r="O995" s="17"/>
      <c r="P995" s="17"/>
      <c r="Q995" s="17"/>
      <c r="R995" s="17"/>
    </row>
    <row r="996" spans="15:18" x14ac:dyDescent="0.2">
      <c r="O996" s="17"/>
      <c r="P996" s="17"/>
      <c r="Q996" s="17"/>
      <c r="R996" s="17"/>
    </row>
    <row r="997" spans="15:18" x14ac:dyDescent="0.2">
      <c r="O997" s="17"/>
      <c r="P997" s="17"/>
      <c r="Q997" s="17"/>
      <c r="R997" s="17"/>
    </row>
    <row r="998" spans="15:18" x14ac:dyDescent="0.2">
      <c r="O998" s="17"/>
      <c r="P998" s="17"/>
      <c r="Q998" s="17"/>
      <c r="R998" s="17"/>
    </row>
    <row r="999" spans="15:18" x14ac:dyDescent="0.2">
      <c r="O999" s="17"/>
      <c r="P999" s="17"/>
      <c r="Q999" s="17"/>
      <c r="R999" s="17"/>
    </row>
    <row r="1000" spans="15:18" x14ac:dyDescent="0.2">
      <c r="O1000" s="17"/>
      <c r="P1000" s="17"/>
      <c r="Q1000" s="17"/>
      <c r="R1000" s="17"/>
    </row>
    <row r="1001" spans="15:18" x14ac:dyDescent="0.2">
      <c r="O1001" s="17"/>
      <c r="P1001" s="17"/>
      <c r="Q1001" s="17"/>
      <c r="R1001" s="17"/>
    </row>
    <row r="1002" spans="15:18" x14ac:dyDescent="0.2">
      <c r="O1002" s="17"/>
      <c r="P1002" s="17"/>
      <c r="Q1002" s="17"/>
      <c r="R1002" s="17"/>
    </row>
    <row r="1003" spans="15:18" x14ac:dyDescent="0.2">
      <c r="O1003" s="17"/>
      <c r="P1003" s="17"/>
      <c r="Q1003" s="17"/>
      <c r="R1003" s="17"/>
    </row>
    <row r="1004" spans="15:18" x14ac:dyDescent="0.2">
      <c r="O1004" s="17"/>
      <c r="P1004" s="17"/>
      <c r="Q1004" s="17"/>
      <c r="R1004" s="17"/>
    </row>
  </sheetData>
  <sortState ref="O27:R738">
    <sortCondition ref="R27:R738"/>
    <sortCondition ref="Q27:Q738"/>
  </sortState>
  <pageMargins left="0.75" right="0.75" top="1" bottom="1" header="0.5" footer="0.5"/>
  <headerFooter alignWithMargins="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theme="5" tint="0.39997558519241921"/>
  </sheetPr>
  <dimension ref="A1:AM41"/>
  <sheetViews>
    <sheetView zoomScale="80" zoomScaleNormal="80" workbookViewId="0"/>
  </sheetViews>
  <sheetFormatPr defaultColWidth="8.7109375" defaultRowHeight="12.75" x14ac:dyDescent="0.2"/>
  <cols>
    <col min="1" max="1" width="11.42578125" style="96" customWidth="1"/>
    <col min="2" max="2" width="10.140625" style="96" bestFit="1" customWidth="1"/>
    <col min="3" max="3" width="7.5703125" style="96" bestFit="1" customWidth="1"/>
    <col min="4" max="4" width="12.85546875" style="96" bestFit="1" customWidth="1"/>
    <col min="5" max="5" width="13.140625" style="96" bestFit="1" customWidth="1"/>
    <col min="6" max="9" width="13.140625" style="96" customWidth="1"/>
    <col min="10" max="10" width="7" style="96" customWidth="1"/>
    <col min="11" max="11" width="12.85546875" style="96" bestFit="1" customWidth="1"/>
    <col min="12" max="12" width="13.140625" style="96" bestFit="1" customWidth="1"/>
    <col min="13" max="13" width="13.28515625" style="96" bestFit="1" customWidth="1"/>
    <col min="14" max="19" width="8.7109375" style="96"/>
    <col min="20" max="23" width="8.7109375" style="96" customWidth="1"/>
    <col min="24" max="16384" width="8.7109375" style="96"/>
  </cols>
  <sheetData>
    <row r="1" spans="1:1" ht="15" x14ac:dyDescent="0.25">
      <c r="A1" s="27" t="s">
        <v>465</v>
      </c>
    </row>
    <row r="21" spans="1:39" x14ac:dyDescent="0.2">
      <c r="Y21" s="23"/>
      <c r="Z21" s="23"/>
      <c r="AA21" s="23"/>
      <c r="AB21" s="23"/>
      <c r="AC21" s="23"/>
      <c r="AD21" s="23"/>
      <c r="AE21" s="23"/>
      <c r="AF21" s="23"/>
      <c r="AG21" s="23"/>
      <c r="AH21" s="23"/>
      <c r="AI21" s="23"/>
      <c r="AJ21" s="23"/>
      <c r="AK21" s="23"/>
      <c r="AL21" s="23"/>
      <c r="AM21" s="23"/>
    </row>
    <row r="22" spans="1:39" x14ac:dyDescent="0.2">
      <c r="A22" s="52" t="s">
        <v>35</v>
      </c>
      <c r="C22" s="23"/>
      <c r="D22" s="23"/>
      <c r="E22" s="23"/>
      <c r="F22" s="23"/>
      <c r="G22" s="23"/>
      <c r="H22" s="23"/>
      <c r="I22" s="149" t="s">
        <v>35</v>
      </c>
      <c r="J22" s="23"/>
      <c r="K22" s="23"/>
      <c r="L22" s="149"/>
      <c r="N22" s="149"/>
      <c r="P22" s="149"/>
      <c r="R22" s="149" t="s">
        <v>35</v>
      </c>
      <c r="Y22" s="23"/>
      <c r="Z22" s="23"/>
      <c r="AA22" s="149"/>
      <c r="AB22" s="16"/>
      <c r="AC22" s="149"/>
      <c r="AD22" s="16"/>
      <c r="AE22" s="16"/>
      <c r="AF22" s="16"/>
      <c r="AG22" s="16"/>
      <c r="AH22" s="16"/>
      <c r="AI22" s="23"/>
      <c r="AJ22" s="23"/>
      <c r="AK22" s="23"/>
      <c r="AL22" s="23"/>
      <c r="AM22" s="23"/>
    </row>
    <row r="25" spans="1:39" x14ac:dyDescent="0.2">
      <c r="A25" s="72"/>
      <c r="B25" s="75"/>
      <c r="C25" s="75"/>
      <c r="D25" s="247" t="s">
        <v>463</v>
      </c>
      <c r="E25" s="247" t="s">
        <v>463</v>
      </c>
      <c r="F25" s="247" t="s">
        <v>463</v>
      </c>
      <c r="G25" s="247" t="s">
        <v>464</v>
      </c>
      <c r="H25" s="247" t="s">
        <v>464</v>
      </c>
      <c r="I25" s="247" t="s">
        <v>464</v>
      </c>
      <c r="J25" s="247"/>
      <c r="K25" s="75"/>
      <c r="L25" s="75"/>
      <c r="M25" s="83"/>
    </row>
    <row r="26" spans="1:39" x14ac:dyDescent="0.2">
      <c r="A26" s="248" t="s">
        <v>156</v>
      </c>
      <c r="B26" s="250" t="s">
        <v>156</v>
      </c>
      <c r="C26" s="250"/>
      <c r="D26" s="250" t="s">
        <v>81</v>
      </c>
      <c r="E26" s="250" t="s">
        <v>462</v>
      </c>
      <c r="F26" s="250" t="s">
        <v>2013</v>
      </c>
      <c r="G26" s="250" t="s">
        <v>81</v>
      </c>
      <c r="H26" s="250" t="s">
        <v>462</v>
      </c>
      <c r="I26" s="250" t="s">
        <v>2013</v>
      </c>
      <c r="J26" s="250"/>
      <c r="K26" s="250" t="s">
        <v>81</v>
      </c>
      <c r="L26" s="250" t="s">
        <v>462</v>
      </c>
      <c r="M26" s="249" t="s">
        <v>2013</v>
      </c>
    </row>
    <row r="27" spans="1:39" x14ac:dyDescent="0.2">
      <c r="A27" s="248" t="s">
        <v>74</v>
      </c>
      <c r="B27" s="250" t="s">
        <v>74</v>
      </c>
      <c r="C27" s="250"/>
      <c r="D27" s="250" t="s">
        <v>156</v>
      </c>
      <c r="E27" s="250" t="s">
        <v>156</v>
      </c>
      <c r="F27" s="250" t="s">
        <v>156</v>
      </c>
      <c r="G27" s="250" t="s">
        <v>156</v>
      </c>
      <c r="H27" s="250" t="s">
        <v>156</v>
      </c>
      <c r="I27" s="250" t="s">
        <v>156</v>
      </c>
      <c r="J27" s="250"/>
      <c r="K27" s="250" t="s">
        <v>10</v>
      </c>
      <c r="L27" s="250" t="s">
        <v>10</v>
      </c>
      <c r="M27" s="249" t="s">
        <v>10</v>
      </c>
    </row>
    <row r="28" spans="1:39" x14ac:dyDescent="0.2">
      <c r="A28" s="248" t="s">
        <v>55</v>
      </c>
      <c r="B28" s="250" t="s">
        <v>77</v>
      </c>
      <c r="C28" s="250" t="s">
        <v>73</v>
      </c>
      <c r="D28" s="250" t="s">
        <v>461</v>
      </c>
      <c r="E28" s="250" t="s">
        <v>461</v>
      </c>
      <c r="F28" s="250" t="s">
        <v>461</v>
      </c>
      <c r="G28" s="250" t="s">
        <v>461</v>
      </c>
      <c r="H28" s="250" t="s">
        <v>461</v>
      </c>
      <c r="I28" s="250" t="s">
        <v>461</v>
      </c>
      <c r="J28" s="250"/>
      <c r="K28" s="250" t="s">
        <v>461</v>
      </c>
      <c r="L28" s="250" t="s">
        <v>461</v>
      </c>
      <c r="M28" s="249" t="s">
        <v>461</v>
      </c>
    </row>
    <row r="29" spans="1:39" x14ac:dyDescent="0.2">
      <c r="A29" s="95" t="s">
        <v>459</v>
      </c>
      <c r="B29" s="106" t="s">
        <v>460</v>
      </c>
      <c r="C29" s="106" t="s">
        <v>72</v>
      </c>
      <c r="D29" s="106" t="s">
        <v>881</v>
      </c>
      <c r="E29" s="106" t="s">
        <v>881</v>
      </c>
      <c r="F29" s="106" t="s">
        <v>881</v>
      </c>
      <c r="G29" s="106" t="s">
        <v>881</v>
      </c>
      <c r="H29" s="106" t="s">
        <v>881</v>
      </c>
      <c r="I29" s="106" t="s">
        <v>881</v>
      </c>
      <c r="J29" s="106"/>
      <c r="K29" s="761" t="s">
        <v>881</v>
      </c>
      <c r="L29" s="761" t="s">
        <v>881</v>
      </c>
      <c r="M29" s="760" t="s">
        <v>881</v>
      </c>
    </row>
    <row r="30" spans="1:39" x14ac:dyDescent="0.2">
      <c r="A30" s="363">
        <v>175.07</v>
      </c>
      <c r="B30" s="353">
        <v>10</v>
      </c>
      <c r="C30" s="364">
        <v>2010</v>
      </c>
      <c r="D30" s="365">
        <v>285.72596479250291</v>
      </c>
      <c r="E30" s="365">
        <v>230.04513007125499</v>
      </c>
      <c r="F30" s="365">
        <v>218.10598916004298</v>
      </c>
      <c r="G30" s="365">
        <v>217.78898914909865</v>
      </c>
      <c r="H30" s="365">
        <v>175.89668377559096</v>
      </c>
      <c r="I30" s="365">
        <v>166.8882318364785</v>
      </c>
      <c r="J30" s="365"/>
      <c r="K30" s="365">
        <v>201.87617941448411</v>
      </c>
      <c r="L30" s="365">
        <v>170.79044237871844</v>
      </c>
      <c r="M30" s="366">
        <v>166.96210238077009</v>
      </c>
    </row>
    <row r="31" spans="1:39" x14ac:dyDescent="0.2">
      <c r="A31" s="363">
        <v>422.75000000000006</v>
      </c>
      <c r="B31" s="353">
        <v>28</v>
      </c>
      <c r="C31" s="364">
        <f>C30+1</f>
        <v>2011</v>
      </c>
      <c r="D31" s="365">
        <v>197.4300666672072</v>
      </c>
      <c r="E31" s="365">
        <v>205.83580939451403</v>
      </c>
      <c r="F31" s="365">
        <v>198.41876365686048</v>
      </c>
      <c r="G31" s="365">
        <v>151.55472472880956</v>
      </c>
      <c r="H31" s="365">
        <v>157.7342887487292</v>
      </c>
      <c r="I31" s="365">
        <v>152.08421759597039</v>
      </c>
      <c r="J31" s="365"/>
      <c r="K31" s="365">
        <v>176.65956627994157</v>
      </c>
      <c r="L31" s="365">
        <v>183.88584009944054</v>
      </c>
      <c r="M31" s="366">
        <v>176.89381019693678</v>
      </c>
    </row>
    <row r="32" spans="1:39" x14ac:dyDescent="0.2">
      <c r="A32" s="363">
        <v>893.88400000000001</v>
      </c>
      <c r="B32" s="353">
        <v>39</v>
      </c>
      <c r="C32" s="364">
        <f t="shared" ref="C32:C41" si="0">C31+1</f>
        <v>2012</v>
      </c>
      <c r="D32" s="365">
        <v>171.84130151087513</v>
      </c>
      <c r="E32" s="365">
        <v>152.03336958886712</v>
      </c>
      <c r="F32" s="365">
        <v>145.62786003597932</v>
      </c>
      <c r="G32" s="365">
        <v>132.51890528436113</v>
      </c>
      <c r="H32" s="365">
        <v>117.37063161609747</v>
      </c>
      <c r="I32" s="365">
        <v>112.49959710650002</v>
      </c>
      <c r="J32" s="365"/>
      <c r="K32" s="365">
        <v>135.10442470142476</v>
      </c>
      <c r="L32" s="365">
        <v>140.34580783815898</v>
      </c>
      <c r="M32" s="366">
        <v>138.60193256637891</v>
      </c>
    </row>
    <row r="33" spans="1:13" x14ac:dyDescent="0.2">
      <c r="A33" s="363">
        <v>1343.789</v>
      </c>
      <c r="B33" s="353">
        <v>38</v>
      </c>
      <c r="C33" s="364">
        <f t="shared" si="0"/>
        <v>2013</v>
      </c>
      <c r="D33" s="365">
        <v>136.77448525218648</v>
      </c>
      <c r="E33" s="365">
        <v>140.63949344904859</v>
      </c>
      <c r="F33" s="365">
        <v>137.07086135970351</v>
      </c>
      <c r="G33" s="365">
        <v>105.05637010352856</v>
      </c>
      <c r="H33" s="365">
        <v>108.259332830376</v>
      </c>
      <c r="I33" s="365">
        <v>105.51730244716943</v>
      </c>
      <c r="J33" s="365"/>
      <c r="K33" s="365">
        <v>131.11587274400759</v>
      </c>
      <c r="L33" s="365">
        <v>128.69755548000774</v>
      </c>
      <c r="M33" s="366">
        <v>129.10644273117148</v>
      </c>
    </row>
    <row r="34" spans="1:13" x14ac:dyDescent="0.2">
      <c r="A34" s="363">
        <v>3152.1594999999998</v>
      </c>
      <c r="B34" s="353">
        <v>62</v>
      </c>
      <c r="C34" s="364">
        <f t="shared" si="0"/>
        <v>2014</v>
      </c>
      <c r="D34" s="365">
        <v>115.9895336497068</v>
      </c>
      <c r="E34" s="365">
        <v>128.20358691495352</v>
      </c>
      <c r="F34" s="365">
        <v>127.07182962091848</v>
      </c>
      <c r="G34" s="365">
        <v>90.570109963302002</v>
      </c>
      <c r="H34" s="365">
        <v>98.773514289831695</v>
      </c>
      <c r="I34" s="365">
        <v>97.864347844717486</v>
      </c>
      <c r="J34" s="365"/>
      <c r="K34" s="365">
        <v>100.98918998789256</v>
      </c>
      <c r="L34" s="365">
        <v>129.71409693365567</v>
      </c>
      <c r="M34" s="366">
        <v>129.18912184692161</v>
      </c>
    </row>
    <row r="35" spans="1:13" x14ac:dyDescent="0.2">
      <c r="A35" s="363">
        <v>2839.6819999999998</v>
      </c>
      <c r="B35" s="353">
        <v>85</v>
      </c>
      <c r="C35" s="364">
        <f t="shared" si="0"/>
        <v>2015</v>
      </c>
      <c r="D35" s="365">
        <v>99.018394654315003</v>
      </c>
      <c r="E35" s="365">
        <v>100.15971466125015</v>
      </c>
      <c r="F35" s="365">
        <v>99.536795266114424</v>
      </c>
      <c r="G35" s="365">
        <v>78.289991420440586</v>
      </c>
      <c r="H35" s="365">
        <v>77.9491180419069</v>
      </c>
      <c r="I35" s="365">
        <v>77.389179496846467</v>
      </c>
      <c r="J35" s="365"/>
      <c r="K35" s="365">
        <v>81.536047201167648</v>
      </c>
      <c r="L35" s="365">
        <v>95.107747700148792</v>
      </c>
      <c r="M35" s="366">
        <v>95.478570232421262</v>
      </c>
    </row>
    <row r="36" spans="1:13" x14ac:dyDescent="0.2">
      <c r="A36" s="363">
        <v>7377.1939999999977</v>
      </c>
      <c r="B36" s="353">
        <v>145</v>
      </c>
      <c r="C36" s="364">
        <f t="shared" si="0"/>
        <v>2016</v>
      </c>
      <c r="D36" s="365">
        <v>77.470524471350146</v>
      </c>
      <c r="E36" s="365">
        <v>75.525890198812903</v>
      </c>
      <c r="F36" s="365">
        <v>73.590752275346532</v>
      </c>
      <c r="G36" s="365">
        <v>61.22409287899562</v>
      </c>
      <c r="H36" s="365">
        <v>59.340735102243272</v>
      </c>
      <c r="I36" s="365">
        <v>57.820644595771142</v>
      </c>
      <c r="J36" s="365"/>
      <c r="K36" s="365">
        <v>57.237838446182408</v>
      </c>
      <c r="L36" s="365">
        <v>61.922957740754676</v>
      </c>
      <c r="M36" s="366">
        <v>61.717230235872016</v>
      </c>
    </row>
    <row r="37" spans="1:13" x14ac:dyDescent="0.2">
      <c r="A37" s="363">
        <v>3990.822000000001</v>
      </c>
      <c r="B37" s="353">
        <v>159</v>
      </c>
      <c r="C37" s="364">
        <f t="shared" si="0"/>
        <v>2017</v>
      </c>
      <c r="D37" s="365">
        <v>74.677815894121579</v>
      </c>
      <c r="E37" s="365">
        <v>73.548028057379426</v>
      </c>
      <c r="F37" s="365">
        <v>71.570831480235384</v>
      </c>
      <c r="G37" s="365">
        <v>58.864333675024831</v>
      </c>
      <c r="H37" s="365">
        <v>58.020159693748624</v>
      </c>
      <c r="I37" s="365">
        <v>56.438334471569974</v>
      </c>
      <c r="J37" s="365"/>
      <c r="K37" s="365">
        <v>51.093216616311146</v>
      </c>
      <c r="L37" s="365">
        <v>50.669209665653732</v>
      </c>
      <c r="M37" s="366">
        <v>50.087868479637926</v>
      </c>
    </row>
    <row r="38" spans="1:13" x14ac:dyDescent="0.2">
      <c r="A38" s="363">
        <v>3929.4160000000015</v>
      </c>
      <c r="B38" s="353">
        <v>93</v>
      </c>
      <c r="C38" s="364">
        <f t="shared" si="0"/>
        <v>2018</v>
      </c>
      <c r="D38" s="365">
        <v>61.001249473956456</v>
      </c>
      <c r="E38" s="365">
        <v>58.575173909331426</v>
      </c>
      <c r="F38" s="365">
        <v>58.037082593791794</v>
      </c>
      <c r="G38" s="365">
        <v>49.545231578342708</v>
      </c>
      <c r="H38" s="365">
        <v>47.430353584436588</v>
      </c>
      <c r="I38" s="365">
        <v>46.962919735527507</v>
      </c>
      <c r="J38" s="365"/>
      <c r="K38" s="365">
        <v>49.033058139570798</v>
      </c>
      <c r="L38" s="365">
        <v>48.838887407210912</v>
      </c>
      <c r="M38" s="366">
        <v>46.94689884654008</v>
      </c>
    </row>
    <row r="39" spans="1:13" x14ac:dyDescent="0.2">
      <c r="A39" s="363">
        <v>4379.4270000000006</v>
      </c>
      <c r="B39" s="353">
        <v>91</v>
      </c>
      <c r="C39" s="364">
        <f t="shared" si="0"/>
        <v>2019</v>
      </c>
      <c r="D39" s="365">
        <v>47.770175765810102</v>
      </c>
      <c r="E39" s="365">
        <v>45.686665592985321</v>
      </c>
      <c r="F39" s="365">
        <v>44.682147153664147</v>
      </c>
      <c r="G39" s="365">
        <v>39.064711949043641</v>
      </c>
      <c r="H39" s="365">
        <v>37.036095189802936</v>
      </c>
      <c r="I39" s="365">
        <v>36.196871663845329</v>
      </c>
      <c r="J39" s="365"/>
      <c r="K39" s="365">
        <v>37.292245915740857</v>
      </c>
      <c r="L39" s="365">
        <v>38.01702616125926</v>
      </c>
      <c r="M39" s="366">
        <v>36.93527143998881</v>
      </c>
    </row>
    <row r="40" spans="1:13" x14ac:dyDescent="0.2">
      <c r="A40" s="363">
        <v>5095.1660000000002</v>
      </c>
      <c r="B40" s="353">
        <v>67</v>
      </c>
      <c r="C40" s="364">
        <f t="shared" si="0"/>
        <v>2020</v>
      </c>
      <c r="D40" s="365">
        <v>37.637807471232186</v>
      </c>
      <c r="E40" s="365">
        <v>34.7917001261115</v>
      </c>
      <c r="F40" s="365">
        <v>34.42363614773447</v>
      </c>
      <c r="G40" s="365">
        <v>30.889068441674336</v>
      </c>
      <c r="H40" s="365">
        <v>28.415450058556861</v>
      </c>
      <c r="I40" s="365">
        <v>28.110547101795856</v>
      </c>
      <c r="J40" s="365"/>
      <c r="K40" s="365">
        <v>28.197735863712953</v>
      </c>
      <c r="L40" s="365">
        <v>30.459877972062589</v>
      </c>
      <c r="M40" s="366">
        <v>29.926049995718639</v>
      </c>
    </row>
    <row r="41" spans="1:13" x14ac:dyDescent="0.2">
      <c r="A41" s="367" t="s">
        <v>458</v>
      </c>
      <c r="B41" s="356" t="s">
        <v>458</v>
      </c>
      <c r="C41" s="368">
        <f t="shared" si="0"/>
        <v>2021</v>
      </c>
      <c r="D41" s="369"/>
      <c r="E41" s="369"/>
      <c r="F41" s="369"/>
      <c r="G41" s="369"/>
      <c r="H41" s="369"/>
      <c r="I41" s="369"/>
      <c r="J41" s="369"/>
      <c r="K41" s="369">
        <v>23.890496019348575</v>
      </c>
      <c r="L41" s="369">
        <v>23.858041599259881</v>
      </c>
      <c r="M41" s="370">
        <v>23.277966643497077</v>
      </c>
    </row>
  </sheetData>
  <pageMargins left="0.75" right="0.75" top="1" bottom="1" header="0.5" footer="0.5"/>
  <headerFooter alignWithMargins="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theme="5" tint="0.39997558519241921"/>
  </sheetPr>
  <dimension ref="A1:T503"/>
  <sheetViews>
    <sheetView zoomScale="80" zoomScaleNormal="80" workbookViewId="0"/>
  </sheetViews>
  <sheetFormatPr defaultColWidth="8.7109375" defaultRowHeight="12.75" x14ac:dyDescent="0.2"/>
  <cols>
    <col min="1" max="1" width="8.7109375" style="96"/>
    <col min="2" max="2" width="13.7109375" style="4" bestFit="1" customWidth="1"/>
    <col min="3" max="4" width="11.7109375" style="4" bestFit="1" customWidth="1"/>
    <col min="5" max="5" width="11.42578125" style="4" bestFit="1" customWidth="1"/>
    <col min="6" max="6" width="11.85546875" style="96" customWidth="1"/>
    <col min="7" max="7" width="11.7109375" style="4" bestFit="1" customWidth="1"/>
    <col min="8" max="8" width="8.140625" style="4" bestFit="1" customWidth="1"/>
    <col min="9" max="9" width="11.140625" style="96" bestFit="1" customWidth="1"/>
    <col min="10" max="10" width="12.28515625" style="96" customWidth="1"/>
    <col min="11" max="11" width="12" style="4" customWidth="1"/>
    <col min="12" max="12" width="8.140625" style="4" bestFit="1" customWidth="1"/>
    <col min="13" max="13" width="8.7109375" style="96"/>
    <col min="14" max="14" width="9.7109375" style="96" bestFit="1" customWidth="1"/>
    <col min="15" max="15" width="10.140625" style="96" bestFit="1" customWidth="1"/>
    <col min="16" max="16" width="8.7109375" style="96"/>
    <col min="17" max="17" width="10.140625" style="96" bestFit="1" customWidth="1"/>
    <col min="18" max="16384" width="8.7109375" style="96"/>
  </cols>
  <sheetData>
    <row r="1" spans="1:12" ht="15" x14ac:dyDescent="0.25">
      <c r="A1" s="27" t="s">
        <v>423</v>
      </c>
      <c r="K1" s="27" t="s">
        <v>675</v>
      </c>
    </row>
    <row r="11" spans="1:12" x14ac:dyDescent="0.2">
      <c r="L11" s="117"/>
    </row>
    <row r="20" spans="1:20" x14ac:dyDescent="0.2">
      <c r="T20" s="256"/>
    </row>
    <row r="22" spans="1:20" x14ac:dyDescent="0.2">
      <c r="A22" s="49" t="s">
        <v>159</v>
      </c>
    </row>
    <row r="23" spans="1:20" x14ac:dyDescent="0.2">
      <c r="A23" s="21" t="s">
        <v>882</v>
      </c>
      <c r="H23" s="203"/>
      <c r="L23" s="203"/>
    </row>
    <row r="25" spans="1:20" x14ac:dyDescent="0.2">
      <c r="A25" s="371"/>
      <c r="B25" s="747" t="s">
        <v>113</v>
      </c>
      <c r="C25" s="717" t="s">
        <v>25</v>
      </c>
      <c r="D25" s="718" t="s">
        <v>9</v>
      </c>
      <c r="E25" s="6"/>
      <c r="F25" s="716" t="s">
        <v>9</v>
      </c>
      <c r="G25" s="717" t="s">
        <v>9</v>
      </c>
      <c r="H25" s="718" t="s">
        <v>9</v>
      </c>
      <c r="I25" s="465"/>
      <c r="J25" s="748" t="s">
        <v>25</v>
      </c>
      <c r="K25" s="749" t="s">
        <v>25</v>
      </c>
      <c r="L25" s="750" t="s">
        <v>25</v>
      </c>
      <c r="O25" s="99"/>
    </row>
    <row r="26" spans="1:20" x14ac:dyDescent="0.2">
      <c r="A26" s="199"/>
      <c r="B26" s="751" t="s">
        <v>114</v>
      </c>
      <c r="C26" s="752" t="s">
        <v>0</v>
      </c>
      <c r="D26" s="753" t="s">
        <v>0</v>
      </c>
      <c r="E26" s="6"/>
      <c r="F26" s="76" t="s">
        <v>102</v>
      </c>
      <c r="G26" s="752" t="s">
        <v>73</v>
      </c>
      <c r="H26" s="753" t="s">
        <v>73</v>
      </c>
      <c r="I26" s="465"/>
      <c r="J26" s="29" t="s">
        <v>102</v>
      </c>
      <c r="K26" s="30" t="s">
        <v>73</v>
      </c>
      <c r="L26" s="754" t="s">
        <v>73</v>
      </c>
      <c r="O26" s="99"/>
    </row>
    <row r="27" spans="1:20" x14ac:dyDescent="0.2">
      <c r="A27" s="196"/>
      <c r="B27" s="755" t="s">
        <v>689</v>
      </c>
      <c r="C27" s="755" t="s">
        <v>689</v>
      </c>
      <c r="D27" s="756" t="s">
        <v>689</v>
      </c>
      <c r="E27" s="102"/>
      <c r="F27" s="73" t="s">
        <v>99</v>
      </c>
      <c r="G27" s="755" t="s">
        <v>689</v>
      </c>
      <c r="H27" s="757" t="s">
        <v>55</v>
      </c>
      <c r="I27" s="758"/>
      <c r="J27" s="759" t="s">
        <v>99</v>
      </c>
      <c r="K27" s="755" t="s">
        <v>689</v>
      </c>
      <c r="L27" s="760" t="s">
        <v>55</v>
      </c>
    </row>
    <row r="28" spans="1:20" x14ac:dyDescent="0.2">
      <c r="A28" s="199">
        <v>2009</v>
      </c>
      <c r="B28" s="139">
        <v>57.645366709445859</v>
      </c>
      <c r="C28" s="139">
        <v>167.66505290261881</v>
      </c>
      <c r="D28" s="140">
        <v>74.32525239641825</v>
      </c>
      <c r="E28" s="102"/>
      <c r="F28" s="112">
        <v>39841</v>
      </c>
      <c r="G28" s="110">
        <v>54.096686710461462</v>
      </c>
      <c r="H28" s="115">
        <v>50.4</v>
      </c>
      <c r="I28" s="102"/>
      <c r="J28" s="112">
        <v>39867</v>
      </c>
      <c r="K28" s="110">
        <v>132.09678867228317</v>
      </c>
      <c r="L28" s="115">
        <v>30</v>
      </c>
      <c r="N28" s="373"/>
      <c r="O28" s="99"/>
      <c r="Q28" s="746"/>
    </row>
    <row r="29" spans="1:20" x14ac:dyDescent="0.2">
      <c r="A29" s="199">
        <v>2010</v>
      </c>
      <c r="B29" s="139">
        <v>56.831713637452907</v>
      </c>
      <c r="C29" s="139">
        <v>139.80224439886689</v>
      </c>
      <c r="D29" s="140">
        <v>65.501337221657394</v>
      </c>
      <c r="E29" s="102"/>
      <c r="F29" s="112">
        <v>39843</v>
      </c>
      <c r="G29" s="110">
        <v>62.326818333569648</v>
      </c>
      <c r="H29" s="115">
        <v>98.9</v>
      </c>
      <c r="I29" s="102"/>
      <c r="J29" s="112">
        <v>39873</v>
      </c>
      <c r="K29" s="110">
        <v>159.50239793933142</v>
      </c>
      <c r="L29" s="115">
        <v>30</v>
      </c>
      <c r="N29" s="373"/>
      <c r="O29" s="746"/>
      <c r="Q29" s="746"/>
    </row>
    <row r="30" spans="1:20" x14ac:dyDescent="0.2">
      <c r="A30" s="199">
        <v>2011</v>
      </c>
      <c r="B30" s="139">
        <v>46.000092893279344</v>
      </c>
      <c r="C30" s="139">
        <v>110.85504435751714</v>
      </c>
      <c r="D30" s="140">
        <v>47.776246051538138</v>
      </c>
      <c r="E30" s="102"/>
      <c r="F30" s="112">
        <v>39846</v>
      </c>
      <c r="G30" s="110">
        <v>52.531045626960342</v>
      </c>
      <c r="H30" s="115">
        <v>99</v>
      </c>
      <c r="I30" s="102"/>
      <c r="J30" s="112">
        <v>39877</v>
      </c>
      <c r="K30" s="110">
        <v>150.76036112897177</v>
      </c>
      <c r="L30" s="115">
        <v>19</v>
      </c>
      <c r="O30" s="99"/>
      <c r="Q30" s="746"/>
    </row>
    <row r="31" spans="1:20" x14ac:dyDescent="0.2">
      <c r="A31" s="199">
        <v>2012</v>
      </c>
      <c r="B31" s="139">
        <v>44.48750291687616</v>
      </c>
      <c r="C31" s="139">
        <v>84.095775597577955</v>
      </c>
      <c r="D31" s="140">
        <v>40.114226330171462</v>
      </c>
      <c r="E31" s="102"/>
      <c r="F31" s="112">
        <v>39849</v>
      </c>
      <c r="G31" s="110">
        <v>93.790167848377507</v>
      </c>
      <c r="H31" s="115">
        <v>150</v>
      </c>
      <c r="I31" s="102"/>
      <c r="J31" s="112">
        <v>39934</v>
      </c>
      <c r="K31" s="110">
        <v>210.07052991375707</v>
      </c>
      <c r="L31" s="115">
        <v>12.6</v>
      </c>
      <c r="O31" s="99"/>
      <c r="Q31" s="746"/>
    </row>
    <row r="32" spans="1:20" x14ac:dyDescent="0.2">
      <c r="A32" s="199">
        <v>2013</v>
      </c>
      <c r="B32" s="139">
        <v>43.172493348093433</v>
      </c>
      <c r="C32" s="139">
        <v>68.881973681367995</v>
      </c>
      <c r="D32" s="140">
        <v>28.72294988216704</v>
      </c>
      <c r="E32" s="102"/>
      <c r="F32" s="112">
        <v>39849</v>
      </c>
      <c r="G32" s="110">
        <v>96.546637777069392</v>
      </c>
      <c r="H32" s="115">
        <v>51</v>
      </c>
      <c r="I32" s="102"/>
      <c r="J32" s="112">
        <v>39941</v>
      </c>
      <c r="K32" s="110">
        <v>142.78340860236398</v>
      </c>
      <c r="L32" s="115">
        <v>230</v>
      </c>
      <c r="O32" s="99"/>
      <c r="Q32" s="746"/>
    </row>
    <row r="33" spans="1:17" x14ac:dyDescent="0.2">
      <c r="A33" s="199">
        <v>2014</v>
      </c>
      <c r="B33" s="139">
        <v>46.080917299322373</v>
      </c>
      <c r="C33" s="139">
        <v>57.271352496484155</v>
      </c>
      <c r="D33" s="140">
        <v>26.576140312277484</v>
      </c>
      <c r="E33" s="102"/>
      <c r="F33" s="112">
        <v>39849</v>
      </c>
      <c r="G33" s="110">
        <v>96.546637777069392</v>
      </c>
      <c r="H33" s="115">
        <v>49.5</v>
      </c>
      <c r="I33" s="102"/>
      <c r="J33" s="112">
        <v>39965</v>
      </c>
      <c r="K33" s="110">
        <v>131.35468811484361</v>
      </c>
      <c r="L33" s="115">
        <v>20</v>
      </c>
      <c r="O33" s="99"/>
      <c r="Q33" s="746"/>
    </row>
    <row r="34" spans="1:17" x14ac:dyDescent="0.2">
      <c r="A34" s="199">
        <v>2015</v>
      </c>
      <c r="B34" s="139">
        <v>47.091313680367243</v>
      </c>
      <c r="C34" s="139">
        <v>46.320372389916763</v>
      </c>
      <c r="D34" s="140">
        <v>31.153087190463268</v>
      </c>
      <c r="E34" s="102"/>
      <c r="F34" s="112">
        <v>39863</v>
      </c>
      <c r="G34" s="110">
        <v>93.813645612669703</v>
      </c>
      <c r="H34" s="115">
        <v>49.5</v>
      </c>
      <c r="I34" s="102"/>
      <c r="J34" s="112">
        <v>39965</v>
      </c>
      <c r="K34" s="110">
        <v>201.87617941448411</v>
      </c>
      <c r="L34" s="115">
        <v>14</v>
      </c>
      <c r="O34" s="99"/>
      <c r="Q34" s="746"/>
    </row>
    <row r="35" spans="1:17" x14ac:dyDescent="0.2">
      <c r="A35" s="199">
        <v>2016</v>
      </c>
      <c r="B35" s="139">
        <v>39.786087634209842</v>
      </c>
      <c r="C35" s="139">
        <v>39.311474209006818</v>
      </c>
      <c r="D35" s="140">
        <v>25.560012757022566</v>
      </c>
      <c r="E35" s="102"/>
      <c r="F35" s="112">
        <v>39889</v>
      </c>
      <c r="G35" s="110">
        <v>116.48064700663471</v>
      </c>
      <c r="H35" s="115">
        <v>8</v>
      </c>
      <c r="I35" s="102"/>
      <c r="J35" s="112">
        <v>39965</v>
      </c>
      <c r="K35" s="110">
        <v>227.74991288053741</v>
      </c>
      <c r="L35" s="115">
        <v>10.08</v>
      </c>
      <c r="O35" s="99"/>
      <c r="Q35" s="746"/>
    </row>
    <row r="36" spans="1:17" x14ac:dyDescent="0.2">
      <c r="A36" s="199">
        <v>2017</v>
      </c>
      <c r="B36" s="139">
        <v>38.122661989650886</v>
      </c>
      <c r="C36" s="139">
        <v>37.839644606223686</v>
      </c>
      <c r="D36" s="140">
        <v>18.357162372438204</v>
      </c>
      <c r="E36" s="102"/>
      <c r="F36" s="112">
        <v>39889</v>
      </c>
      <c r="G36" s="110">
        <v>119.008017803519</v>
      </c>
      <c r="H36" s="115">
        <v>24.75</v>
      </c>
      <c r="I36" s="102"/>
      <c r="J36" s="112">
        <v>39986</v>
      </c>
      <c r="K36" s="110">
        <v>166.37159677334844</v>
      </c>
      <c r="L36" s="115">
        <v>48</v>
      </c>
      <c r="O36" s="99"/>
      <c r="Q36" s="746"/>
    </row>
    <row r="37" spans="1:17" x14ac:dyDescent="0.2">
      <c r="A37" s="199">
        <v>2018</v>
      </c>
      <c r="B37" s="139">
        <v>34.480123320798825</v>
      </c>
      <c r="C37" s="139">
        <v>26.965947053481383</v>
      </c>
      <c r="D37" s="140">
        <v>16.665449840085031</v>
      </c>
      <c r="E37" s="102"/>
      <c r="F37" s="112">
        <v>39896</v>
      </c>
      <c r="G37" s="110">
        <v>88.779981281425322</v>
      </c>
      <c r="H37" s="115">
        <v>63</v>
      </c>
      <c r="I37" s="102"/>
      <c r="J37" s="112">
        <v>40042</v>
      </c>
      <c r="K37" s="110">
        <v>145.58888183815037</v>
      </c>
      <c r="L37" s="115">
        <v>250</v>
      </c>
      <c r="O37" s="99"/>
      <c r="Q37" s="746"/>
    </row>
    <row r="38" spans="1:17" x14ac:dyDescent="0.2">
      <c r="A38" s="199">
        <v>2019</v>
      </c>
      <c r="B38" s="139">
        <v>30.655341488073059</v>
      </c>
      <c r="C38" s="139">
        <v>21.929684650519917</v>
      </c>
      <c r="D38" s="140">
        <v>23.772756380038665</v>
      </c>
      <c r="E38" s="102"/>
      <c r="F38" s="112">
        <v>39903</v>
      </c>
      <c r="G38" s="110">
        <v>61.00026383854059</v>
      </c>
      <c r="H38" s="115">
        <v>30</v>
      </c>
      <c r="I38" s="102"/>
      <c r="J38" s="112">
        <v>40064</v>
      </c>
      <c r="K38" s="110">
        <v>194.79262084030665</v>
      </c>
      <c r="L38" s="115">
        <v>250</v>
      </c>
      <c r="O38" s="99"/>
      <c r="Q38" s="746"/>
    </row>
    <row r="39" spans="1:17" x14ac:dyDescent="0.2">
      <c r="A39" s="199">
        <v>2020</v>
      </c>
      <c r="B39" s="139">
        <v>25.677611508468189</v>
      </c>
      <c r="C39" s="139">
        <v>22.780461265430276</v>
      </c>
      <c r="D39" s="140">
        <v>29.279391199962902</v>
      </c>
      <c r="E39" s="102"/>
      <c r="F39" s="112">
        <v>39903</v>
      </c>
      <c r="G39" s="110">
        <v>61.00026383854059</v>
      </c>
      <c r="H39" s="115">
        <v>12</v>
      </c>
      <c r="I39" s="102"/>
      <c r="J39" s="112">
        <v>40137</v>
      </c>
      <c r="K39" s="110">
        <v>117.45124673431536</v>
      </c>
      <c r="L39" s="115">
        <v>21</v>
      </c>
      <c r="O39" s="99"/>
      <c r="Q39" s="746"/>
    </row>
    <row r="40" spans="1:17" x14ac:dyDescent="0.2">
      <c r="A40" s="196">
        <v>2021</v>
      </c>
      <c r="B40" s="143">
        <v>26.593576004355491</v>
      </c>
      <c r="C40" s="143">
        <v>23.131425892199882</v>
      </c>
      <c r="D40" s="144"/>
      <c r="E40" s="102"/>
      <c r="F40" s="112">
        <v>39904</v>
      </c>
      <c r="G40" s="110">
        <v>50.820436490216174</v>
      </c>
      <c r="H40" s="115">
        <v>49.5</v>
      </c>
      <c r="I40" s="102"/>
      <c r="J40" s="112">
        <v>40170</v>
      </c>
      <c r="K40" s="110">
        <v>133.1772693211324</v>
      </c>
      <c r="L40" s="115">
        <v>50</v>
      </c>
      <c r="O40" s="99"/>
      <c r="Q40" s="746"/>
    </row>
    <row r="41" spans="1:17" x14ac:dyDescent="0.2">
      <c r="A41" s="4"/>
      <c r="B41" s="102"/>
      <c r="C41" s="102"/>
      <c r="D41" s="102"/>
      <c r="F41" s="112">
        <v>39904</v>
      </c>
      <c r="G41" s="110">
        <v>81.103567984827734</v>
      </c>
      <c r="H41" s="115">
        <v>96.6</v>
      </c>
      <c r="I41" s="102"/>
      <c r="J41" s="112">
        <v>40171</v>
      </c>
      <c r="K41" s="110">
        <v>240.08263936563256</v>
      </c>
      <c r="L41" s="115">
        <v>6</v>
      </c>
      <c r="O41" s="99"/>
      <c r="Q41" s="746"/>
    </row>
    <row r="42" spans="1:17" x14ac:dyDescent="0.2">
      <c r="A42" s="4"/>
      <c r="B42" s="102"/>
      <c r="D42" s="102"/>
      <c r="F42" s="112">
        <v>39913</v>
      </c>
      <c r="G42" s="110">
        <v>106.38031175234647</v>
      </c>
      <c r="H42" s="115">
        <v>124.5</v>
      </c>
      <c r="I42" s="102"/>
      <c r="J42" s="112">
        <v>40171</v>
      </c>
      <c r="K42" s="110">
        <v>240.08263936563256</v>
      </c>
      <c r="L42" s="115">
        <v>19</v>
      </c>
      <c r="O42" s="99"/>
      <c r="Q42" s="746"/>
    </row>
    <row r="43" spans="1:17" x14ac:dyDescent="0.2">
      <c r="F43" s="112">
        <v>39932</v>
      </c>
      <c r="G43" s="110">
        <v>69.505420645943374</v>
      </c>
      <c r="H43" s="115">
        <v>70</v>
      </c>
      <c r="I43" s="102"/>
      <c r="J43" s="112">
        <v>40171</v>
      </c>
      <c r="K43" s="110">
        <v>240.08263936563256</v>
      </c>
      <c r="L43" s="115">
        <v>20</v>
      </c>
      <c r="O43" s="99"/>
      <c r="Q43" s="746"/>
    </row>
    <row r="44" spans="1:17" x14ac:dyDescent="0.2">
      <c r="F44" s="112">
        <v>39933</v>
      </c>
      <c r="G44" s="110">
        <v>64.264723297640046</v>
      </c>
      <c r="H44" s="115">
        <v>22.5</v>
      </c>
      <c r="I44" s="102"/>
      <c r="J44" s="112">
        <v>40204</v>
      </c>
      <c r="K44" s="110">
        <v>164.2326074511121</v>
      </c>
      <c r="L44" s="115">
        <v>50</v>
      </c>
      <c r="O44" s="99"/>
      <c r="Q44" s="746"/>
    </row>
    <row r="45" spans="1:17" x14ac:dyDescent="0.2">
      <c r="F45" s="112">
        <v>39974</v>
      </c>
      <c r="G45" s="110">
        <v>75.476846438541102</v>
      </c>
      <c r="H45" s="115">
        <v>102.3</v>
      </c>
      <c r="I45" s="102"/>
      <c r="J45" s="112">
        <v>40204</v>
      </c>
      <c r="K45" s="110">
        <v>164.2326074511121</v>
      </c>
      <c r="L45" s="115">
        <v>20</v>
      </c>
      <c r="O45" s="99"/>
      <c r="Q45" s="746"/>
    </row>
    <row r="46" spans="1:17" x14ac:dyDescent="0.2">
      <c r="F46" s="112">
        <v>39986</v>
      </c>
      <c r="G46" s="110">
        <v>73.47086884534167</v>
      </c>
      <c r="H46" s="115">
        <v>205.5</v>
      </c>
      <c r="I46" s="102"/>
      <c r="J46" s="112">
        <v>40204</v>
      </c>
      <c r="K46" s="110">
        <v>163.20807880481198</v>
      </c>
      <c r="L46" s="115">
        <v>20</v>
      </c>
      <c r="O46" s="99"/>
      <c r="Q46" s="746"/>
    </row>
    <row r="47" spans="1:17" x14ac:dyDescent="0.2">
      <c r="F47" s="112">
        <v>39994</v>
      </c>
      <c r="G47" s="110">
        <v>73.590016459365287</v>
      </c>
      <c r="H47" s="115">
        <v>70</v>
      </c>
      <c r="I47" s="102"/>
      <c r="J47" s="112">
        <v>40211</v>
      </c>
      <c r="K47" s="110">
        <v>139.12708403650188</v>
      </c>
      <c r="L47" s="115">
        <v>50</v>
      </c>
      <c r="O47" s="99"/>
      <c r="Q47" s="746"/>
    </row>
    <row r="48" spans="1:17" x14ac:dyDescent="0.2">
      <c r="F48" s="112">
        <v>39994</v>
      </c>
      <c r="G48" s="110">
        <v>66.180392607771381</v>
      </c>
      <c r="H48" s="115">
        <v>51</v>
      </c>
      <c r="I48" s="102"/>
      <c r="J48" s="112">
        <v>40233</v>
      </c>
      <c r="K48" s="110">
        <v>141.83064162154119</v>
      </c>
      <c r="L48" s="115">
        <v>300</v>
      </c>
      <c r="O48" s="99"/>
      <c r="Q48" s="746"/>
    </row>
    <row r="49" spans="6:17" x14ac:dyDescent="0.2">
      <c r="F49" s="112">
        <v>40003</v>
      </c>
      <c r="G49" s="110">
        <v>86.555445988988964</v>
      </c>
      <c r="H49" s="115">
        <v>21</v>
      </c>
      <c r="I49" s="102"/>
      <c r="J49" s="112">
        <v>40243</v>
      </c>
      <c r="K49" s="110">
        <v>133.81512112509478</v>
      </c>
      <c r="L49" s="115">
        <v>40</v>
      </c>
      <c r="O49" s="99"/>
      <c r="Q49" s="746"/>
    </row>
    <row r="50" spans="6:17" x14ac:dyDescent="0.2">
      <c r="F50" s="112">
        <v>40003</v>
      </c>
      <c r="G50" s="110">
        <v>86.555445988988964</v>
      </c>
      <c r="H50" s="115">
        <v>21</v>
      </c>
      <c r="I50" s="102"/>
      <c r="J50" s="112">
        <v>40287</v>
      </c>
      <c r="K50" s="110">
        <v>106.66165297410052</v>
      </c>
      <c r="L50" s="115">
        <v>29</v>
      </c>
      <c r="O50" s="99"/>
      <c r="Q50" s="746"/>
    </row>
    <row r="51" spans="6:17" x14ac:dyDescent="0.2">
      <c r="F51" s="112">
        <v>40003</v>
      </c>
      <c r="G51" s="110">
        <v>86.555445988988964</v>
      </c>
      <c r="H51" s="115">
        <v>22.5</v>
      </c>
      <c r="I51" s="102"/>
      <c r="J51" s="112">
        <v>40289</v>
      </c>
      <c r="K51" s="110">
        <v>140.64368111356367</v>
      </c>
      <c r="L51" s="115">
        <v>66</v>
      </c>
      <c r="O51" s="99"/>
      <c r="Q51" s="746"/>
    </row>
    <row r="52" spans="6:17" x14ac:dyDescent="0.2">
      <c r="F52" s="112">
        <v>40024</v>
      </c>
      <c r="G52" s="110">
        <v>54.900992388411183</v>
      </c>
      <c r="H52" s="115">
        <v>69</v>
      </c>
      <c r="I52" s="102"/>
      <c r="J52" s="112">
        <v>40297</v>
      </c>
      <c r="K52" s="110">
        <v>132.51787215964211</v>
      </c>
      <c r="L52" s="115">
        <v>25</v>
      </c>
      <c r="O52" s="99"/>
      <c r="Q52" s="746"/>
    </row>
    <row r="53" spans="6:17" x14ac:dyDescent="0.2">
      <c r="F53" s="112">
        <v>40026</v>
      </c>
      <c r="G53" s="110">
        <v>65.438884202162782</v>
      </c>
      <c r="H53" s="115">
        <v>100</v>
      </c>
      <c r="I53" s="102"/>
      <c r="J53" s="112">
        <v>40308</v>
      </c>
      <c r="K53" s="110">
        <v>133.21471916752552</v>
      </c>
      <c r="L53" s="115">
        <v>125</v>
      </c>
      <c r="O53" s="99"/>
      <c r="Q53" s="746"/>
    </row>
    <row r="54" spans="6:17" x14ac:dyDescent="0.2">
      <c r="F54" s="112">
        <v>40030</v>
      </c>
      <c r="G54" s="110">
        <v>75.119361015095805</v>
      </c>
      <c r="H54" s="115">
        <v>18.899999999999999</v>
      </c>
      <c r="I54" s="102"/>
      <c r="J54" s="112">
        <v>40318</v>
      </c>
      <c r="K54" s="110">
        <v>160.55576052646407</v>
      </c>
      <c r="L54" s="115">
        <v>25.8</v>
      </c>
      <c r="O54" s="99"/>
      <c r="Q54" s="746"/>
    </row>
    <row r="55" spans="6:17" x14ac:dyDescent="0.2">
      <c r="F55" s="112">
        <v>40030</v>
      </c>
      <c r="G55" s="110">
        <v>75.465011914369214</v>
      </c>
      <c r="H55" s="115">
        <v>16.8</v>
      </c>
      <c r="I55" s="102"/>
      <c r="J55" s="112">
        <v>40330</v>
      </c>
      <c r="K55" s="110">
        <v>323.5796626050128</v>
      </c>
      <c r="L55" s="115">
        <v>32</v>
      </c>
      <c r="O55" s="99"/>
      <c r="Q55" s="746"/>
    </row>
    <row r="56" spans="6:17" x14ac:dyDescent="0.2">
      <c r="F56" s="112">
        <v>40042</v>
      </c>
      <c r="G56" s="110">
        <v>105.0755431942145</v>
      </c>
      <c r="H56" s="115">
        <v>90</v>
      </c>
      <c r="I56" s="102"/>
      <c r="J56" s="112">
        <v>40330</v>
      </c>
      <c r="K56" s="110">
        <v>132.51787215964211</v>
      </c>
      <c r="L56" s="115">
        <v>20</v>
      </c>
      <c r="O56" s="99"/>
      <c r="Q56" s="746"/>
    </row>
    <row r="57" spans="6:17" x14ac:dyDescent="0.2">
      <c r="F57" s="112">
        <v>40051</v>
      </c>
      <c r="G57" s="110">
        <v>67.499306700654046</v>
      </c>
      <c r="H57" s="115">
        <v>200.2</v>
      </c>
      <c r="I57" s="102"/>
      <c r="J57" s="112">
        <v>40353</v>
      </c>
      <c r="K57" s="110">
        <v>128.07170992260362</v>
      </c>
      <c r="L57" s="115">
        <v>23</v>
      </c>
      <c r="O57" s="99"/>
      <c r="Q57" s="746"/>
    </row>
    <row r="58" spans="6:17" x14ac:dyDescent="0.2">
      <c r="F58" s="112">
        <v>40064</v>
      </c>
      <c r="G58" s="110">
        <v>56.348780380309648</v>
      </c>
      <c r="H58" s="115">
        <v>36</v>
      </c>
      <c r="I58" s="102"/>
      <c r="J58" s="112">
        <v>40359</v>
      </c>
      <c r="K58" s="110">
        <v>100.78435541286747</v>
      </c>
      <c r="L58" s="115">
        <v>12</v>
      </c>
      <c r="O58" s="99"/>
      <c r="Q58" s="746"/>
    </row>
    <row r="59" spans="6:17" x14ac:dyDescent="0.2">
      <c r="F59" s="112">
        <v>40081</v>
      </c>
      <c r="G59" s="110">
        <v>47.410441492612996</v>
      </c>
      <c r="H59" s="115">
        <v>151.80000000000001</v>
      </c>
      <c r="I59" s="102"/>
      <c r="J59" s="112">
        <v>40359</v>
      </c>
      <c r="K59" s="110">
        <v>100.4796315006849</v>
      </c>
      <c r="L59" s="115">
        <v>10</v>
      </c>
      <c r="O59" s="99"/>
      <c r="Q59" s="746"/>
    </row>
    <row r="60" spans="6:17" x14ac:dyDescent="0.2">
      <c r="F60" s="112">
        <v>40081</v>
      </c>
      <c r="G60" s="110">
        <v>49.530319698973351</v>
      </c>
      <c r="H60" s="115">
        <v>129.6</v>
      </c>
      <c r="I60" s="102"/>
      <c r="J60" s="112">
        <v>40385</v>
      </c>
      <c r="K60" s="110">
        <v>134.09801601299415</v>
      </c>
      <c r="L60" s="115">
        <v>20</v>
      </c>
      <c r="O60" s="99"/>
      <c r="Q60" s="746"/>
    </row>
    <row r="61" spans="6:17" x14ac:dyDescent="0.2">
      <c r="F61" s="112">
        <v>40087</v>
      </c>
      <c r="G61" s="110">
        <v>67.204316894591543</v>
      </c>
      <c r="H61" s="115">
        <v>150</v>
      </c>
      <c r="I61" s="102"/>
      <c r="J61" s="112">
        <v>40388</v>
      </c>
      <c r="K61" s="110">
        <v>154.49478261403425</v>
      </c>
      <c r="L61" s="115">
        <v>150</v>
      </c>
      <c r="O61" s="99"/>
      <c r="Q61" s="746"/>
    </row>
    <row r="62" spans="6:17" x14ac:dyDescent="0.2">
      <c r="F62" s="112">
        <v>40091</v>
      </c>
      <c r="G62" s="110">
        <v>50.013610135574339</v>
      </c>
      <c r="H62" s="115">
        <v>99</v>
      </c>
      <c r="I62" s="102"/>
      <c r="J62" s="112">
        <v>40388</v>
      </c>
      <c r="K62" s="110">
        <v>128.94246662977548</v>
      </c>
      <c r="L62" s="115">
        <v>45</v>
      </c>
      <c r="O62" s="99"/>
      <c r="Q62" s="746"/>
    </row>
    <row r="63" spans="6:17" x14ac:dyDescent="0.2">
      <c r="F63" s="112">
        <v>40095</v>
      </c>
      <c r="G63" s="110">
        <v>77.492352039894442</v>
      </c>
      <c r="H63" s="115">
        <v>5</v>
      </c>
      <c r="I63" s="102"/>
      <c r="J63" s="112">
        <v>40400</v>
      </c>
      <c r="K63" s="110">
        <v>133.64367584916721</v>
      </c>
      <c r="L63" s="115">
        <v>30</v>
      </c>
      <c r="O63" s="99"/>
      <c r="Q63" s="746"/>
    </row>
    <row r="64" spans="6:17" x14ac:dyDescent="0.2">
      <c r="F64" s="112">
        <v>40119</v>
      </c>
      <c r="G64" s="110">
        <v>71.425079141791102</v>
      </c>
      <c r="H64" s="115">
        <v>60</v>
      </c>
      <c r="I64" s="102"/>
      <c r="J64" s="112">
        <v>40400</v>
      </c>
      <c r="K64" s="110">
        <v>193.81673462055173</v>
      </c>
      <c r="L64" s="115">
        <v>5.5</v>
      </c>
      <c r="O64" s="99"/>
      <c r="Q64" s="746"/>
    </row>
    <row r="65" spans="6:17" x14ac:dyDescent="0.2">
      <c r="F65" s="112">
        <v>40133</v>
      </c>
      <c r="G65" s="110">
        <v>65.106796537331135</v>
      </c>
      <c r="H65" s="115">
        <v>50</v>
      </c>
      <c r="I65" s="102"/>
      <c r="J65" s="112">
        <v>40414</v>
      </c>
      <c r="K65" s="110">
        <v>114.43455922227665</v>
      </c>
      <c r="L65" s="115">
        <v>23</v>
      </c>
      <c r="O65" s="99"/>
      <c r="Q65" s="746"/>
    </row>
    <row r="66" spans="6:17" x14ac:dyDescent="0.2">
      <c r="F66" s="112">
        <v>40141</v>
      </c>
      <c r="G66" s="110">
        <v>76.742274214827162</v>
      </c>
      <c r="H66" s="115">
        <v>209.4</v>
      </c>
      <c r="I66" s="102"/>
      <c r="J66" s="112">
        <v>40441</v>
      </c>
      <c r="K66" s="110">
        <v>124.46150053332839</v>
      </c>
      <c r="L66" s="115">
        <v>62.5</v>
      </c>
      <c r="O66" s="99"/>
      <c r="Q66" s="746"/>
    </row>
    <row r="67" spans="6:17" x14ac:dyDescent="0.2">
      <c r="F67" s="112">
        <v>40141</v>
      </c>
      <c r="G67" s="110">
        <v>67.436234983954776</v>
      </c>
      <c r="H67" s="115">
        <v>150</v>
      </c>
      <c r="I67" s="102"/>
      <c r="J67" s="112">
        <v>40492</v>
      </c>
      <c r="K67" s="110">
        <v>130.46105532275737</v>
      </c>
      <c r="L67" s="115">
        <v>130</v>
      </c>
      <c r="O67" s="99"/>
      <c r="Q67" s="746"/>
    </row>
    <row r="68" spans="6:17" x14ac:dyDescent="0.2">
      <c r="F68" s="112">
        <v>40147</v>
      </c>
      <c r="G68" s="110">
        <v>115.45899006542261</v>
      </c>
      <c r="H68" s="115">
        <v>150</v>
      </c>
      <c r="I68" s="102"/>
      <c r="J68" s="112">
        <v>40497</v>
      </c>
      <c r="K68" s="110">
        <v>78.974467067086621</v>
      </c>
      <c r="L68" s="115">
        <v>14</v>
      </c>
      <c r="O68" s="99"/>
      <c r="Q68" s="746"/>
    </row>
    <row r="69" spans="6:17" x14ac:dyDescent="0.2">
      <c r="F69" s="112">
        <v>40147</v>
      </c>
      <c r="G69" s="110">
        <v>115.45899006542261</v>
      </c>
      <c r="H69" s="115">
        <v>150</v>
      </c>
      <c r="I69" s="102"/>
      <c r="J69" s="112">
        <v>40497</v>
      </c>
      <c r="K69" s="110">
        <v>77.039295452069126</v>
      </c>
      <c r="L69" s="115">
        <v>20</v>
      </c>
      <c r="O69" s="99"/>
      <c r="Q69" s="746"/>
    </row>
    <row r="70" spans="6:17" x14ac:dyDescent="0.2">
      <c r="F70" s="112">
        <v>40147</v>
      </c>
      <c r="G70" s="110">
        <v>115.34513874628041</v>
      </c>
      <c r="H70" s="115">
        <v>150</v>
      </c>
      <c r="I70" s="102"/>
      <c r="J70" s="112">
        <v>40513</v>
      </c>
      <c r="K70" s="110">
        <v>138.7308344812717</v>
      </c>
      <c r="L70" s="115">
        <v>9</v>
      </c>
      <c r="O70" s="99"/>
      <c r="Q70" s="746"/>
    </row>
    <row r="71" spans="6:17" x14ac:dyDescent="0.2">
      <c r="F71" s="112">
        <v>40147</v>
      </c>
      <c r="G71" s="110">
        <v>115.11494866419031</v>
      </c>
      <c r="H71" s="115">
        <v>102</v>
      </c>
      <c r="I71" s="102"/>
      <c r="J71" s="112">
        <v>40513</v>
      </c>
      <c r="K71" s="110">
        <v>149.39254830023049</v>
      </c>
      <c r="L71" s="115">
        <v>7.65</v>
      </c>
      <c r="O71" s="99"/>
      <c r="Q71" s="746"/>
    </row>
    <row r="72" spans="6:17" x14ac:dyDescent="0.2">
      <c r="F72" s="112">
        <v>40147</v>
      </c>
      <c r="G72" s="110">
        <v>115.11494866419031</v>
      </c>
      <c r="H72" s="115">
        <v>168</v>
      </c>
      <c r="I72" s="102"/>
      <c r="J72" s="112">
        <v>40533</v>
      </c>
      <c r="K72" s="110">
        <v>124.70222447672158</v>
      </c>
      <c r="L72" s="115">
        <v>60</v>
      </c>
      <c r="O72" s="99"/>
      <c r="Q72" s="746"/>
    </row>
    <row r="73" spans="6:17" x14ac:dyDescent="0.2">
      <c r="F73" s="112">
        <v>40149</v>
      </c>
      <c r="G73" s="110">
        <v>99.988286112755361</v>
      </c>
      <c r="H73" s="115">
        <v>50</v>
      </c>
      <c r="I73" s="102"/>
      <c r="J73" s="112">
        <v>40542</v>
      </c>
      <c r="K73" s="110">
        <v>110.49071387284506</v>
      </c>
      <c r="L73" s="115">
        <v>309</v>
      </c>
      <c r="O73" s="99"/>
      <c r="Q73" s="746"/>
    </row>
    <row r="74" spans="6:17" x14ac:dyDescent="0.2">
      <c r="F74" s="112">
        <v>40156</v>
      </c>
      <c r="G74" s="110">
        <v>124.92734679094177</v>
      </c>
      <c r="H74" s="115">
        <v>10.25</v>
      </c>
      <c r="I74" s="102"/>
      <c r="J74" s="112">
        <v>40542</v>
      </c>
      <c r="K74" s="110">
        <v>147.93328369973588</v>
      </c>
      <c r="L74" s="115">
        <v>20</v>
      </c>
      <c r="O74" s="99"/>
      <c r="Q74" s="746"/>
    </row>
    <row r="75" spans="6:17" x14ac:dyDescent="0.2">
      <c r="F75" s="112">
        <v>40164</v>
      </c>
      <c r="G75" s="110">
        <v>126.6534717700346</v>
      </c>
      <c r="H75" s="115">
        <v>120</v>
      </c>
      <c r="I75" s="102"/>
      <c r="J75" s="112">
        <v>40548</v>
      </c>
      <c r="K75" s="110">
        <v>110.72793418415294</v>
      </c>
      <c r="L75" s="115">
        <v>270</v>
      </c>
      <c r="O75" s="99"/>
      <c r="Q75" s="746"/>
    </row>
    <row r="76" spans="6:17" x14ac:dyDescent="0.2">
      <c r="F76" s="112">
        <v>40175</v>
      </c>
      <c r="G76" s="110">
        <v>73.931558000992467</v>
      </c>
      <c r="H76" s="115">
        <v>70</v>
      </c>
      <c r="I76" s="102"/>
      <c r="J76" s="112">
        <v>40550</v>
      </c>
      <c r="K76" s="110">
        <v>123.30544471010373</v>
      </c>
      <c r="L76" s="115">
        <v>110</v>
      </c>
      <c r="O76" s="99"/>
      <c r="Q76" s="746"/>
    </row>
    <row r="77" spans="6:17" x14ac:dyDescent="0.2">
      <c r="F77" s="112">
        <v>40206</v>
      </c>
      <c r="G77" s="110">
        <v>104.79118333129009</v>
      </c>
      <c r="H77" s="115">
        <v>151.80000000000001</v>
      </c>
      <c r="I77" s="102"/>
      <c r="J77" s="112">
        <v>40568</v>
      </c>
      <c r="K77" s="110">
        <v>135.50909530311614</v>
      </c>
      <c r="L77" s="115">
        <v>26</v>
      </c>
      <c r="O77" s="99"/>
      <c r="Q77" s="746"/>
    </row>
    <row r="78" spans="6:17" x14ac:dyDescent="0.2">
      <c r="F78" s="112">
        <v>40214</v>
      </c>
      <c r="G78" s="110">
        <v>54.487017567305827</v>
      </c>
      <c r="H78" s="115">
        <v>81</v>
      </c>
      <c r="I78" s="102"/>
      <c r="J78" s="112">
        <v>40581</v>
      </c>
      <c r="K78" s="110">
        <v>115.56695260570278</v>
      </c>
      <c r="L78" s="115">
        <v>250</v>
      </c>
      <c r="O78" s="99"/>
      <c r="Q78" s="746"/>
    </row>
    <row r="79" spans="6:17" x14ac:dyDescent="0.2">
      <c r="F79" s="112">
        <v>40221</v>
      </c>
      <c r="G79" s="110">
        <v>74.070647096359707</v>
      </c>
      <c r="H79" s="115">
        <v>198</v>
      </c>
      <c r="I79" s="102"/>
      <c r="J79" s="112">
        <v>40585</v>
      </c>
      <c r="K79" s="110">
        <v>114.50864091068806</v>
      </c>
      <c r="L79" s="115">
        <v>30</v>
      </c>
      <c r="O79" s="99"/>
      <c r="Q79" s="746"/>
    </row>
    <row r="80" spans="6:17" x14ac:dyDescent="0.2">
      <c r="F80" s="112">
        <v>40242</v>
      </c>
      <c r="G80" s="110">
        <v>110.62514273782257</v>
      </c>
      <c r="H80" s="115">
        <v>65.099999999999994</v>
      </c>
      <c r="I80" s="102"/>
      <c r="J80" s="112">
        <v>40585</v>
      </c>
      <c r="K80" s="110">
        <v>118.11935828776366</v>
      </c>
      <c r="L80" s="115">
        <v>20</v>
      </c>
      <c r="O80" s="99"/>
      <c r="Q80" s="746"/>
    </row>
    <row r="81" spans="6:17" x14ac:dyDescent="0.2">
      <c r="F81" s="112">
        <v>40266</v>
      </c>
      <c r="G81" s="110">
        <v>59.008945060971847</v>
      </c>
      <c r="H81" s="115">
        <v>250.2</v>
      </c>
      <c r="I81" s="102"/>
      <c r="J81" s="112">
        <v>40610</v>
      </c>
      <c r="K81" s="110">
        <v>94.320488853098709</v>
      </c>
      <c r="L81" s="115">
        <v>150</v>
      </c>
      <c r="O81" s="99"/>
      <c r="Q81" s="746"/>
    </row>
    <row r="82" spans="6:17" x14ac:dyDescent="0.2">
      <c r="F82" s="112">
        <v>40269</v>
      </c>
      <c r="G82" s="110">
        <v>60.751921073144793</v>
      </c>
      <c r="H82" s="115">
        <v>40.5</v>
      </c>
      <c r="I82" s="102"/>
      <c r="J82" s="112">
        <v>40697</v>
      </c>
      <c r="K82" s="110">
        <v>119.61881898299147</v>
      </c>
      <c r="L82" s="115">
        <v>110</v>
      </c>
      <c r="O82" s="99"/>
      <c r="Q82" s="746"/>
    </row>
    <row r="83" spans="6:17" x14ac:dyDescent="0.2">
      <c r="F83" s="112">
        <v>40284</v>
      </c>
      <c r="G83" s="110">
        <v>43.112582822033723</v>
      </c>
      <c r="H83" s="115">
        <v>102.4</v>
      </c>
      <c r="I83" s="102"/>
      <c r="J83" s="112">
        <v>40697</v>
      </c>
      <c r="K83" s="110">
        <v>111.74425078754807</v>
      </c>
      <c r="L83" s="115">
        <v>127</v>
      </c>
      <c r="O83" s="99"/>
      <c r="Q83" s="746"/>
    </row>
    <row r="84" spans="6:17" x14ac:dyDescent="0.2">
      <c r="F84" s="112">
        <v>40287</v>
      </c>
      <c r="G84" s="110">
        <v>87.717058245796082</v>
      </c>
      <c r="H84" s="115">
        <v>50.4</v>
      </c>
      <c r="I84" s="102"/>
      <c r="J84" s="112">
        <v>40715</v>
      </c>
      <c r="K84" s="110">
        <v>107.10791682952231</v>
      </c>
      <c r="L84" s="115">
        <v>150</v>
      </c>
      <c r="O84" s="99"/>
      <c r="Q84" s="746"/>
    </row>
    <row r="85" spans="6:17" x14ac:dyDescent="0.2">
      <c r="F85" s="112">
        <v>40291</v>
      </c>
      <c r="G85" s="110">
        <v>50.836606175049667</v>
      </c>
      <c r="H85" s="115">
        <v>51</v>
      </c>
      <c r="I85" s="102"/>
      <c r="J85" s="112">
        <v>40732</v>
      </c>
      <c r="K85" s="110">
        <v>126.51001719203325</v>
      </c>
      <c r="L85" s="115">
        <v>23</v>
      </c>
      <c r="O85" s="99"/>
      <c r="Q85" s="746"/>
    </row>
    <row r="86" spans="6:17" x14ac:dyDescent="0.2">
      <c r="F86" s="112">
        <v>40297</v>
      </c>
      <c r="G86" s="110">
        <v>113.51199643923194</v>
      </c>
      <c r="H86" s="115">
        <v>143.5</v>
      </c>
      <c r="I86" s="102"/>
      <c r="J86" s="112">
        <v>40738</v>
      </c>
      <c r="K86" s="110">
        <v>101.06462360792489</v>
      </c>
      <c r="L86" s="115">
        <v>20</v>
      </c>
      <c r="O86" s="99"/>
      <c r="Q86" s="746"/>
    </row>
    <row r="87" spans="6:17" x14ac:dyDescent="0.2">
      <c r="F87" s="112">
        <v>40302</v>
      </c>
      <c r="G87" s="110">
        <v>79.21753542766055</v>
      </c>
      <c r="H87" s="115">
        <v>32.5</v>
      </c>
      <c r="I87" s="102"/>
      <c r="J87" s="112">
        <v>40742</v>
      </c>
      <c r="K87" s="110">
        <v>196.32277356984014</v>
      </c>
      <c r="L87" s="115">
        <v>6</v>
      </c>
      <c r="O87" s="99"/>
      <c r="Q87" s="746"/>
    </row>
    <row r="88" spans="6:17" x14ac:dyDescent="0.2">
      <c r="F88" s="112">
        <v>40302</v>
      </c>
      <c r="G88" s="110">
        <v>82.616274962603185</v>
      </c>
      <c r="H88" s="115">
        <v>20</v>
      </c>
      <c r="I88" s="102"/>
      <c r="J88" s="112">
        <v>40745</v>
      </c>
      <c r="K88" s="110">
        <v>115.93134912455014</v>
      </c>
      <c r="L88" s="115">
        <v>150</v>
      </c>
      <c r="O88" s="99"/>
      <c r="Q88" s="746"/>
    </row>
    <row r="89" spans="6:17" x14ac:dyDescent="0.2">
      <c r="F89" s="112">
        <v>40317</v>
      </c>
      <c r="G89" s="110">
        <v>60.031177064460294</v>
      </c>
      <c r="H89" s="115">
        <v>250.8</v>
      </c>
      <c r="I89" s="102"/>
      <c r="J89" s="112">
        <v>40815</v>
      </c>
      <c r="K89" s="110">
        <v>85.827763239709867</v>
      </c>
      <c r="L89" s="115">
        <v>250</v>
      </c>
      <c r="O89" s="99"/>
      <c r="Q89" s="746"/>
    </row>
    <row r="90" spans="6:17" x14ac:dyDescent="0.2">
      <c r="F90" s="112">
        <v>40330</v>
      </c>
      <c r="G90" s="110">
        <v>53.175775475896778</v>
      </c>
      <c r="H90" s="115">
        <v>36</v>
      </c>
      <c r="I90" s="102"/>
      <c r="J90" s="112">
        <v>40817</v>
      </c>
      <c r="K90" s="110">
        <v>137.69097724320744</v>
      </c>
      <c r="L90" s="115">
        <v>9</v>
      </c>
      <c r="O90" s="99"/>
      <c r="Q90" s="746"/>
    </row>
    <row r="91" spans="6:17" x14ac:dyDescent="0.2">
      <c r="F91" s="112">
        <v>40331</v>
      </c>
      <c r="G91" s="110">
        <v>116.97119957148352</v>
      </c>
      <c r="H91" s="115">
        <v>102</v>
      </c>
      <c r="I91" s="102"/>
      <c r="J91" s="112">
        <v>40878</v>
      </c>
      <c r="K91" s="110">
        <v>225.77118960531632</v>
      </c>
      <c r="L91" s="115">
        <v>20</v>
      </c>
      <c r="O91" s="99"/>
      <c r="Q91" s="746"/>
    </row>
    <row r="92" spans="6:17" x14ac:dyDescent="0.2">
      <c r="F92" s="112">
        <v>40332</v>
      </c>
      <c r="G92" s="110">
        <v>49.95257133230335</v>
      </c>
      <c r="H92" s="115">
        <v>100</v>
      </c>
      <c r="I92" s="102"/>
      <c r="J92" s="112">
        <v>40885</v>
      </c>
      <c r="K92" s="110">
        <v>108.14725440354329</v>
      </c>
      <c r="L92" s="115">
        <v>19</v>
      </c>
      <c r="O92" s="99"/>
      <c r="Q92" s="746"/>
    </row>
    <row r="93" spans="6:17" x14ac:dyDescent="0.2">
      <c r="F93" s="112">
        <v>40332</v>
      </c>
      <c r="G93" s="110">
        <v>99.263959767390006</v>
      </c>
      <c r="H93" s="115">
        <v>36.799999999999997</v>
      </c>
      <c r="I93" s="102"/>
      <c r="J93" s="112">
        <v>40897</v>
      </c>
      <c r="K93" s="110">
        <v>85.457491161148653</v>
      </c>
      <c r="L93" s="115">
        <v>20</v>
      </c>
      <c r="O93" s="99"/>
      <c r="Q93" s="746"/>
    </row>
    <row r="94" spans="6:17" x14ac:dyDescent="0.2">
      <c r="F94" s="112">
        <v>40332</v>
      </c>
      <c r="G94" s="110">
        <v>94.442532318946988</v>
      </c>
      <c r="H94" s="115">
        <v>90</v>
      </c>
      <c r="I94" s="102"/>
      <c r="J94" s="112">
        <v>40897</v>
      </c>
      <c r="K94" s="110">
        <v>114.93490899607748</v>
      </c>
      <c r="L94" s="115">
        <v>30</v>
      </c>
      <c r="O94" s="99"/>
      <c r="Q94" s="746"/>
    </row>
    <row r="95" spans="6:17" x14ac:dyDescent="0.2">
      <c r="F95" s="112">
        <v>40333</v>
      </c>
      <c r="G95" s="110">
        <v>66.611364057410597</v>
      </c>
      <c r="H95" s="115">
        <v>30</v>
      </c>
      <c r="I95" s="102"/>
      <c r="J95" s="112">
        <v>40897</v>
      </c>
      <c r="K95" s="110">
        <v>84.640567540000703</v>
      </c>
      <c r="L95" s="115">
        <v>20</v>
      </c>
      <c r="O95" s="99"/>
      <c r="Q95" s="746"/>
    </row>
    <row r="96" spans="6:17" x14ac:dyDescent="0.2">
      <c r="F96" s="112">
        <v>40338</v>
      </c>
      <c r="G96" s="110">
        <v>117.96464907456209</v>
      </c>
      <c r="H96" s="115">
        <v>150</v>
      </c>
      <c r="I96" s="102"/>
      <c r="J96" s="112">
        <v>40909</v>
      </c>
      <c r="K96" s="110">
        <v>86.332885309072068</v>
      </c>
      <c r="L96" s="115">
        <v>15</v>
      </c>
      <c r="O96" s="99"/>
      <c r="Q96" s="746"/>
    </row>
    <row r="97" spans="6:17" x14ac:dyDescent="0.2">
      <c r="F97" s="112">
        <v>40338</v>
      </c>
      <c r="G97" s="110">
        <v>120.47786784696733</v>
      </c>
      <c r="H97" s="115">
        <v>168</v>
      </c>
      <c r="I97" s="102"/>
      <c r="J97" s="112">
        <v>40909</v>
      </c>
      <c r="K97" s="110">
        <v>77.456188894838746</v>
      </c>
      <c r="L97" s="115">
        <v>15</v>
      </c>
      <c r="O97" s="99"/>
      <c r="Q97" s="746"/>
    </row>
    <row r="98" spans="6:17" x14ac:dyDescent="0.2">
      <c r="F98" s="112">
        <v>40338</v>
      </c>
      <c r="G98" s="110">
        <v>117.96464907456209</v>
      </c>
      <c r="H98" s="115">
        <v>150</v>
      </c>
      <c r="I98" s="102"/>
      <c r="J98" s="112">
        <v>40942</v>
      </c>
      <c r="K98" s="110">
        <v>86.715123529504552</v>
      </c>
      <c r="L98" s="115">
        <v>200</v>
      </c>
      <c r="O98" s="99"/>
      <c r="Q98" s="746"/>
    </row>
    <row r="99" spans="6:17" x14ac:dyDescent="0.2">
      <c r="F99" s="112">
        <v>40338</v>
      </c>
      <c r="G99" s="110">
        <v>120.47786784696733</v>
      </c>
      <c r="H99" s="115">
        <v>132</v>
      </c>
      <c r="I99" s="102"/>
      <c r="J99" s="112">
        <v>40966</v>
      </c>
      <c r="K99" s="110">
        <v>76.756972344597386</v>
      </c>
      <c r="L99" s="115">
        <v>20</v>
      </c>
      <c r="O99" s="99"/>
      <c r="Q99" s="746"/>
    </row>
    <row r="100" spans="6:17" x14ac:dyDescent="0.2">
      <c r="F100" s="112">
        <v>40350</v>
      </c>
      <c r="G100" s="110">
        <v>93.305708839735985</v>
      </c>
      <c r="H100" s="115">
        <v>81.599999999999994</v>
      </c>
      <c r="I100" s="102"/>
      <c r="J100" s="112">
        <v>41093</v>
      </c>
      <c r="K100" s="110">
        <v>91.375792663152524</v>
      </c>
      <c r="L100" s="115">
        <v>20</v>
      </c>
      <c r="O100" s="99"/>
      <c r="Q100" s="746"/>
    </row>
    <row r="101" spans="6:17" x14ac:dyDescent="0.2">
      <c r="F101" s="112">
        <v>40359</v>
      </c>
      <c r="G101" s="110">
        <v>56.06344508836672</v>
      </c>
      <c r="H101" s="115">
        <v>114</v>
      </c>
      <c r="I101" s="102"/>
      <c r="J101" s="112">
        <v>41093</v>
      </c>
      <c r="K101" s="110">
        <v>94.207180027618278</v>
      </c>
      <c r="L101" s="115">
        <v>20</v>
      </c>
      <c r="O101" s="99"/>
      <c r="Q101" s="746"/>
    </row>
    <row r="102" spans="6:17" x14ac:dyDescent="0.2">
      <c r="F102" s="112">
        <v>40366</v>
      </c>
      <c r="G102" s="110">
        <v>37.791611969830242</v>
      </c>
      <c r="H102" s="115">
        <v>78.2</v>
      </c>
      <c r="I102" s="102"/>
      <c r="J102" s="112">
        <v>41124</v>
      </c>
      <c r="K102" s="110">
        <v>87.994188335344091</v>
      </c>
      <c r="L102" s="115">
        <v>20</v>
      </c>
      <c r="O102" s="99"/>
      <c r="Q102" s="746"/>
    </row>
    <row r="103" spans="6:17" x14ac:dyDescent="0.2">
      <c r="F103" s="112">
        <v>40368</v>
      </c>
      <c r="G103" s="110">
        <v>56.256328015955518</v>
      </c>
      <c r="H103" s="115">
        <v>42.5</v>
      </c>
      <c r="I103" s="102"/>
      <c r="J103" s="112">
        <v>41134</v>
      </c>
      <c r="K103" s="110">
        <v>91.287669967063152</v>
      </c>
      <c r="L103" s="115">
        <v>20</v>
      </c>
      <c r="O103" s="99"/>
      <c r="Q103" s="746"/>
    </row>
    <row r="104" spans="6:17" x14ac:dyDescent="0.2">
      <c r="F104" s="112">
        <v>40374</v>
      </c>
      <c r="G104" s="110">
        <v>45.175345383936602</v>
      </c>
      <c r="H104" s="115">
        <v>99.2</v>
      </c>
      <c r="I104" s="102"/>
      <c r="J104" s="112">
        <v>41137</v>
      </c>
      <c r="K104" s="110">
        <v>89.014281114293723</v>
      </c>
      <c r="L104" s="115">
        <v>102</v>
      </c>
      <c r="O104" s="99"/>
      <c r="Q104" s="746"/>
    </row>
    <row r="105" spans="6:17" x14ac:dyDescent="0.2">
      <c r="F105" s="112">
        <v>40380</v>
      </c>
      <c r="G105" s="110">
        <v>81.186407037252465</v>
      </c>
      <c r="H105" s="115">
        <v>99.2</v>
      </c>
      <c r="I105" s="102"/>
      <c r="J105" s="112">
        <v>41150</v>
      </c>
      <c r="K105" s="110">
        <v>86.051279361527307</v>
      </c>
      <c r="L105" s="115">
        <v>20</v>
      </c>
      <c r="O105" s="99"/>
      <c r="Q105" s="746"/>
    </row>
    <row r="106" spans="6:17" x14ac:dyDescent="0.2">
      <c r="F106" s="112">
        <v>40381</v>
      </c>
      <c r="G106" s="110">
        <v>114.3028801495829</v>
      </c>
      <c r="H106" s="115">
        <v>102.5</v>
      </c>
      <c r="I106" s="102"/>
      <c r="J106" s="112">
        <v>41152</v>
      </c>
      <c r="K106" s="110">
        <v>91.646623101480131</v>
      </c>
      <c r="L106" s="115">
        <v>250</v>
      </c>
      <c r="O106" s="99"/>
      <c r="Q106" s="746"/>
    </row>
    <row r="107" spans="6:17" x14ac:dyDescent="0.2">
      <c r="F107" s="112">
        <v>40400</v>
      </c>
      <c r="G107" s="110">
        <v>90.723687408269853</v>
      </c>
      <c r="H107" s="115">
        <v>110.4</v>
      </c>
      <c r="I107" s="102"/>
      <c r="J107" s="112">
        <v>41169</v>
      </c>
      <c r="K107" s="110">
        <v>83.850645362473855</v>
      </c>
      <c r="L107" s="115">
        <v>20</v>
      </c>
      <c r="O107" s="99"/>
      <c r="Q107" s="746"/>
    </row>
    <row r="108" spans="6:17" x14ac:dyDescent="0.2">
      <c r="F108" s="112">
        <v>40406</v>
      </c>
      <c r="G108" s="110">
        <v>56.246815253283835</v>
      </c>
      <c r="H108" s="115">
        <v>199.8</v>
      </c>
      <c r="I108" s="102"/>
      <c r="J108" s="112">
        <v>41169</v>
      </c>
      <c r="K108" s="110">
        <v>100.91375636786022</v>
      </c>
      <c r="L108" s="115">
        <v>20.8</v>
      </c>
      <c r="O108" s="99"/>
      <c r="Q108" s="746"/>
    </row>
    <row r="109" spans="6:17" x14ac:dyDescent="0.2">
      <c r="F109" s="112">
        <v>40410</v>
      </c>
      <c r="G109" s="110">
        <v>123.8321127827617</v>
      </c>
      <c r="H109" s="115">
        <v>49</v>
      </c>
      <c r="I109" s="102"/>
      <c r="J109" s="112">
        <v>41199</v>
      </c>
      <c r="K109" s="110">
        <v>86.455760439164152</v>
      </c>
      <c r="L109" s="115">
        <v>10</v>
      </c>
      <c r="O109" s="99"/>
      <c r="Q109" s="746"/>
    </row>
    <row r="110" spans="6:17" x14ac:dyDescent="0.2">
      <c r="F110" s="112">
        <v>40422</v>
      </c>
      <c r="G110" s="110">
        <v>71.645720706090543</v>
      </c>
      <c r="H110" s="115">
        <v>79.2</v>
      </c>
      <c r="I110" s="102"/>
      <c r="J110" s="112">
        <v>41207</v>
      </c>
      <c r="K110" s="110">
        <v>55.834031725989298</v>
      </c>
      <c r="L110" s="115">
        <v>50</v>
      </c>
      <c r="O110" s="99"/>
      <c r="Q110" s="746"/>
    </row>
    <row r="111" spans="6:17" x14ac:dyDescent="0.2">
      <c r="F111" s="112">
        <v>40429</v>
      </c>
      <c r="G111" s="110">
        <v>81.922537313841445</v>
      </c>
      <c r="H111" s="115">
        <v>55.2</v>
      </c>
      <c r="I111" s="102"/>
      <c r="J111" s="112">
        <v>41214</v>
      </c>
      <c r="K111" s="110">
        <v>71.032712352680903</v>
      </c>
      <c r="L111" s="115">
        <v>20</v>
      </c>
      <c r="O111" s="99"/>
      <c r="Q111" s="746"/>
    </row>
    <row r="112" spans="6:17" x14ac:dyDescent="0.2">
      <c r="F112" s="112">
        <v>40438</v>
      </c>
      <c r="G112" s="110">
        <v>35.147290368598483</v>
      </c>
      <c r="H112" s="115">
        <v>148.80000000000001</v>
      </c>
      <c r="I112" s="102"/>
      <c r="J112" s="112">
        <v>41228</v>
      </c>
      <c r="K112" s="110">
        <v>82.269906456320939</v>
      </c>
      <c r="L112" s="115">
        <v>20</v>
      </c>
      <c r="O112" s="99"/>
      <c r="Q112" s="746"/>
    </row>
    <row r="113" spans="6:17" x14ac:dyDescent="0.2">
      <c r="F113" s="112">
        <v>40443</v>
      </c>
      <c r="G113" s="110">
        <v>44.202155233073476</v>
      </c>
      <c r="H113" s="115">
        <v>80</v>
      </c>
      <c r="I113" s="102"/>
      <c r="J113" s="112">
        <v>41255</v>
      </c>
      <c r="K113" s="110">
        <v>80.77785758242976</v>
      </c>
      <c r="L113" s="115">
        <v>250</v>
      </c>
      <c r="O113" s="99"/>
      <c r="Q113" s="746"/>
    </row>
    <row r="114" spans="6:17" x14ac:dyDescent="0.2">
      <c r="F114" s="112">
        <v>40462</v>
      </c>
      <c r="G114" s="110">
        <v>112.0617461575188</v>
      </c>
      <c r="H114" s="115">
        <v>49.8</v>
      </c>
      <c r="I114" s="102"/>
      <c r="J114" s="112">
        <v>41256</v>
      </c>
      <c r="K114" s="110">
        <v>83.794134143939033</v>
      </c>
      <c r="L114" s="115">
        <v>20</v>
      </c>
      <c r="O114" s="99"/>
      <c r="Q114" s="746"/>
    </row>
    <row r="115" spans="6:17" x14ac:dyDescent="0.2">
      <c r="F115" s="112">
        <v>40469</v>
      </c>
      <c r="G115" s="110">
        <v>111.25566624577453</v>
      </c>
      <c r="H115" s="115">
        <v>31.68</v>
      </c>
      <c r="I115" s="102"/>
      <c r="J115" s="112">
        <v>41309</v>
      </c>
      <c r="K115" s="110">
        <v>99.910575839389338</v>
      </c>
      <c r="L115" s="115">
        <v>28.8</v>
      </c>
      <c r="O115" s="99"/>
      <c r="Q115" s="746"/>
    </row>
    <row r="116" spans="6:17" x14ac:dyDescent="0.2">
      <c r="F116" s="112">
        <v>40487</v>
      </c>
      <c r="G116" s="110">
        <v>39.593117740197947</v>
      </c>
      <c r="H116" s="115">
        <v>161</v>
      </c>
      <c r="I116" s="102"/>
      <c r="J116" s="112">
        <v>41333</v>
      </c>
      <c r="K116" s="110">
        <v>80.469870516428358</v>
      </c>
      <c r="L116" s="115">
        <v>45</v>
      </c>
      <c r="O116" s="99"/>
      <c r="Q116" s="746"/>
    </row>
    <row r="117" spans="6:17" x14ac:dyDescent="0.2">
      <c r="F117" s="112">
        <v>40494</v>
      </c>
      <c r="G117" s="110">
        <v>65.917686713317963</v>
      </c>
      <c r="H117" s="115">
        <v>99</v>
      </c>
      <c r="I117" s="102"/>
      <c r="J117" s="112">
        <v>41355</v>
      </c>
      <c r="K117" s="110">
        <v>86.879887243016526</v>
      </c>
      <c r="L117" s="115">
        <v>20</v>
      </c>
      <c r="O117" s="99"/>
      <c r="Q117" s="746"/>
    </row>
    <row r="118" spans="6:17" x14ac:dyDescent="0.2">
      <c r="F118" s="112">
        <v>40518</v>
      </c>
      <c r="G118" s="110">
        <v>34.013121715447106</v>
      </c>
      <c r="H118" s="115">
        <v>201</v>
      </c>
      <c r="I118" s="102"/>
      <c r="J118" s="112">
        <v>41355</v>
      </c>
      <c r="K118" s="110">
        <v>85.54537932553805</v>
      </c>
      <c r="L118" s="115">
        <v>20</v>
      </c>
      <c r="O118" s="99"/>
      <c r="Q118" s="746"/>
    </row>
    <row r="119" spans="6:17" x14ac:dyDescent="0.2">
      <c r="F119" s="112">
        <v>40521</v>
      </c>
      <c r="G119" s="110">
        <v>28.632787499726287</v>
      </c>
      <c r="H119" s="115">
        <v>167.89999999999998</v>
      </c>
      <c r="I119" s="102"/>
      <c r="J119" s="112">
        <v>41358</v>
      </c>
      <c r="K119" s="110">
        <v>75.769444740106138</v>
      </c>
      <c r="L119" s="115">
        <v>20</v>
      </c>
      <c r="O119" s="99"/>
      <c r="Q119" s="746"/>
    </row>
    <row r="120" spans="6:17" x14ac:dyDescent="0.2">
      <c r="F120" s="112">
        <v>40529</v>
      </c>
      <c r="G120" s="110">
        <v>103.79292341306881</v>
      </c>
      <c r="H120" s="115">
        <v>78.2</v>
      </c>
      <c r="I120" s="102"/>
      <c r="J120" s="112">
        <v>41374</v>
      </c>
      <c r="K120" s="110">
        <v>85.057922213075969</v>
      </c>
      <c r="L120" s="115">
        <v>20</v>
      </c>
      <c r="O120" s="99"/>
      <c r="Q120" s="746"/>
    </row>
    <row r="121" spans="6:17" x14ac:dyDescent="0.2">
      <c r="F121" s="112">
        <v>40529</v>
      </c>
      <c r="G121" s="110">
        <v>56.384403719791948</v>
      </c>
      <c r="H121" s="115">
        <v>50</v>
      </c>
      <c r="I121" s="102"/>
      <c r="J121" s="112">
        <v>41380</v>
      </c>
      <c r="K121" s="110">
        <v>62.489022441100744</v>
      </c>
      <c r="L121" s="115">
        <v>20</v>
      </c>
      <c r="O121" s="99"/>
      <c r="Q121" s="746"/>
    </row>
    <row r="122" spans="6:17" x14ac:dyDescent="0.2">
      <c r="F122" s="112">
        <v>40529</v>
      </c>
      <c r="G122" s="110">
        <v>98.15490292826027</v>
      </c>
      <c r="H122" s="115">
        <v>78.2</v>
      </c>
      <c r="I122" s="102"/>
      <c r="J122" s="112">
        <v>41426</v>
      </c>
      <c r="K122" s="110">
        <v>58.951732971391216</v>
      </c>
      <c r="L122" s="115">
        <v>20</v>
      </c>
      <c r="O122" s="99"/>
      <c r="Q122" s="746"/>
    </row>
    <row r="123" spans="6:17" x14ac:dyDescent="0.2">
      <c r="F123" s="112">
        <v>40529</v>
      </c>
      <c r="G123" s="110">
        <v>53.662647998558647</v>
      </c>
      <c r="H123" s="115">
        <v>38.46</v>
      </c>
      <c r="I123" s="102"/>
      <c r="J123" s="112">
        <v>41428</v>
      </c>
      <c r="K123" s="110">
        <v>66.357227023510106</v>
      </c>
      <c r="L123" s="115">
        <v>48</v>
      </c>
      <c r="O123" s="99"/>
      <c r="Q123" s="746"/>
    </row>
    <row r="124" spans="6:17" x14ac:dyDescent="0.2">
      <c r="F124" s="112">
        <v>40534</v>
      </c>
      <c r="G124" s="110">
        <v>44.740896081959121</v>
      </c>
      <c r="H124" s="115">
        <v>27.3</v>
      </c>
      <c r="I124" s="102"/>
      <c r="J124" s="112">
        <v>41428</v>
      </c>
      <c r="K124" s="110">
        <v>67.24666182926795</v>
      </c>
      <c r="L124" s="115">
        <v>40</v>
      </c>
      <c r="O124" s="99"/>
      <c r="Q124" s="746"/>
    </row>
    <row r="125" spans="6:17" x14ac:dyDescent="0.2">
      <c r="F125" s="112">
        <v>40535</v>
      </c>
      <c r="G125" s="110">
        <v>65.727517690368828</v>
      </c>
      <c r="H125" s="115">
        <v>28.5</v>
      </c>
      <c r="I125" s="102"/>
      <c r="J125" s="112">
        <v>41444</v>
      </c>
      <c r="K125" s="110">
        <v>152.21295504145908</v>
      </c>
      <c r="L125" s="115">
        <v>12</v>
      </c>
      <c r="O125" s="99"/>
      <c r="Q125" s="746"/>
    </row>
    <row r="126" spans="6:17" x14ac:dyDescent="0.2">
      <c r="F126" s="112">
        <v>40535</v>
      </c>
      <c r="G126" s="110">
        <v>54.187171407941754</v>
      </c>
      <c r="H126" s="115">
        <v>48</v>
      </c>
      <c r="I126" s="102"/>
      <c r="J126" s="112">
        <v>41458</v>
      </c>
      <c r="K126" s="110">
        <v>57.237838446182408</v>
      </c>
      <c r="L126" s="115">
        <v>50</v>
      </c>
      <c r="O126" s="99"/>
      <c r="Q126" s="746"/>
    </row>
    <row r="127" spans="6:17" x14ac:dyDescent="0.2">
      <c r="F127" s="112">
        <v>40535</v>
      </c>
      <c r="G127" s="110">
        <v>72.382672402504198</v>
      </c>
      <c r="H127" s="115">
        <v>34.200000000000003</v>
      </c>
      <c r="I127" s="102"/>
      <c r="J127" s="112">
        <v>41465</v>
      </c>
      <c r="K127" s="110">
        <v>58.755227194819881</v>
      </c>
      <c r="L127" s="115">
        <v>40</v>
      </c>
      <c r="O127" s="99"/>
      <c r="Q127" s="746"/>
    </row>
    <row r="128" spans="6:17" x14ac:dyDescent="0.2">
      <c r="F128" s="112">
        <v>40575</v>
      </c>
      <c r="G128" s="110">
        <v>103.06945612416608</v>
      </c>
      <c r="H128" s="115">
        <v>257.60000000000002</v>
      </c>
      <c r="I128" s="102"/>
      <c r="J128" s="112">
        <v>41465</v>
      </c>
      <c r="K128" s="110">
        <v>63.02709190289174</v>
      </c>
      <c r="L128" s="115">
        <v>20</v>
      </c>
      <c r="O128" s="99"/>
      <c r="Q128" s="746"/>
    </row>
    <row r="129" spans="6:17" x14ac:dyDescent="0.2">
      <c r="F129" s="112">
        <v>40612</v>
      </c>
      <c r="G129" s="110">
        <v>65.457742860967031</v>
      </c>
      <c r="H129" s="115">
        <v>100</v>
      </c>
      <c r="I129" s="102"/>
      <c r="J129" s="112">
        <v>41472</v>
      </c>
      <c r="K129" s="110">
        <v>79.572679143973403</v>
      </c>
      <c r="L129" s="115">
        <v>20</v>
      </c>
      <c r="O129" s="99"/>
      <c r="Q129" s="746"/>
    </row>
    <row r="130" spans="6:17" x14ac:dyDescent="0.2">
      <c r="F130" s="112">
        <v>40639</v>
      </c>
      <c r="G130" s="110">
        <v>101.40185189843318</v>
      </c>
      <c r="H130" s="115">
        <v>155.1</v>
      </c>
      <c r="I130" s="102"/>
      <c r="J130" s="112">
        <v>41472</v>
      </c>
      <c r="K130" s="110">
        <v>79.572679143973403</v>
      </c>
      <c r="L130" s="115">
        <v>12</v>
      </c>
      <c r="O130" s="99"/>
      <c r="Q130" s="746"/>
    </row>
    <row r="131" spans="6:17" x14ac:dyDescent="0.2">
      <c r="F131" s="112">
        <v>40653</v>
      </c>
      <c r="G131" s="110">
        <v>33.065045689872562</v>
      </c>
      <c r="H131" s="115">
        <v>100.8</v>
      </c>
      <c r="I131" s="102"/>
      <c r="J131" s="112">
        <v>41523</v>
      </c>
      <c r="K131" s="110">
        <v>66.289364787988916</v>
      </c>
      <c r="L131" s="115">
        <v>15</v>
      </c>
      <c r="O131" s="99"/>
      <c r="Q131" s="746"/>
    </row>
    <row r="132" spans="6:17" x14ac:dyDescent="0.2">
      <c r="F132" s="112">
        <v>40668</v>
      </c>
      <c r="G132" s="110">
        <v>62.914763766440196</v>
      </c>
      <c r="H132" s="115">
        <v>165.6</v>
      </c>
      <c r="I132" s="102"/>
      <c r="J132" s="112">
        <v>41536</v>
      </c>
      <c r="K132" s="110">
        <v>100.71927867926507</v>
      </c>
      <c r="L132" s="115">
        <v>20</v>
      </c>
      <c r="O132" s="99"/>
      <c r="Q132" s="746"/>
    </row>
    <row r="133" spans="6:17" x14ac:dyDescent="0.2">
      <c r="F133" s="112">
        <v>40669</v>
      </c>
      <c r="G133" s="110">
        <v>31.192021132478157</v>
      </c>
      <c r="H133" s="115">
        <v>131.1</v>
      </c>
      <c r="I133" s="102"/>
      <c r="J133" s="112">
        <v>41544</v>
      </c>
      <c r="K133" s="110">
        <v>63.68742869174033</v>
      </c>
      <c r="L133" s="115">
        <v>20</v>
      </c>
      <c r="O133" s="99"/>
      <c r="Q133" s="746"/>
    </row>
    <row r="134" spans="6:17" x14ac:dyDescent="0.2">
      <c r="F134" s="112">
        <v>40676</v>
      </c>
      <c r="G134" s="110">
        <v>68.545597414310677</v>
      </c>
      <c r="H134" s="115">
        <v>214.4</v>
      </c>
      <c r="I134" s="102"/>
      <c r="J134" s="112">
        <v>41556</v>
      </c>
      <c r="K134" s="110">
        <v>65.826851632149584</v>
      </c>
      <c r="L134" s="115">
        <v>20</v>
      </c>
      <c r="O134" s="99"/>
      <c r="Q134" s="746"/>
    </row>
    <row r="135" spans="6:17" x14ac:dyDescent="0.2">
      <c r="F135" s="112">
        <v>40679</v>
      </c>
      <c r="G135" s="110">
        <v>30.274921558519669</v>
      </c>
      <c r="H135" s="115">
        <v>150.36000000000001</v>
      </c>
      <c r="I135" s="102"/>
      <c r="J135" s="112">
        <v>41569</v>
      </c>
      <c r="K135" s="110">
        <v>63.919864562878068</v>
      </c>
      <c r="L135" s="115">
        <v>20</v>
      </c>
      <c r="O135" s="99"/>
      <c r="Q135" s="746"/>
    </row>
    <row r="136" spans="6:17" x14ac:dyDescent="0.2">
      <c r="F136" s="112">
        <v>40679</v>
      </c>
      <c r="G136" s="110">
        <v>21.838304823647817</v>
      </c>
      <c r="H136" s="115">
        <v>108</v>
      </c>
      <c r="I136" s="102"/>
      <c r="J136" s="112">
        <v>41609</v>
      </c>
      <c r="K136" s="110">
        <v>81.536047201167648</v>
      </c>
      <c r="L136" s="115">
        <v>7.3140000000000001</v>
      </c>
      <c r="O136" s="99"/>
      <c r="Q136" s="746"/>
    </row>
    <row r="137" spans="6:17" x14ac:dyDescent="0.2">
      <c r="F137" s="112">
        <v>40683</v>
      </c>
      <c r="G137" s="110">
        <v>53.024651842202331</v>
      </c>
      <c r="H137" s="115">
        <v>115</v>
      </c>
      <c r="I137" s="102"/>
      <c r="J137" s="112">
        <v>41614</v>
      </c>
      <c r="K137" s="110">
        <v>67.086289608558801</v>
      </c>
      <c r="L137" s="115">
        <v>20</v>
      </c>
      <c r="O137" s="99"/>
      <c r="Q137" s="746"/>
    </row>
    <row r="138" spans="6:17" x14ac:dyDescent="0.2">
      <c r="F138" s="112">
        <v>40701</v>
      </c>
      <c r="G138" s="110">
        <v>37.116123351645548</v>
      </c>
      <c r="H138" s="115">
        <v>202</v>
      </c>
      <c r="I138" s="102"/>
      <c r="J138" s="112">
        <v>41627</v>
      </c>
      <c r="K138" s="110">
        <v>56.080659271407015</v>
      </c>
      <c r="L138" s="115">
        <v>150</v>
      </c>
      <c r="O138" s="99"/>
      <c r="Q138" s="746"/>
    </row>
    <row r="139" spans="6:17" x14ac:dyDescent="0.2">
      <c r="F139" s="112">
        <v>40715</v>
      </c>
      <c r="G139" s="110">
        <v>47.297250007294018</v>
      </c>
      <c r="H139" s="115">
        <v>40</v>
      </c>
      <c r="I139" s="102"/>
      <c r="J139" s="112">
        <v>41669</v>
      </c>
      <c r="K139" s="110">
        <v>68.415203282089777</v>
      </c>
      <c r="L139" s="115">
        <v>7</v>
      </c>
      <c r="O139" s="99"/>
      <c r="Q139" s="746"/>
    </row>
    <row r="140" spans="6:17" x14ac:dyDescent="0.2">
      <c r="F140" s="112">
        <v>40721</v>
      </c>
      <c r="G140" s="110">
        <v>33.64955650486484</v>
      </c>
      <c r="H140" s="115">
        <v>200</v>
      </c>
      <c r="I140" s="102"/>
      <c r="J140" s="112">
        <v>41690</v>
      </c>
      <c r="K140" s="110">
        <v>48.858917851208872</v>
      </c>
      <c r="L140" s="115">
        <v>10.416</v>
      </c>
      <c r="O140" s="99"/>
      <c r="Q140" s="746"/>
    </row>
    <row r="141" spans="6:17" x14ac:dyDescent="0.2">
      <c r="F141" s="112">
        <v>40722</v>
      </c>
      <c r="G141" s="110">
        <v>61.75576217698169</v>
      </c>
      <c r="H141" s="115">
        <v>104.4</v>
      </c>
      <c r="I141" s="102"/>
      <c r="J141" s="112">
        <v>41715</v>
      </c>
      <c r="K141" s="110">
        <v>63.180457509835378</v>
      </c>
      <c r="L141" s="115">
        <v>20</v>
      </c>
      <c r="O141" s="99"/>
      <c r="Q141" s="746"/>
    </row>
    <row r="142" spans="6:17" x14ac:dyDescent="0.2">
      <c r="F142" s="112">
        <v>40723</v>
      </c>
      <c r="G142" s="110">
        <v>80.363175484659322</v>
      </c>
      <c r="H142" s="115">
        <v>20</v>
      </c>
      <c r="I142" s="102"/>
      <c r="J142" s="112">
        <v>41724</v>
      </c>
      <c r="K142" s="110">
        <v>59.117106335814285</v>
      </c>
      <c r="L142" s="115">
        <v>26.66</v>
      </c>
      <c r="O142" s="99"/>
      <c r="Q142" s="746"/>
    </row>
    <row r="143" spans="6:17" x14ac:dyDescent="0.2">
      <c r="F143" s="112">
        <v>40730</v>
      </c>
      <c r="G143" s="110">
        <v>40.731384444741934</v>
      </c>
      <c r="H143" s="115">
        <v>199.92</v>
      </c>
      <c r="I143" s="102"/>
      <c r="J143" s="112">
        <v>41730</v>
      </c>
      <c r="K143" s="110">
        <v>64.795620429104886</v>
      </c>
      <c r="L143" s="115">
        <v>10.3</v>
      </c>
      <c r="O143" s="99"/>
      <c r="Q143" s="746"/>
    </row>
    <row r="144" spans="6:17" x14ac:dyDescent="0.2">
      <c r="F144" s="112">
        <v>40739</v>
      </c>
      <c r="G144" s="110">
        <v>82.502634669368931</v>
      </c>
      <c r="H144" s="115">
        <v>162</v>
      </c>
      <c r="I144" s="102"/>
      <c r="J144" s="112">
        <v>41760</v>
      </c>
      <c r="K144" s="110">
        <v>43.767792548438244</v>
      </c>
      <c r="L144" s="115">
        <v>157.5</v>
      </c>
      <c r="O144" s="99"/>
      <c r="Q144" s="746"/>
    </row>
    <row r="145" spans="6:17" x14ac:dyDescent="0.2">
      <c r="F145" s="112">
        <v>40752</v>
      </c>
      <c r="G145" s="110">
        <v>85.316927478577</v>
      </c>
      <c r="H145" s="115">
        <v>102.5</v>
      </c>
      <c r="I145" s="102"/>
      <c r="J145" s="112">
        <v>41786</v>
      </c>
      <c r="K145" s="110">
        <v>62.709645900907255</v>
      </c>
      <c r="L145" s="115">
        <v>30</v>
      </c>
      <c r="O145" s="99"/>
      <c r="Q145" s="746"/>
    </row>
    <row r="146" spans="6:17" x14ac:dyDescent="0.2">
      <c r="F146" s="112">
        <v>40758</v>
      </c>
      <c r="G146" s="110">
        <v>58.798670684167135</v>
      </c>
      <c r="H146" s="115">
        <v>120</v>
      </c>
      <c r="I146" s="102"/>
      <c r="J146" s="112">
        <v>41791</v>
      </c>
      <c r="K146" s="110">
        <v>65.584586687195227</v>
      </c>
      <c r="L146" s="115">
        <v>20</v>
      </c>
      <c r="O146" s="99"/>
      <c r="Q146" s="746"/>
    </row>
    <row r="147" spans="6:17" x14ac:dyDescent="0.2">
      <c r="F147" s="112">
        <v>40763</v>
      </c>
      <c r="G147" s="110">
        <v>46.381045225426988</v>
      </c>
      <c r="H147" s="115">
        <v>42</v>
      </c>
      <c r="I147" s="102"/>
      <c r="J147" s="112">
        <v>41802</v>
      </c>
      <c r="K147" s="110">
        <v>56.862090410214812</v>
      </c>
      <c r="L147" s="115">
        <v>30</v>
      </c>
      <c r="O147" s="99"/>
      <c r="Q147" s="746"/>
    </row>
    <row r="148" spans="6:17" x14ac:dyDescent="0.2">
      <c r="F148" s="112">
        <v>40770</v>
      </c>
      <c r="G148" s="110">
        <v>34.021940596985743</v>
      </c>
      <c r="H148" s="115">
        <v>200</v>
      </c>
      <c r="I148" s="102"/>
      <c r="J148" s="112">
        <v>41838</v>
      </c>
      <c r="K148" s="110">
        <v>54.488431930163024</v>
      </c>
      <c r="L148" s="115">
        <v>93.6</v>
      </c>
      <c r="O148" s="99"/>
      <c r="Q148" s="746"/>
    </row>
    <row r="149" spans="6:17" x14ac:dyDescent="0.2">
      <c r="F149" s="112">
        <v>40772</v>
      </c>
      <c r="G149" s="110">
        <v>42.115547677408209</v>
      </c>
      <c r="H149" s="115">
        <v>50</v>
      </c>
      <c r="I149" s="102"/>
      <c r="J149" s="112">
        <v>41843</v>
      </c>
      <c r="K149" s="110">
        <v>57.445227719825162</v>
      </c>
      <c r="L149" s="115">
        <v>75</v>
      </c>
      <c r="O149" s="99"/>
      <c r="Q149" s="746"/>
    </row>
    <row r="150" spans="6:17" x14ac:dyDescent="0.2">
      <c r="F150" s="112">
        <v>40772</v>
      </c>
      <c r="G150" s="110">
        <v>42.143380098251185</v>
      </c>
      <c r="H150" s="115">
        <v>37.5</v>
      </c>
      <c r="I150" s="102"/>
      <c r="J150" s="112">
        <v>41844</v>
      </c>
      <c r="K150" s="110">
        <v>57.237838446182408</v>
      </c>
      <c r="L150" s="115">
        <v>56</v>
      </c>
      <c r="O150" s="99"/>
      <c r="Q150" s="746"/>
    </row>
    <row r="151" spans="6:17" x14ac:dyDescent="0.2">
      <c r="F151" s="112">
        <v>40785</v>
      </c>
      <c r="G151" s="110">
        <v>26.405413045143508</v>
      </c>
      <c r="H151" s="115">
        <v>100.8</v>
      </c>
      <c r="I151" s="102"/>
      <c r="J151" s="112">
        <v>41844</v>
      </c>
      <c r="K151" s="110">
        <v>57.801671239864994</v>
      </c>
      <c r="L151" s="115">
        <v>56</v>
      </c>
      <c r="O151" s="99"/>
      <c r="Q151" s="746"/>
    </row>
    <row r="152" spans="6:17" x14ac:dyDescent="0.2">
      <c r="F152" s="112">
        <v>40793</v>
      </c>
      <c r="G152" s="110">
        <v>27.954885054579101</v>
      </c>
      <c r="H152" s="115">
        <v>104</v>
      </c>
      <c r="I152" s="102"/>
      <c r="J152" s="112">
        <v>41870</v>
      </c>
      <c r="K152" s="110">
        <v>60.435827572850741</v>
      </c>
      <c r="L152" s="115">
        <v>105</v>
      </c>
      <c r="O152" s="99"/>
      <c r="Q152" s="746"/>
    </row>
    <row r="153" spans="6:17" x14ac:dyDescent="0.2">
      <c r="F153" s="112">
        <v>40798</v>
      </c>
      <c r="G153" s="110">
        <v>36.314450818220529</v>
      </c>
      <c r="H153" s="115">
        <v>92.34</v>
      </c>
      <c r="I153" s="102"/>
      <c r="J153" s="112">
        <v>41876</v>
      </c>
      <c r="K153" s="110">
        <v>60.413994299557807</v>
      </c>
      <c r="L153" s="115">
        <v>60</v>
      </c>
      <c r="O153" s="99"/>
      <c r="Q153" s="746"/>
    </row>
    <row r="154" spans="6:17" x14ac:dyDescent="0.2">
      <c r="F154" s="112">
        <v>40798</v>
      </c>
      <c r="G154" s="110">
        <v>40.824088501528948</v>
      </c>
      <c r="H154" s="115">
        <v>201.6</v>
      </c>
      <c r="I154" s="102"/>
      <c r="J154" s="112">
        <v>41885</v>
      </c>
      <c r="K154" s="110">
        <v>50.300759013700436</v>
      </c>
      <c r="L154" s="115">
        <v>60</v>
      </c>
      <c r="O154" s="99"/>
      <c r="Q154" s="746"/>
    </row>
    <row r="155" spans="6:17" x14ac:dyDescent="0.2">
      <c r="F155" s="112">
        <v>40799</v>
      </c>
      <c r="G155" s="110">
        <v>69.837806499042372</v>
      </c>
      <c r="H155" s="115">
        <v>100.65</v>
      </c>
      <c r="I155" s="102"/>
      <c r="J155" s="112">
        <v>41886</v>
      </c>
      <c r="K155" s="110">
        <v>46.394199879092604</v>
      </c>
      <c r="L155" s="115">
        <v>52</v>
      </c>
      <c r="O155" s="99"/>
      <c r="Q155" s="746"/>
    </row>
    <row r="156" spans="6:17" x14ac:dyDescent="0.2">
      <c r="F156" s="112">
        <v>40817</v>
      </c>
      <c r="G156" s="110">
        <v>37.301326978269636</v>
      </c>
      <c r="H156" s="115">
        <v>48</v>
      </c>
      <c r="I156" s="102"/>
      <c r="J156" s="112">
        <v>41886</v>
      </c>
      <c r="K156" s="110">
        <v>55.602064898828651</v>
      </c>
      <c r="L156" s="115">
        <v>120</v>
      </c>
      <c r="O156" s="99"/>
      <c r="Q156" s="746"/>
    </row>
    <row r="157" spans="6:17" x14ac:dyDescent="0.2">
      <c r="F157" s="112">
        <v>40850</v>
      </c>
      <c r="G157" s="110">
        <v>27.372659047671092</v>
      </c>
      <c r="H157" s="115">
        <v>98.9</v>
      </c>
      <c r="I157" s="102"/>
      <c r="J157" s="112">
        <v>41915</v>
      </c>
      <c r="K157" s="110">
        <v>59.119498661006418</v>
      </c>
      <c r="L157" s="115">
        <v>30</v>
      </c>
      <c r="O157" s="99"/>
      <c r="Q157" s="746"/>
    </row>
    <row r="158" spans="6:17" x14ac:dyDescent="0.2">
      <c r="F158" s="112">
        <v>40850</v>
      </c>
      <c r="G158" s="110">
        <v>29.05410715809349</v>
      </c>
      <c r="H158" s="115">
        <v>100.8</v>
      </c>
      <c r="I158" s="102"/>
      <c r="J158" s="112">
        <v>41920</v>
      </c>
      <c r="K158" s="110">
        <v>52.771120878494436</v>
      </c>
      <c r="L158" s="115">
        <v>101.3</v>
      </c>
      <c r="O158" s="99"/>
      <c r="Q158" s="746"/>
    </row>
    <row r="159" spans="6:17" x14ac:dyDescent="0.2">
      <c r="F159" s="112">
        <v>40855</v>
      </c>
      <c r="G159" s="110">
        <v>30.115913465613509</v>
      </c>
      <c r="H159" s="115">
        <v>59.8</v>
      </c>
      <c r="I159" s="102"/>
      <c r="J159" s="112">
        <v>41920</v>
      </c>
      <c r="K159" s="110">
        <v>53.536803141567646</v>
      </c>
      <c r="L159" s="115">
        <v>51</v>
      </c>
      <c r="O159" s="99"/>
      <c r="Q159" s="746"/>
    </row>
    <row r="160" spans="6:17" x14ac:dyDescent="0.2">
      <c r="F160" s="112">
        <v>40863</v>
      </c>
      <c r="G160" s="110">
        <v>54.737096668975575</v>
      </c>
      <c r="H160" s="115">
        <v>39.9</v>
      </c>
      <c r="I160" s="102"/>
      <c r="J160" s="112">
        <v>41920</v>
      </c>
      <c r="K160" s="110">
        <v>53.480099150466707</v>
      </c>
      <c r="L160" s="115">
        <v>76.5</v>
      </c>
      <c r="O160" s="99"/>
      <c r="Q160" s="746"/>
    </row>
    <row r="161" spans="6:17" x14ac:dyDescent="0.2">
      <c r="F161" s="112">
        <v>40863</v>
      </c>
      <c r="G161" s="110">
        <v>77.92265804538863</v>
      </c>
      <c r="H161" s="115">
        <v>49.5</v>
      </c>
      <c r="I161" s="102"/>
      <c r="J161" s="112">
        <v>41920</v>
      </c>
      <c r="K161" s="110">
        <v>57.161714082591537</v>
      </c>
      <c r="L161" s="115">
        <v>30</v>
      </c>
      <c r="O161" s="99"/>
      <c r="Q161" s="746"/>
    </row>
    <row r="162" spans="6:17" x14ac:dyDescent="0.2">
      <c r="F162" s="112">
        <v>40875</v>
      </c>
      <c r="G162" s="110">
        <v>79.062791105423699</v>
      </c>
      <c r="H162" s="115">
        <v>20.65</v>
      </c>
      <c r="I162" s="102"/>
      <c r="J162" s="112">
        <v>41920</v>
      </c>
      <c r="K162" s="110">
        <v>59.677318061680054</v>
      </c>
      <c r="L162" s="115">
        <v>80</v>
      </c>
      <c r="O162" s="99"/>
      <c r="Q162" s="746"/>
    </row>
    <row r="163" spans="6:17" x14ac:dyDescent="0.2">
      <c r="F163" s="112">
        <v>40886</v>
      </c>
      <c r="G163" s="110">
        <v>38.517832682980305</v>
      </c>
      <c r="H163" s="115">
        <v>75</v>
      </c>
      <c r="I163" s="102"/>
      <c r="J163" s="112">
        <v>41920</v>
      </c>
      <c r="K163" s="110">
        <v>57.739825309035687</v>
      </c>
      <c r="L163" s="115">
        <v>103</v>
      </c>
      <c r="O163" s="99"/>
      <c r="Q163" s="746"/>
    </row>
    <row r="164" spans="6:17" x14ac:dyDescent="0.2">
      <c r="F164" s="112">
        <v>40890</v>
      </c>
      <c r="G164" s="110">
        <v>30.920836837249816</v>
      </c>
      <c r="H164" s="115">
        <v>79.599999999999994</v>
      </c>
      <c r="I164" s="102"/>
      <c r="J164" s="112">
        <v>41932</v>
      </c>
      <c r="K164" s="110">
        <v>56.493812622583903</v>
      </c>
      <c r="L164" s="115">
        <v>40</v>
      </c>
      <c r="O164" s="99"/>
      <c r="Q164" s="746"/>
    </row>
    <row r="165" spans="6:17" x14ac:dyDescent="0.2">
      <c r="F165" s="112">
        <v>40890</v>
      </c>
      <c r="G165" s="110">
        <v>30.106950904211384</v>
      </c>
      <c r="H165" s="115">
        <v>201.25</v>
      </c>
      <c r="I165" s="102"/>
      <c r="J165" s="112">
        <v>41933</v>
      </c>
      <c r="K165" s="110">
        <v>61.907402122835911</v>
      </c>
      <c r="L165" s="115">
        <v>11.4</v>
      </c>
      <c r="O165" s="99"/>
      <c r="Q165" s="746"/>
    </row>
    <row r="166" spans="6:17" x14ac:dyDescent="0.2">
      <c r="F166" s="112">
        <v>40892</v>
      </c>
      <c r="G166" s="110">
        <v>30.912379572320535</v>
      </c>
      <c r="H166" s="115">
        <v>49.2</v>
      </c>
      <c r="I166" s="102"/>
      <c r="J166" s="112">
        <v>41934</v>
      </c>
      <c r="K166" s="110">
        <v>56.284968605507231</v>
      </c>
      <c r="L166" s="115">
        <v>20</v>
      </c>
      <c r="O166" s="99"/>
      <c r="Q166" s="746"/>
    </row>
    <row r="167" spans="6:17" x14ac:dyDescent="0.2">
      <c r="F167" s="112">
        <v>40897</v>
      </c>
      <c r="G167" s="110">
        <v>64.138650125266793</v>
      </c>
      <c r="H167" s="115">
        <v>110.4</v>
      </c>
      <c r="I167" s="102"/>
      <c r="J167" s="112">
        <v>41934</v>
      </c>
      <c r="K167" s="110">
        <v>56.284968605507231</v>
      </c>
      <c r="L167" s="115">
        <v>20</v>
      </c>
      <c r="O167" s="99"/>
      <c r="Q167" s="746"/>
    </row>
    <row r="168" spans="6:17" x14ac:dyDescent="0.2">
      <c r="F168" s="112">
        <v>40897</v>
      </c>
      <c r="G168" s="110">
        <v>66.564325215494506</v>
      </c>
      <c r="H168" s="115">
        <v>30.4</v>
      </c>
      <c r="I168" s="102"/>
      <c r="J168" s="112">
        <v>41934</v>
      </c>
      <c r="K168" s="110">
        <v>56.284968605507231</v>
      </c>
      <c r="L168" s="115">
        <v>15</v>
      </c>
      <c r="O168" s="99"/>
      <c r="Q168" s="746"/>
    </row>
    <row r="169" spans="6:17" x14ac:dyDescent="0.2">
      <c r="F169" s="112">
        <v>40897</v>
      </c>
      <c r="G169" s="110">
        <v>31.411643771174436</v>
      </c>
      <c r="H169" s="115">
        <v>78.400000000000006</v>
      </c>
      <c r="I169" s="102"/>
      <c r="J169" s="112">
        <v>41934</v>
      </c>
      <c r="K169" s="110">
        <v>56.284968605507231</v>
      </c>
      <c r="L169" s="115">
        <v>20</v>
      </c>
      <c r="O169" s="99"/>
      <c r="Q169" s="746"/>
    </row>
    <row r="170" spans="6:17" x14ac:dyDescent="0.2">
      <c r="F170" s="112">
        <v>40899</v>
      </c>
      <c r="G170" s="110">
        <v>47.129666696880157</v>
      </c>
      <c r="H170" s="115">
        <v>14.4</v>
      </c>
      <c r="I170" s="102"/>
      <c r="J170" s="112">
        <v>41934</v>
      </c>
      <c r="K170" s="110">
        <v>49.75052347232684</v>
      </c>
      <c r="L170" s="115">
        <v>20</v>
      </c>
      <c r="O170" s="99"/>
      <c r="Q170" s="746"/>
    </row>
    <row r="171" spans="6:17" x14ac:dyDescent="0.2">
      <c r="F171" s="112">
        <v>40927</v>
      </c>
      <c r="G171" s="110">
        <v>34.121342808022099</v>
      </c>
      <c r="H171" s="115">
        <v>310.39999999999998</v>
      </c>
      <c r="I171" s="102"/>
      <c r="J171" s="112">
        <v>41934</v>
      </c>
      <c r="K171" s="110">
        <v>66.204418256468799</v>
      </c>
      <c r="L171" s="115">
        <v>14.7</v>
      </c>
      <c r="O171" s="99"/>
      <c r="Q171" s="746"/>
    </row>
    <row r="172" spans="6:17" x14ac:dyDescent="0.2">
      <c r="F172" s="112">
        <v>40946</v>
      </c>
      <c r="G172" s="110">
        <v>44.554636635005956</v>
      </c>
      <c r="H172" s="115">
        <v>21</v>
      </c>
      <c r="I172" s="102"/>
      <c r="J172" s="112">
        <v>41934</v>
      </c>
      <c r="K172" s="110">
        <v>64.205975300163885</v>
      </c>
      <c r="L172" s="115">
        <v>19.5</v>
      </c>
      <c r="O172" s="99"/>
      <c r="Q172" s="746"/>
    </row>
    <row r="173" spans="6:17" x14ac:dyDescent="0.2">
      <c r="F173" s="112">
        <v>40954</v>
      </c>
      <c r="G173" s="110">
        <v>28.957609101551462</v>
      </c>
      <c r="H173" s="115">
        <v>30.400000000000002</v>
      </c>
      <c r="I173" s="102"/>
      <c r="J173" s="112">
        <v>41934</v>
      </c>
      <c r="K173" s="110">
        <v>64.221962843814296</v>
      </c>
      <c r="L173" s="115">
        <v>19.5</v>
      </c>
      <c r="O173" s="99"/>
      <c r="Q173" s="746"/>
    </row>
    <row r="174" spans="6:17" x14ac:dyDescent="0.2">
      <c r="F174" s="112">
        <v>40956</v>
      </c>
      <c r="G174" s="110">
        <v>93.253317445674014</v>
      </c>
      <c r="H174" s="115">
        <v>50</v>
      </c>
      <c r="I174" s="102"/>
      <c r="J174" s="112">
        <v>41936</v>
      </c>
      <c r="K174" s="110">
        <v>66.358400650790671</v>
      </c>
      <c r="L174" s="115">
        <v>100</v>
      </c>
      <c r="O174" s="99"/>
      <c r="Q174" s="746"/>
    </row>
    <row r="175" spans="6:17" x14ac:dyDescent="0.2">
      <c r="F175" s="112">
        <v>40967</v>
      </c>
      <c r="G175" s="110">
        <v>30.939246757770526</v>
      </c>
      <c r="H175" s="115">
        <v>91</v>
      </c>
      <c r="I175" s="102"/>
      <c r="J175" s="112">
        <v>41950</v>
      </c>
      <c r="K175" s="110">
        <v>70.538122536140165</v>
      </c>
      <c r="L175" s="115">
        <v>40</v>
      </c>
      <c r="O175" s="99"/>
      <c r="Q175" s="746"/>
    </row>
    <row r="176" spans="6:17" x14ac:dyDescent="0.2">
      <c r="F176" s="112">
        <v>40981</v>
      </c>
      <c r="G176" s="110">
        <v>30.920836837249816</v>
      </c>
      <c r="H176" s="115">
        <v>51.2</v>
      </c>
      <c r="I176" s="102"/>
      <c r="J176" s="112">
        <v>41950</v>
      </c>
      <c r="K176" s="110">
        <v>70.538122536140165</v>
      </c>
      <c r="L176" s="115">
        <v>50</v>
      </c>
      <c r="O176" s="99"/>
      <c r="Q176" s="746"/>
    </row>
    <row r="177" spans="6:17" x14ac:dyDescent="0.2">
      <c r="F177" s="112">
        <v>40985</v>
      </c>
      <c r="G177" s="110">
        <v>38.09250064461947</v>
      </c>
      <c r="H177" s="115">
        <v>202</v>
      </c>
      <c r="I177" s="102"/>
      <c r="J177" s="112">
        <v>41956</v>
      </c>
      <c r="K177" s="110">
        <v>61.572303047617183</v>
      </c>
      <c r="L177" s="115">
        <v>30</v>
      </c>
      <c r="O177" s="99"/>
      <c r="Q177" s="746"/>
    </row>
    <row r="178" spans="6:17" x14ac:dyDescent="0.2">
      <c r="F178" s="112">
        <v>40997</v>
      </c>
      <c r="G178" s="110">
        <v>32.446281105620244</v>
      </c>
      <c r="H178" s="115">
        <v>48</v>
      </c>
      <c r="I178" s="102"/>
      <c r="J178" s="112">
        <v>41961</v>
      </c>
      <c r="K178" s="110">
        <v>48.830035442316934</v>
      </c>
      <c r="L178" s="115">
        <v>45</v>
      </c>
      <c r="O178" s="99"/>
      <c r="Q178" s="746"/>
    </row>
    <row r="179" spans="6:17" x14ac:dyDescent="0.2">
      <c r="F179" s="112">
        <v>41010</v>
      </c>
      <c r="G179" s="110">
        <v>45.158478923358579</v>
      </c>
      <c r="H179" s="115">
        <v>54</v>
      </c>
      <c r="I179" s="102"/>
      <c r="J179" s="112">
        <v>41982</v>
      </c>
      <c r="K179" s="110">
        <v>59.057242591198218</v>
      </c>
      <c r="L179" s="115">
        <v>130</v>
      </c>
      <c r="O179" s="99"/>
      <c r="Q179" s="746"/>
    </row>
    <row r="180" spans="6:17" x14ac:dyDescent="0.2">
      <c r="F180" s="112">
        <v>41056</v>
      </c>
      <c r="G180" s="110">
        <v>58.172694921312548</v>
      </c>
      <c r="H180" s="115">
        <v>69</v>
      </c>
      <c r="I180" s="102"/>
      <c r="J180" s="112">
        <v>42036</v>
      </c>
      <c r="K180" s="110">
        <v>57.600630794613295</v>
      </c>
      <c r="L180" s="115">
        <v>80</v>
      </c>
      <c r="O180" s="99"/>
      <c r="Q180" s="746"/>
    </row>
    <row r="181" spans="6:17" x14ac:dyDescent="0.2">
      <c r="F181" s="112">
        <v>41152</v>
      </c>
      <c r="G181" s="110">
        <v>47.492678108894175</v>
      </c>
      <c r="H181" s="115">
        <v>100.3</v>
      </c>
      <c r="I181" s="102"/>
      <c r="J181" s="112">
        <v>42065</v>
      </c>
      <c r="K181" s="110">
        <v>101.09010539785217</v>
      </c>
      <c r="L181" s="115">
        <v>6</v>
      </c>
      <c r="O181" s="99"/>
      <c r="Q181" s="746"/>
    </row>
    <row r="182" spans="6:17" x14ac:dyDescent="0.2">
      <c r="F182" s="112">
        <v>41214</v>
      </c>
      <c r="G182" s="110">
        <v>53.586247327974377</v>
      </c>
      <c r="H182" s="115">
        <v>50</v>
      </c>
      <c r="I182" s="102"/>
      <c r="J182" s="112">
        <v>42065</v>
      </c>
      <c r="K182" s="110">
        <v>42.28745952619294</v>
      </c>
      <c r="L182" s="115">
        <v>25</v>
      </c>
      <c r="O182" s="99"/>
      <c r="Q182" s="746"/>
    </row>
    <row r="183" spans="6:17" x14ac:dyDescent="0.2">
      <c r="F183" s="112">
        <v>41257</v>
      </c>
      <c r="G183" s="110">
        <v>54.817336060406163</v>
      </c>
      <c r="H183" s="115">
        <v>15</v>
      </c>
      <c r="I183" s="102"/>
      <c r="J183" s="112">
        <v>42066</v>
      </c>
      <c r="K183" s="110">
        <v>62.332700687839001</v>
      </c>
      <c r="L183" s="115">
        <v>62.25</v>
      </c>
      <c r="O183" s="99"/>
      <c r="Q183" s="746"/>
    </row>
    <row r="184" spans="6:17" x14ac:dyDescent="0.2">
      <c r="F184" s="112">
        <v>41290</v>
      </c>
      <c r="G184" s="110">
        <v>29.577970444467137</v>
      </c>
      <c r="H184" s="115">
        <v>74.8</v>
      </c>
      <c r="I184" s="102"/>
      <c r="J184" s="112">
        <v>42067</v>
      </c>
      <c r="K184" s="110">
        <v>37.458763505044814</v>
      </c>
      <c r="L184" s="115">
        <v>70</v>
      </c>
      <c r="O184" s="99"/>
      <c r="Q184" s="746"/>
    </row>
    <row r="185" spans="6:17" x14ac:dyDescent="0.2">
      <c r="F185" s="112">
        <v>41312</v>
      </c>
      <c r="G185" s="110">
        <v>29.303778186356979</v>
      </c>
      <c r="H185" s="115">
        <v>200.6</v>
      </c>
      <c r="I185" s="102"/>
      <c r="J185" s="112">
        <v>42067</v>
      </c>
      <c r="K185" s="110">
        <v>37.935103326056911</v>
      </c>
      <c r="L185" s="115">
        <v>70</v>
      </c>
      <c r="O185" s="99"/>
      <c r="Q185" s="746"/>
    </row>
    <row r="186" spans="6:17" x14ac:dyDescent="0.2">
      <c r="F186" s="112">
        <v>41380</v>
      </c>
      <c r="G186" s="110">
        <v>47.535362182688345</v>
      </c>
      <c r="H186" s="115">
        <v>74.8</v>
      </c>
      <c r="I186" s="102"/>
      <c r="J186" s="112">
        <v>42068</v>
      </c>
      <c r="K186" s="110">
        <v>83.888269051173253</v>
      </c>
      <c r="L186" s="115">
        <v>10.5</v>
      </c>
      <c r="O186" s="99"/>
      <c r="Q186" s="746"/>
    </row>
    <row r="187" spans="6:17" x14ac:dyDescent="0.2">
      <c r="F187" s="112">
        <v>41400</v>
      </c>
      <c r="G187" s="110">
        <v>29.967542570003474</v>
      </c>
      <c r="H187" s="115">
        <v>62.4</v>
      </c>
      <c r="I187" s="102"/>
      <c r="J187" s="112">
        <v>42086</v>
      </c>
      <c r="K187" s="110">
        <v>68.103525983807629</v>
      </c>
      <c r="L187" s="115">
        <v>20</v>
      </c>
      <c r="O187" s="99"/>
      <c r="Q187" s="746"/>
    </row>
    <row r="188" spans="6:17" x14ac:dyDescent="0.2">
      <c r="F188" s="112">
        <v>41418</v>
      </c>
      <c r="G188" s="110">
        <v>86.008887873794677</v>
      </c>
      <c r="H188" s="115">
        <v>39</v>
      </c>
      <c r="I188" s="102"/>
      <c r="J188" s="112">
        <v>42088</v>
      </c>
      <c r="K188" s="110">
        <v>47.094906283521681</v>
      </c>
      <c r="L188" s="115">
        <v>30</v>
      </c>
      <c r="O188" s="99"/>
      <c r="Q188" s="746"/>
    </row>
    <row r="189" spans="6:17" x14ac:dyDescent="0.2">
      <c r="F189" s="112">
        <v>41426</v>
      </c>
      <c r="G189" s="110">
        <v>22.745361749503143</v>
      </c>
      <c r="H189" s="115">
        <v>200</v>
      </c>
      <c r="I189" s="102"/>
      <c r="J189" s="112">
        <v>42097</v>
      </c>
      <c r="K189" s="110">
        <v>47.40774316126852</v>
      </c>
      <c r="L189" s="115">
        <v>81</v>
      </c>
      <c r="O189" s="99"/>
      <c r="Q189" s="746"/>
    </row>
    <row r="190" spans="6:17" x14ac:dyDescent="0.2">
      <c r="F190" s="112">
        <v>41426</v>
      </c>
      <c r="G190" s="110">
        <v>22.277246384736461</v>
      </c>
      <c r="H190" s="115">
        <v>200</v>
      </c>
      <c r="I190" s="102"/>
      <c r="J190" s="112">
        <v>42097</v>
      </c>
      <c r="K190" s="110">
        <v>45.326870679638063</v>
      </c>
      <c r="L190" s="115">
        <v>54</v>
      </c>
      <c r="O190" s="99"/>
      <c r="Q190" s="746"/>
    </row>
    <row r="191" spans="6:17" x14ac:dyDescent="0.2">
      <c r="F191" s="112">
        <v>41430</v>
      </c>
      <c r="G191" s="110">
        <v>46.892794937082272</v>
      </c>
      <c r="H191" s="115">
        <v>200</v>
      </c>
      <c r="I191" s="102"/>
      <c r="J191" s="112">
        <v>42108</v>
      </c>
      <c r="K191" s="110">
        <v>63.489127014754814</v>
      </c>
      <c r="L191" s="115">
        <v>6.8</v>
      </c>
      <c r="O191" s="99"/>
      <c r="Q191" s="746"/>
    </row>
    <row r="192" spans="6:17" x14ac:dyDescent="0.2">
      <c r="F192" s="112">
        <v>41440</v>
      </c>
      <c r="G192" s="110">
        <v>21.665140552344837</v>
      </c>
      <c r="H192" s="115">
        <v>199</v>
      </c>
      <c r="I192" s="102"/>
      <c r="J192" s="112">
        <v>42111</v>
      </c>
      <c r="K192" s="110">
        <v>52.965297415203587</v>
      </c>
      <c r="L192" s="115">
        <v>20</v>
      </c>
      <c r="O192" s="99"/>
      <c r="Q192" s="746"/>
    </row>
    <row r="193" spans="6:17" x14ac:dyDescent="0.2">
      <c r="F193" s="112">
        <v>41440</v>
      </c>
      <c r="G193" s="110">
        <v>24.063037459841141</v>
      </c>
      <c r="H193" s="115">
        <v>250</v>
      </c>
      <c r="I193" s="102"/>
      <c r="J193" s="112">
        <v>42124</v>
      </c>
      <c r="K193" s="110">
        <v>44.735214561102765</v>
      </c>
      <c r="L193" s="115">
        <v>50.6</v>
      </c>
      <c r="O193" s="99"/>
      <c r="Q193" s="746"/>
    </row>
    <row r="194" spans="6:17" x14ac:dyDescent="0.2">
      <c r="F194" s="112">
        <v>41446</v>
      </c>
      <c r="G194" s="110">
        <v>30.916633888230344</v>
      </c>
      <c r="H194" s="115">
        <v>102.4</v>
      </c>
      <c r="I194" s="102"/>
      <c r="J194" s="112">
        <v>42124</v>
      </c>
      <c r="K194" s="110">
        <v>59.722529013623841</v>
      </c>
      <c r="L194" s="115">
        <v>52</v>
      </c>
      <c r="O194" s="99"/>
      <c r="Q194" s="746"/>
    </row>
    <row r="195" spans="6:17" x14ac:dyDescent="0.2">
      <c r="F195" s="112">
        <v>41453</v>
      </c>
      <c r="G195" s="110">
        <v>55.784609073057268</v>
      </c>
      <c r="H195" s="115">
        <v>80</v>
      </c>
      <c r="I195" s="102"/>
      <c r="J195" s="112">
        <v>42151</v>
      </c>
      <c r="K195" s="110">
        <v>66.610994609562795</v>
      </c>
      <c r="L195" s="115">
        <v>4.9000000000000004</v>
      </c>
      <c r="O195" s="99"/>
      <c r="Q195" s="746"/>
    </row>
    <row r="196" spans="6:17" x14ac:dyDescent="0.2">
      <c r="F196" s="112">
        <v>41457</v>
      </c>
      <c r="G196" s="110">
        <v>51.880430538503461</v>
      </c>
      <c r="H196" s="115">
        <v>50.4</v>
      </c>
      <c r="I196" s="102"/>
      <c r="J196" s="112">
        <v>42156</v>
      </c>
      <c r="K196" s="110">
        <v>74.008822429787401</v>
      </c>
      <c r="L196" s="115">
        <v>3.6</v>
      </c>
      <c r="O196" s="99"/>
      <c r="Q196" s="746"/>
    </row>
    <row r="197" spans="6:17" x14ac:dyDescent="0.2">
      <c r="F197" s="112">
        <v>41457</v>
      </c>
      <c r="G197" s="110">
        <v>24.903997205049748</v>
      </c>
      <c r="H197" s="115">
        <v>200</v>
      </c>
      <c r="I197" s="102"/>
      <c r="J197" s="112">
        <v>42160</v>
      </c>
      <c r="K197" s="110">
        <v>41.944134525586627</v>
      </c>
      <c r="L197" s="115">
        <v>100</v>
      </c>
      <c r="O197" s="99"/>
      <c r="Q197" s="746"/>
    </row>
    <row r="198" spans="6:17" x14ac:dyDescent="0.2">
      <c r="F198" s="112">
        <v>41462</v>
      </c>
      <c r="G198" s="110">
        <v>55.784609073057268</v>
      </c>
      <c r="H198" s="115">
        <v>80</v>
      </c>
      <c r="I198" s="102"/>
      <c r="J198" s="112">
        <v>42164</v>
      </c>
      <c r="K198" s="110">
        <v>67.583307312300008</v>
      </c>
      <c r="L198" s="115">
        <v>80</v>
      </c>
      <c r="O198" s="99"/>
      <c r="Q198" s="746"/>
    </row>
    <row r="199" spans="6:17" x14ac:dyDescent="0.2">
      <c r="F199" s="112">
        <v>41463</v>
      </c>
      <c r="G199" s="110">
        <v>21.269819951821393</v>
      </c>
      <c r="H199" s="115">
        <v>100</v>
      </c>
      <c r="I199" s="102"/>
      <c r="J199" s="112">
        <v>42174</v>
      </c>
      <c r="K199" s="110">
        <v>44.134615754345361</v>
      </c>
      <c r="L199" s="115">
        <v>100</v>
      </c>
      <c r="O199" s="99"/>
      <c r="Q199" s="746"/>
    </row>
    <row r="200" spans="6:17" x14ac:dyDescent="0.2">
      <c r="F200" s="112">
        <v>41465</v>
      </c>
      <c r="G200" s="110">
        <v>23.255638596790234</v>
      </c>
      <c r="H200" s="115">
        <v>249.9</v>
      </c>
      <c r="I200" s="102"/>
      <c r="J200" s="112">
        <v>42178</v>
      </c>
      <c r="K200" s="110">
        <v>49.033058139570798</v>
      </c>
      <c r="L200" s="115">
        <v>46</v>
      </c>
      <c r="O200" s="99"/>
      <c r="Q200" s="746"/>
    </row>
    <row r="201" spans="6:17" x14ac:dyDescent="0.2">
      <c r="F201" s="112">
        <v>41472</v>
      </c>
      <c r="G201" s="110">
        <v>24.259368851391763</v>
      </c>
      <c r="H201" s="115">
        <v>150</v>
      </c>
      <c r="I201" s="102"/>
      <c r="J201" s="112">
        <v>42180</v>
      </c>
      <c r="K201" s="110">
        <v>54.667308533996064</v>
      </c>
      <c r="L201" s="115">
        <v>100.815</v>
      </c>
      <c r="O201" s="99"/>
      <c r="Q201" s="746"/>
    </row>
    <row r="202" spans="6:17" x14ac:dyDescent="0.2">
      <c r="F202" s="112">
        <v>41479</v>
      </c>
      <c r="G202" s="110">
        <v>26.901339916041749</v>
      </c>
      <c r="H202" s="115">
        <v>205.7</v>
      </c>
      <c r="I202" s="102"/>
      <c r="J202" s="112">
        <v>42185</v>
      </c>
      <c r="K202" s="110">
        <v>61.052519690941047</v>
      </c>
      <c r="L202" s="115">
        <v>7.06</v>
      </c>
      <c r="O202" s="99"/>
      <c r="Q202" s="746"/>
    </row>
    <row r="203" spans="6:17" x14ac:dyDescent="0.2">
      <c r="F203" s="112">
        <v>41498</v>
      </c>
      <c r="G203" s="110">
        <v>50.204863300420335</v>
      </c>
      <c r="H203" s="115">
        <v>20</v>
      </c>
      <c r="I203" s="102"/>
      <c r="J203" s="112">
        <v>42186</v>
      </c>
      <c r="K203" s="110">
        <v>63.828030799805845</v>
      </c>
      <c r="L203" s="115">
        <v>13</v>
      </c>
      <c r="O203" s="99"/>
      <c r="Q203" s="746"/>
    </row>
    <row r="204" spans="6:17" x14ac:dyDescent="0.2">
      <c r="F204" s="112">
        <v>41506</v>
      </c>
      <c r="G204" s="110">
        <v>56.998530557856519</v>
      </c>
      <c r="H204" s="115">
        <v>147.6</v>
      </c>
      <c r="I204" s="102"/>
      <c r="J204" s="112">
        <v>42186</v>
      </c>
      <c r="K204" s="110">
        <v>65.787773692141485</v>
      </c>
      <c r="L204" s="115">
        <v>20</v>
      </c>
      <c r="O204" s="99"/>
      <c r="Q204" s="746"/>
    </row>
    <row r="205" spans="6:17" x14ac:dyDescent="0.2">
      <c r="F205" s="112">
        <v>41506</v>
      </c>
      <c r="G205" s="110">
        <v>55.930621852467659</v>
      </c>
      <c r="H205" s="115">
        <v>184.8</v>
      </c>
      <c r="I205" s="102"/>
      <c r="J205" s="112">
        <v>42186</v>
      </c>
      <c r="K205" s="110">
        <v>130.3379195325974</v>
      </c>
      <c r="L205" s="115">
        <v>27.6</v>
      </c>
      <c r="O205" s="99"/>
      <c r="Q205" s="746"/>
    </row>
    <row r="206" spans="6:17" x14ac:dyDescent="0.2">
      <c r="F206" s="112">
        <v>41528</v>
      </c>
      <c r="G206" s="110">
        <v>31.404243786066861</v>
      </c>
      <c r="H206" s="115">
        <v>60</v>
      </c>
      <c r="I206" s="102"/>
      <c r="J206" s="112">
        <v>42200</v>
      </c>
      <c r="K206" s="110">
        <v>51.949427114259713</v>
      </c>
      <c r="L206" s="115">
        <v>125</v>
      </c>
      <c r="O206" s="99"/>
      <c r="Q206" s="746"/>
    </row>
    <row r="207" spans="6:17" x14ac:dyDescent="0.2">
      <c r="F207" s="112">
        <v>41556</v>
      </c>
      <c r="G207" s="110">
        <v>21.285494321013577</v>
      </c>
      <c r="H207" s="115">
        <v>198.9</v>
      </c>
      <c r="I207" s="102"/>
      <c r="J207" s="112">
        <v>42201</v>
      </c>
      <c r="K207" s="110">
        <v>48.894875077160599</v>
      </c>
      <c r="L207" s="115">
        <v>150</v>
      </c>
      <c r="O207" s="99"/>
      <c r="Q207" s="746"/>
    </row>
    <row r="208" spans="6:17" x14ac:dyDescent="0.2">
      <c r="F208" s="112">
        <v>41557</v>
      </c>
      <c r="G208" s="110">
        <v>19.943915983979654</v>
      </c>
      <c r="H208" s="115">
        <v>200</v>
      </c>
      <c r="I208" s="102"/>
      <c r="J208" s="112">
        <v>42206</v>
      </c>
      <c r="K208" s="110">
        <v>46.301790704643444</v>
      </c>
      <c r="L208" s="115">
        <v>20</v>
      </c>
      <c r="O208" s="99"/>
      <c r="Q208" s="746"/>
    </row>
    <row r="209" spans="6:17" x14ac:dyDescent="0.2">
      <c r="F209" s="112">
        <v>41557</v>
      </c>
      <c r="G209" s="110">
        <v>19.943915983979654</v>
      </c>
      <c r="H209" s="115">
        <v>199.8</v>
      </c>
      <c r="I209" s="102"/>
      <c r="J209" s="112">
        <v>42221</v>
      </c>
      <c r="K209" s="110">
        <v>45.015431742091714</v>
      </c>
      <c r="L209" s="115">
        <v>30</v>
      </c>
      <c r="O209" s="99"/>
      <c r="Q209" s="746"/>
    </row>
    <row r="210" spans="6:17" x14ac:dyDescent="0.2">
      <c r="F210" s="112">
        <v>41557</v>
      </c>
      <c r="G210" s="110">
        <v>21.244638621989274</v>
      </c>
      <c r="H210" s="115">
        <v>200</v>
      </c>
      <c r="I210" s="102"/>
      <c r="J210" s="112">
        <v>42225</v>
      </c>
      <c r="K210" s="110">
        <v>41.037667287295541</v>
      </c>
      <c r="L210" s="115">
        <v>30</v>
      </c>
      <c r="O210" s="99"/>
      <c r="Q210" s="746"/>
    </row>
    <row r="211" spans="6:17" x14ac:dyDescent="0.2">
      <c r="F211" s="112">
        <v>41564</v>
      </c>
      <c r="G211" s="110">
        <v>22.181784799589401</v>
      </c>
      <c r="H211" s="115">
        <v>400</v>
      </c>
      <c r="I211" s="102"/>
      <c r="J211" s="112">
        <v>42228</v>
      </c>
      <c r="K211" s="110">
        <v>50.141477338304576</v>
      </c>
      <c r="L211" s="115">
        <v>10</v>
      </c>
      <c r="O211" s="99"/>
      <c r="Q211" s="746"/>
    </row>
    <row r="212" spans="6:17" x14ac:dyDescent="0.2">
      <c r="F212" s="112">
        <v>41572</v>
      </c>
      <c r="G212" s="110">
        <v>56.238471879198116</v>
      </c>
      <c r="H212" s="115">
        <v>19.8</v>
      </c>
      <c r="I212" s="102"/>
      <c r="J212" s="112">
        <v>42232</v>
      </c>
      <c r="K212" s="110">
        <v>50.141477338304576</v>
      </c>
      <c r="L212" s="115">
        <v>10</v>
      </c>
      <c r="O212" s="99"/>
      <c r="Q212" s="746"/>
    </row>
    <row r="213" spans="6:17" x14ac:dyDescent="0.2">
      <c r="F213" s="112">
        <v>41579</v>
      </c>
      <c r="G213" s="110">
        <v>30.875157527899727</v>
      </c>
      <c r="H213" s="115">
        <v>249.2</v>
      </c>
      <c r="I213" s="102"/>
      <c r="J213" s="112">
        <v>42244</v>
      </c>
      <c r="K213" s="110">
        <v>51.021198302627944</v>
      </c>
      <c r="L213" s="115">
        <v>150</v>
      </c>
      <c r="O213" s="99"/>
      <c r="Q213" s="746"/>
    </row>
    <row r="214" spans="6:17" x14ac:dyDescent="0.2">
      <c r="F214" s="112">
        <v>41584</v>
      </c>
      <c r="G214" s="110">
        <v>24.508085204705921</v>
      </c>
      <c r="H214" s="115">
        <v>106</v>
      </c>
      <c r="I214" s="102"/>
      <c r="J214" s="112">
        <v>42250</v>
      </c>
      <c r="K214" s="110">
        <v>74.94414326883394</v>
      </c>
      <c r="L214" s="115">
        <v>10.88</v>
      </c>
      <c r="O214" s="99"/>
      <c r="Q214" s="746"/>
    </row>
    <row r="215" spans="6:17" x14ac:dyDescent="0.2">
      <c r="F215" s="112">
        <v>41584</v>
      </c>
      <c r="G215" s="110">
        <v>24.508085204705921</v>
      </c>
      <c r="H215" s="115">
        <v>172</v>
      </c>
      <c r="I215" s="102"/>
      <c r="J215" s="112">
        <v>42270</v>
      </c>
      <c r="K215" s="110">
        <v>43.262990790301664</v>
      </c>
      <c r="L215" s="115">
        <v>52</v>
      </c>
      <c r="O215" s="99"/>
      <c r="Q215" s="746"/>
    </row>
    <row r="216" spans="6:17" x14ac:dyDescent="0.2">
      <c r="F216" s="112">
        <v>41596</v>
      </c>
      <c r="G216" s="110">
        <v>88.74226213032378</v>
      </c>
      <c r="H216" s="115">
        <v>34.200000000000003</v>
      </c>
      <c r="I216" s="102"/>
      <c r="J216" s="112">
        <v>42270</v>
      </c>
      <c r="K216" s="110">
        <v>46.990511788790016</v>
      </c>
      <c r="L216" s="115">
        <v>52</v>
      </c>
      <c r="O216" s="99"/>
      <c r="Q216" s="746"/>
    </row>
    <row r="217" spans="6:17" x14ac:dyDescent="0.2">
      <c r="F217" s="112">
        <v>41596</v>
      </c>
      <c r="G217" s="110">
        <v>24.405766469462524</v>
      </c>
      <c r="H217" s="115">
        <v>201.6</v>
      </c>
      <c r="I217" s="102"/>
      <c r="J217" s="112">
        <v>42271</v>
      </c>
      <c r="K217" s="110">
        <v>41.174060435802566</v>
      </c>
      <c r="L217" s="115">
        <v>25</v>
      </c>
      <c r="O217" s="99"/>
      <c r="Q217" s="746"/>
    </row>
    <row r="218" spans="6:17" x14ac:dyDescent="0.2">
      <c r="F218" s="112">
        <v>41619</v>
      </c>
      <c r="G218" s="110">
        <v>50.216358187354054</v>
      </c>
      <c r="H218" s="115">
        <v>51</v>
      </c>
      <c r="I218" s="102"/>
      <c r="J218" s="112">
        <v>42275</v>
      </c>
      <c r="K218" s="110">
        <v>19.778630902171695</v>
      </c>
      <c r="L218" s="115">
        <v>46.2</v>
      </c>
      <c r="O218" s="99"/>
      <c r="Q218" s="746"/>
    </row>
    <row r="219" spans="6:17" x14ac:dyDescent="0.2">
      <c r="F219" s="112">
        <v>41628</v>
      </c>
      <c r="G219" s="110">
        <v>20.654668973414488</v>
      </c>
      <c r="H219" s="115">
        <v>98</v>
      </c>
      <c r="I219" s="102"/>
      <c r="J219" s="112">
        <v>42275</v>
      </c>
      <c r="K219" s="110">
        <v>19.778630902171695</v>
      </c>
      <c r="L219" s="115">
        <v>71.400000000000006</v>
      </c>
      <c r="O219" s="99"/>
      <c r="Q219" s="746"/>
    </row>
    <row r="220" spans="6:17" x14ac:dyDescent="0.2">
      <c r="F220" s="112">
        <v>41635</v>
      </c>
      <c r="G220" s="110">
        <v>29.55367376218712</v>
      </c>
      <c r="H220" s="115">
        <v>149.6</v>
      </c>
      <c r="I220" s="102"/>
      <c r="J220" s="112">
        <v>42278</v>
      </c>
      <c r="K220" s="110">
        <v>36.023112379555428</v>
      </c>
      <c r="L220" s="115">
        <v>118.5</v>
      </c>
      <c r="O220" s="99"/>
      <c r="Q220" s="746"/>
    </row>
    <row r="221" spans="6:17" x14ac:dyDescent="0.2">
      <c r="F221" s="112">
        <v>41660</v>
      </c>
      <c r="G221" s="110">
        <v>20.702645567647082</v>
      </c>
      <c r="H221" s="115">
        <v>100.3</v>
      </c>
      <c r="I221" s="102"/>
      <c r="J221" s="112">
        <v>42278</v>
      </c>
      <c r="K221" s="110">
        <v>33.477572124902736</v>
      </c>
      <c r="L221" s="115">
        <v>170</v>
      </c>
      <c r="O221" s="99"/>
      <c r="Q221" s="746"/>
    </row>
    <row r="222" spans="6:17" x14ac:dyDescent="0.2">
      <c r="F222" s="112">
        <v>41662</v>
      </c>
      <c r="G222" s="110">
        <v>32.567688594668887</v>
      </c>
      <c r="H222" s="115">
        <v>78.2</v>
      </c>
      <c r="I222" s="102"/>
      <c r="J222" s="112">
        <v>42278</v>
      </c>
      <c r="K222" s="110">
        <v>57.924836416673124</v>
      </c>
      <c r="L222" s="115">
        <v>146</v>
      </c>
      <c r="O222" s="99"/>
      <c r="Q222" s="746"/>
    </row>
    <row r="223" spans="6:17" x14ac:dyDescent="0.2">
      <c r="F223" s="112">
        <v>41663</v>
      </c>
      <c r="G223" s="110">
        <v>22.280519452212992</v>
      </c>
      <c r="H223" s="115">
        <v>99</v>
      </c>
      <c r="I223" s="102"/>
      <c r="J223" s="112">
        <v>42285</v>
      </c>
      <c r="K223" s="110">
        <v>49.010809364136549</v>
      </c>
      <c r="L223" s="115">
        <v>55</v>
      </c>
      <c r="O223" s="99"/>
      <c r="Q223" s="746"/>
    </row>
    <row r="224" spans="6:17" x14ac:dyDescent="0.2">
      <c r="F224" s="112">
        <v>41697</v>
      </c>
      <c r="G224" s="110">
        <v>26.751717502699726</v>
      </c>
      <c r="H224" s="115">
        <v>299.7</v>
      </c>
      <c r="I224" s="102"/>
      <c r="J224" s="112">
        <v>42286</v>
      </c>
      <c r="K224" s="110">
        <v>42.594166446248039</v>
      </c>
      <c r="L224" s="115">
        <v>154.27199999999999</v>
      </c>
      <c r="O224" s="99"/>
      <c r="Q224" s="746"/>
    </row>
    <row r="225" spans="6:17" x14ac:dyDescent="0.2">
      <c r="F225" s="112">
        <v>41801</v>
      </c>
      <c r="G225" s="110">
        <v>23.150612765318755</v>
      </c>
      <c r="H225" s="115">
        <v>150</v>
      </c>
      <c r="I225" s="102"/>
      <c r="J225" s="112">
        <v>42313</v>
      </c>
      <c r="K225" s="110">
        <v>51.509220855443289</v>
      </c>
      <c r="L225" s="115">
        <v>85</v>
      </c>
      <c r="O225" s="99"/>
      <c r="Q225" s="746"/>
    </row>
    <row r="226" spans="6:17" x14ac:dyDescent="0.2">
      <c r="F226" s="112">
        <v>41821</v>
      </c>
      <c r="G226" s="110">
        <v>38.024301212336304</v>
      </c>
      <c r="H226" s="115">
        <v>175</v>
      </c>
      <c r="I226" s="102"/>
      <c r="J226" s="112">
        <v>42314</v>
      </c>
      <c r="K226" s="110">
        <v>44.588438658721486</v>
      </c>
      <c r="L226" s="115">
        <v>54</v>
      </c>
      <c r="O226" s="99"/>
      <c r="Q226" s="746"/>
    </row>
    <row r="227" spans="6:17" x14ac:dyDescent="0.2">
      <c r="F227" s="112">
        <v>41852</v>
      </c>
      <c r="G227" s="110">
        <v>23.243587113773852</v>
      </c>
      <c r="H227" s="115">
        <v>100</v>
      </c>
      <c r="I227" s="102"/>
      <c r="J227" s="112">
        <v>42317</v>
      </c>
      <c r="K227" s="110">
        <v>38.427662113827445</v>
      </c>
      <c r="L227" s="115">
        <v>72</v>
      </c>
      <c r="O227" s="99"/>
      <c r="Q227" s="746"/>
    </row>
    <row r="228" spans="6:17" x14ac:dyDescent="0.2">
      <c r="F228" s="112">
        <v>41852</v>
      </c>
      <c r="G228" s="110">
        <v>35.115864848816912</v>
      </c>
      <c r="H228" s="115">
        <v>115.99999999999999</v>
      </c>
      <c r="I228" s="102"/>
      <c r="J228" s="112">
        <v>42318</v>
      </c>
      <c r="K228" s="110">
        <v>43.767792548438244</v>
      </c>
      <c r="L228" s="115">
        <v>30</v>
      </c>
      <c r="O228" s="99"/>
      <c r="Q228" s="746"/>
    </row>
    <row r="229" spans="6:17" x14ac:dyDescent="0.2">
      <c r="F229" s="112">
        <v>41865</v>
      </c>
      <c r="G229" s="110">
        <v>63.900245235642004</v>
      </c>
      <c r="H229" s="115">
        <v>30</v>
      </c>
      <c r="I229" s="102"/>
      <c r="J229" s="112">
        <v>42328</v>
      </c>
      <c r="K229" s="110">
        <v>43.98172496666524</v>
      </c>
      <c r="L229" s="115">
        <v>86</v>
      </c>
      <c r="O229" s="99"/>
      <c r="Q229" s="746"/>
    </row>
    <row r="230" spans="6:17" x14ac:dyDescent="0.2">
      <c r="F230" s="112">
        <v>41893</v>
      </c>
      <c r="G230" s="110">
        <v>66.578930928693779</v>
      </c>
      <c r="H230" s="115">
        <v>42.95</v>
      </c>
      <c r="I230" s="102"/>
      <c r="J230" s="112">
        <v>42338</v>
      </c>
      <c r="K230" s="110">
        <v>46.098955607192714</v>
      </c>
      <c r="L230" s="115">
        <v>50</v>
      </c>
      <c r="O230" s="99"/>
      <c r="Q230" s="746"/>
    </row>
    <row r="231" spans="6:17" x14ac:dyDescent="0.2">
      <c r="F231" s="112">
        <v>41906</v>
      </c>
      <c r="G231" s="110">
        <v>41.380647139600761</v>
      </c>
      <c r="H231" s="115">
        <v>140</v>
      </c>
      <c r="I231" s="102"/>
      <c r="J231" s="112">
        <v>42355</v>
      </c>
      <c r="K231" s="110">
        <v>41.818229045460882</v>
      </c>
      <c r="L231" s="115">
        <v>90</v>
      </c>
      <c r="O231" s="99"/>
      <c r="Q231" s="746"/>
    </row>
    <row r="232" spans="6:17" x14ac:dyDescent="0.2">
      <c r="F232" s="112">
        <v>41942</v>
      </c>
      <c r="G232" s="110">
        <v>25.567945825151206</v>
      </c>
      <c r="H232" s="115">
        <v>100</v>
      </c>
      <c r="I232" s="102"/>
      <c r="J232" s="112">
        <v>42356</v>
      </c>
      <c r="K232" s="110">
        <v>51.162849398788495</v>
      </c>
      <c r="L232" s="115">
        <v>20</v>
      </c>
      <c r="O232" s="99"/>
      <c r="Q232" s="746"/>
    </row>
    <row r="233" spans="6:17" x14ac:dyDescent="0.2">
      <c r="F233" s="112">
        <v>41974</v>
      </c>
      <c r="G233" s="110">
        <v>20.806832368540444</v>
      </c>
      <c r="H233" s="115">
        <v>200</v>
      </c>
      <c r="I233" s="102"/>
      <c r="J233" s="112">
        <v>42356</v>
      </c>
      <c r="K233" s="110">
        <v>51.093216616311146</v>
      </c>
      <c r="L233" s="115">
        <v>20</v>
      </c>
      <c r="O233" s="99"/>
      <c r="Q233" s="746"/>
    </row>
    <row r="234" spans="6:17" x14ac:dyDescent="0.2">
      <c r="F234" s="112">
        <v>41974</v>
      </c>
      <c r="G234" s="110">
        <v>24.401825622653448</v>
      </c>
      <c r="H234" s="115">
        <v>150</v>
      </c>
      <c r="I234" s="102"/>
      <c r="J234" s="112">
        <v>42356</v>
      </c>
      <c r="K234" s="110">
        <v>51.141886988856733</v>
      </c>
      <c r="L234" s="115">
        <v>20</v>
      </c>
      <c r="O234" s="99"/>
      <c r="Q234" s="746"/>
    </row>
    <row r="235" spans="6:17" x14ac:dyDescent="0.2">
      <c r="F235" s="112">
        <v>41974</v>
      </c>
      <c r="G235" s="110">
        <v>23.923358845826087</v>
      </c>
      <c r="H235" s="115">
        <v>150</v>
      </c>
      <c r="I235" s="102"/>
      <c r="J235" s="112">
        <v>42356</v>
      </c>
      <c r="K235" s="110">
        <v>50.756371673595154</v>
      </c>
      <c r="L235" s="115">
        <v>20</v>
      </c>
      <c r="O235" s="99"/>
      <c r="Q235" s="746"/>
    </row>
    <row r="236" spans="6:17" x14ac:dyDescent="0.2">
      <c r="F236" s="112">
        <v>41990</v>
      </c>
      <c r="G236" s="110">
        <v>21.981066403894886</v>
      </c>
      <c r="H236" s="115">
        <v>100</v>
      </c>
      <c r="I236" s="102"/>
      <c r="J236" s="112">
        <v>42375</v>
      </c>
      <c r="K236" s="110">
        <v>29.293350022390079</v>
      </c>
      <c r="L236" s="115">
        <v>26</v>
      </c>
      <c r="O236" s="99"/>
      <c r="Q236" s="746"/>
    </row>
    <row r="237" spans="6:17" x14ac:dyDescent="0.2">
      <c r="F237" s="112">
        <v>41990</v>
      </c>
      <c r="G237" s="110">
        <v>21.822597405917431</v>
      </c>
      <c r="H237" s="115">
        <v>73.5</v>
      </c>
      <c r="I237" s="102"/>
      <c r="J237" s="112">
        <v>42472</v>
      </c>
      <c r="K237" s="110">
        <v>48.359508107162696</v>
      </c>
      <c r="L237" s="115">
        <v>8.16</v>
      </c>
      <c r="O237" s="99"/>
      <c r="Q237" s="746"/>
    </row>
    <row r="238" spans="6:17" x14ac:dyDescent="0.2">
      <c r="F238" s="112">
        <v>42004</v>
      </c>
      <c r="G238" s="110">
        <v>22.313843629222902</v>
      </c>
      <c r="H238" s="115">
        <v>50</v>
      </c>
      <c r="I238" s="102"/>
      <c r="J238" s="112">
        <v>42472</v>
      </c>
      <c r="K238" s="110">
        <v>45.569536485595599</v>
      </c>
      <c r="L238" s="115">
        <v>20.399999999999999</v>
      </c>
      <c r="O238" s="99"/>
      <c r="Q238" s="746"/>
    </row>
    <row r="239" spans="6:17" x14ac:dyDescent="0.2">
      <c r="F239" s="112">
        <v>42087</v>
      </c>
      <c r="G239" s="110">
        <v>32.59788715847224</v>
      </c>
      <c r="H239" s="115">
        <v>78</v>
      </c>
      <c r="I239" s="102"/>
      <c r="J239" s="112">
        <v>42509</v>
      </c>
      <c r="K239" s="110">
        <v>34.67772775209999</v>
      </c>
      <c r="L239" s="115">
        <v>100</v>
      </c>
      <c r="O239" s="99"/>
      <c r="Q239" s="746"/>
    </row>
    <row r="240" spans="6:17" x14ac:dyDescent="0.2">
      <c r="F240" s="112">
        <v>42101</v>
      </c>
      <c r="G240" s="110">
        <v>26.780163248572393</v>
      </c>
      <c r="H240" s="115">
        <v>300</v>
      </c>
      <c r="I240" s="102"/>
      <c r="J240" s="112">
        <v>42586</v>
      </c>
      <c r="K240" s="110">
        <v>41.140252095784604</v>
      </c>
      <c r="L240" s="115">
        <v>20</v>
      </c>
      <c r="O240" s="99"/>
      <c r="Q240" s="746"/>
    </row>
    <row r="241" spans="6:17" x14ac:dyDescent="0.2">
      <c r="F241" s="112">
        <v>42118</v>
      </c>
      <c r="G241" s="110">
        <v>20.39965747321277</v>
      </c>
      <c r="H241" s="115">
        <v>208.27</v>
      </c>
      <c r="I241" s="102"/>
      <c r="J241" s="112">
        <v>42608</v>
      </c>
      <c r="K241" s="110">
        <v>51.742532229059023</v>
      </c>
      <c r="L241" s="115">
        <v>60</v>
      </c>
      <c r="O241" s="99"/>
      <c r="Q241" s="746"/>
    </row>
    <row r="242" spans="6:17" x14ac:dyDescent="0.2">
      <c r="F242" s="112">
        <v>42125</v>
      </c>
      <c r="G242" s="110">
        <v>23.100914450452869</v>
      </c>
      <c r="H242" s="115">
        <v>20</v>
      </c>
      <c r="I242" s="102"/>
      <c r="J242" s="112">
        <v>42611</v>
      </c>
      <c r="K242" s="110">
        <v>43.121074921820487</v>
      </c>
      <c r="L242" s="115">
        <v>20</v>
      </c>
      <c r="O242" s="99"/>
      <c r="Q242" s="746"/>
    </row>
    <row r="243" spans="6:17" x14ac:dyDescent="0.2">
      <c r="F243" s="112">
        <v>42125</v>
      </c>
      <c r="G243" s="110">
        <v>41.716177272730242</v>
      </c>
      <c r="H243" s="115">
        <v>149</v>
      </c>
      <c r="I243" s="102"/>
      <c r="J243" s="112">
        <v>42628</v>
      </c>
      <c r="K243" s="110">
        <v>41.916756392770139</v>
      </c>
      <c r="L243" s="115">
        <v>100</v>
      </c>
      <c r="O243" s="99"/>
      <c r="Q243" s="746"/>
    </row>
    <row r="244" spans="6:17" x14ac:dyDescent="0.2">
      <c r="F244" s="112">
        <v>42128</v>
      </c>
      <c r="G244" s="110">
        <v>31.232436337012267</v>
      </c>
      <c r="H244" s="115">
        <v>20</v>
      </c>
      <c r="I244" s="102"/>
      <c r="J244" s="112">
        <v>42633</v>
      </c>
      <c r="K244" s="110">
        <v>42.229509925432794</v>
      </c>
      <c r="L244" s="115">
        <v>100</v>
      </c>
      <c r="O244" s="99"/>
      <c r="Q244" s="746"/>
    </row>
    <row r="245" spans="6:17" x14ac:dyDescent="0.2">
      <c r="F245" s="112">
        <v>42146</v>
      </c>
      <c r="G245" s="110">
        <v>28.722613859912581</v>
      </c>
      <c r="H245" s="115">
        <v>200.91</v>
      </c>
      <c r="I245" s="102"/>
      <c r="J245" s="112">
        <v>42635</v>
      </c>
      <c r="K245" s="110">
        <v>148.59216507300721</v>
      </c>
      <c r="L245" s="115">
        <v>24.9</v>
      </c>
      <c r="O245" s="99"/>
      <c r="Q245" s="746"/>
    </row>
    <row r="246" spans="6:17" x14ac:dyDescent="0.2">
      <c r="F246" s="112">
        <v>42164</v>
      </c>
      <c r="G246" s="110">
        <v>28.383561154662143</v>
      </c>
      <c r="H246" s="115">
        <v>36</v>
      </c>
      <c r="I246" s="102"/>
      <c r="J246" s="112">
        <v>42692</v>
      </c>
      <c r="K246" s="110">
        <v>34.215656101061867</v>
      </c>
      <c r="L246" s="115">
        <v>150</v>
      </c>
      <c r="O246" s="99"/>
      <c r="Q246" s="746"/>
    </row>
    <row r="247" spans="6:17" x14ac:dyDescent="0.2">
      <c r="F247" s="112">
        <v>42193</v>
      </c>
      <c r="G247" s="110">
        <v>42.962216748381785</v>
      </c>
      <c r="H247" s="115">
        <v>208</v>
      </c>
      <c r="I247" s="102"/>
      <c r="J247" s="112">
        <v>42692</v>
      </c>
      <c r="K247" s="110">
        <v>34.527728451375609</v>
      </c>
      <c r="L247" s="115">
        <v>80</v>
      </c>
      <c r="O247" s="99"/>
      <c r="Q247" s="746"/>
    </row>
    <row r="248" spans="6:17" x14ac:dyDescent="0.2">
      <c r="F248" s="112">
        <v>42209</v>
      </c>
      <c r="G248" s="110">
        <v>82.673739636706316</v>
      </c>
      <c r="H248" s="115">
        <v>80</v>
      </c>
      <c r="I248" s="102"/>
      <c r="J248" s="112">
        <v>42717</v>
      </c>
      <c r="K248" s="110">
        <v>41.030388206814315</v>
      </c>
      <c r="L248" s="115">
        <v>7.8</v>
      </c>
      <c r="O248" s="99"/>
      <c r="Q248" s="746"/>
    </row>
    <row r="249" spans="6:17" x14ac:dyDescent="0.2">
      <c r="F249" s="112">
        <v>42223</v>
      </c>
      <c r="G249" s="110">
        <v>45.18363237885805</v>
      </c>
      <c r="H249" s="115">
        <v>324</v>
      </c>
      <c r="I249" s="102"/>
      <c r="J249" s="112">
        <v>42719</v>
      </c>
      <c r="K249" s="110">
        <v>31.780265356808343</v>
      </c>
      <c r="L249" s="115">
        <v>200</v>
      </c>
      <c r="O249" s="99"/>
      <c r="Q249" s="746"/>
    </row>
    <row r="250" spans="6:17" x14ac:dyDescent="0.2">
      <c r="F250" s="112">
        <v>42262</v>
      </c>
      <c r="G250" s="110">
        <v>31.232436337012267</v>
      </c>
      <c r="H250" s="115">
        <v>25</v>
      </c>
      <c r="I250" s="102"/>
      <c r="J250" s="112">
        <v>42738</v>
      </c>
      <c r="K250" s="110">
        <v>51.827858787554909</v>
      </c>
      <c r="L250" s="115">
        <v>7.2</v>
      </c>
      <c r="O250" s="99"/>
      <c r="Q250" s="746"/>
    </row>
    <row r="251" spans="6:17" x14ac:dyDescent="0.2">
      <c r="F251" s="112">
        <v>42262</v>
      </c>
      <c r="G251" s="110">
        <v>39.79320131594627</v>
      </c>
      <c r="H251" s="115">
        <v>100.05</v>
      </c>
      <c r="I251" s="102"/>
      <c r="J251" s="112">
        <v>42747</v>
      </c>
      <c r="K251" s="110">
        <v>98.622023783768952</v>
      </c>
      <c r="L251" s="115">
        <v>14.7</v>
      </c>
      <c r="O251" s="99"/>
      <c r="Q251" s="746"/>
    </row>
    <row r="252" spans="6:17" x14ac:dyDescent="0.2">
      <c r="F252" s="112">
        <v>42264</v>
      </c>
      <c r="G252" s="110">
        <v>32.557938614264465</v>
      </c>
      <c r="H252" s="115">
        <v>98</v>
      </c>
      <c r="I252" s="102"/>
      <c r="J252" s="112">
        <v>42747</v>
      </c>
      <c r="K252" s="110">
        <v>90.244295980974869</v>
      </c>
      <c r="L252" s="115">
        <v>45.9</v>
      </c>
      <c r="O252" s="99"/>
      <c r="Q252" s="746"/>
    </row>
    <row r="253" spans="6:17" x14ac:dyDescent="0.2">
      <c r="F253" s="112">
        <v>42278</v>
      </c>
      <c r="G253" s="110">
        <v>47.900651351057917</v>
      </c>
      <c r="H253" s="115">
        <v>200</v>
      </c>
      <c r="I253" s="102"/>
      <c r="J253" s="112">
        <v>42752</v>
      </c>
      <c r="K253" s="110">
        <v>39.191137067944162</v>
      </c>
      <c r="L253" s="115">
        <v>60</v>
      </c>
      <c r="O253" s="99"/>
      <c r="Q253" s="746"/>
    </row>
    <row r="254" spans="6:17" x14ac:dyDescent="0.2">
      <c r="F254" s="112">
        <v>42286</v>
      </c>
      <c r="G254" s="110">
        <v>77.032121679590645</v>
      </c>
      <c r="H254" s="115">
        <v>30</v>
      </c>
      <c r="I254" s="102"/>
      <c r="J254" s="112">
        <v>42766</v>
      </c>
      <c r="K254" s="110">
        <v>36.45492387680337</v>
      </c>
      <c r="L254" s="115">
        <v>20</v>
      </c>
      <c r="O254" s="99"/>
      <c r="Q254" s="746"/>
    </row>
    <row r="255" spans="6:17" x14ac:dyDescent="0.2">
      <c r="F255" s="112">
        <v>42293</v>
      </c>
      <c r="G255" s="110">
        <v>29.479431939396001</v>
      </c>
      <c r="H255" s="115">
        <v>198</v>
      </c>
      <c r="I255" s="102"/>
      <c r="J255" s="112">
        <v>42817</v>
      </c>
      <c r="K255" s="110">
        <v>32.883550906071989</v>
      </c>
      <c r="L255" s="115">
        <v>17</v>
      </c>
      <c r="O255" s="99"/>
      <c r="Q255" s="746"/>
    </row>
    <row r="256" spans="6:17" x14ac:dyDescent="0.2">
      <c r="F256" s="112">
        <v>42304</v>
      </c>
      <c r="G256" s="110">
        <v>20.587385639628291</v>
      </c>
      <c r="H256" s="115">
        <v>149.03</v>
      </c>
      <c r="I256" s="102"/>
      <c r="J256" s="112">
        <v>42825</v>
      </c>
      <c r="K256" s="110">
        <v>95.016747732411872</v>
      </c>
      <c r="L256" s="115">
        <v>49</v>
      </c>
      <c r="O256" s="99"/>
      <c r="Q256" s="746"/>
    </row>
    <row r="257" spans="6:17" x14ac:dyDescent="0.2">
      <c r="F257" s="112">
        <v>42317</v>
      </c>
      <c r="G257" s="110">
        <v>20.262741022967429</v>
      </c>
      <c r="H257" s="115">
        <v>64.8</v>
      </c>
      <c r="I257" s="102"/>
      <c r="J257" s="112">
        <v>42826</v>
      </c>
      <c r="K257" s="110">
        <v>52.293536717959299</v>
      </c>
      <c r="L257" s="115">
        <v>56</v>
      </c>
      <c r="O257" s="99"/>
      <c r="Q257" s="746"/>
    </row>
    <row r="258" spans="6:17" x14ac:dyDescent="0.2">
      <c r="F258" s="112">
        <v>42327</v>
      </c>
      <c r="G258" s="110">
        <v>42.955799734929244</v>
      </c>
      <c r="H258" s="115">
        <v>100.8</v>
      </c>
      <c r="I258" s="102"/>
      <c r="J258" s="112">
        <v>42877</v>
      </c>
      <c r="K258" s="110">
        <v>27.106106642536467</v>
      </c>
      <c r="L258" s="115">
        <v>100</v>
      </c>
      <c r="O258" s="99"/>
      <c r="Q258" s="746"/>
    </row>
    <row r="259" spans="6:17" x14ac:dyDescent="0.2">
      <c r="F259" s="112">
        <v>42328</v>
      </c>
      <c r="G259" s="110">
        <v>19.008280958597538</v>
      </c>
      <c r="H259" s="115">
        <v>199.8</v>
      </c>
      <c r="I259" s="102"/>
      <c r="J259" s="112">
        <v>42880</v>
      </c>
      <c r="K259" s="110">
        <v>72.994559706420489</v>
      </c>
      <c r="L259" s="115">
        <v>78.400000000000006</v>
      </c>
      <c r="O259" s="99"/>
      <c r="Q259" s="746"/>
    </row>
    <row r="260" spans="6:17" x14ac:dyDescent="0.2">
      <c r="F260" s="112">
        <v>42342</v>
      </c>
      <c r="G260" s="110">
        <v>20.565734715097317</v>
      </c>
      <c r="H260" s="115">
        <v>99.1</v>
      </c>
      <c r="I260" s="102"/>
      <c r="J260" s="112">
        <v>42880</v>
      </c>
      <c r="K260" s="110">
        <v>67.918921494659983</v>
      </c>
      <c r="L260" s="115">
        <v>49.36</v>
      </c>
      <c r="O260" s="99"/>
      <c r="Q260" s="746"/>
    </row>
    <row r="261" spans="6:17" x14ac:dyDescent="0.2">
      <c r="F261" s="112">
        <v>42354</v>
      </c>
      <c r="G261" s="110">
        <v>31.016242644619847</v>
      </c>
      <c r="H261" s="115">
        <v>149.5</v>
      </c>
      <c r="I261" s="102"/>
      <c r="J261" s="112">
        <v>42881</v>
      </c>
      <c r="K261" s="110">
        <v>37.796058305015308</v>
      </c>
      <c r="L261" s="115">
        <v>52.5</v>
      </c>
      <c r="O261" s="99"/>
      <c r="Q261" s="746"/>
    </row>
    <row r="262" spans="6:17" x14ac:dyDescent="0.2">
      <c r="F262" s="112">
        <v>42356</v>
      </c>
      <c r="G262" s="110">
        <v>27.651960601819756</v>
      </c>
      <c r="H262" s="115">
        <v>29.9</v>
      </c>
      <c r="I262" s="102"/>
      <c r="J262" s="112">
        <v>42887</v>
      </c>
      <c r="K262" s="110">
        <v>28.163132895730779</v>
      </c>
      <c r="L262" s="115">
        <v>40</v>
      </c>
      <c r="O262" s="99"/>
      <c r="Q262" s="746"/>
    </row>
    <row r="263" spans="6:17" x14ac:dyDescent="0.2">
      <c r="F263" s="112">
        <v>42361</v>
      </c>
      <c r="G263" s="110">
        <v>18.855004721677105</v>
      </c>
      <c r="H263" s="115">
        <v>206.55</v>
      </c>
      <c r="I263" s="102"/>
      <c r="J263" s="112">
        <v>42893</v>
      </c>
      <c r="K263" s="110">
        <v>29.778494773970234</v>
      </c>
      <c r="L263" s="115">
        <v>50</v>
      </c>
      <c r="O263" s="99"/>
      <c r="Q263" s="746"/>
    </row>
    <row r="264" spans="6:17" x14ac:dyDescent="0.2">
      <c r="F264" s="112">
        <v>42377</v>
      </c>
      <c r="G264" s="110">
        <v>23.794213703337931</v>
      </c>
      <c r="H264" s="115">
        <v>200</v>
      </c>
      <c r="I264" s="102"/>
      <c r="J264" s="112">
        <v>42905</v>
      </c>
      <c r="K264" s="110">
        <v>28.197735863712953</v>
      </c>
      <c r="L264" s="115">
        <v>100</v>
      </c>
      <c r="O264" s="99"/>
      <c r="Q264" s="746"/>
    </row>
    <row r="265" spans="6:17" x14ac:dyDescent="0.2">
      <c r="F265" s="112">
        <v>42388</v>
      </c>
      <c r="G265" s="110">
        <v>18.692494734228834</v>
      </c>
      <c r="H265" s="115">
        <v>200</v>
      </c>
      <c r="I265" s="102"/>
      <c r="J265" s="112">
        <v>42906</v>
      </c>
      <c r="K265" s="110">
        <v>89.379340720694074</v>
      </c>
      <c r="L265" s="115">
        <v>19.59</v>
      </c>
      <c r="O265" s="99"/>
      <c r="Q265" s="746"/>
    </row>
    <row r="266" spans="6:17" x14ac:dyDescent="0.2">
      <c r="F266" s="112">
        <v>42401</v>
      </c>
      <c r="G266" s="110">
        <v>33.934820027723717</v>
      </c>
      <c r="H266" s="115">
        <v>75</v>
      </c>
      <c r="I266" s="102"/>
      <c r="J266" s="112">
        <v>42906</v>
      </c>
      <c r="K266" s="110">
        <v>82.199530700630405</v>
      </c>
      <c r="L266" s="115">
        <v>19.579999999999998</v>
      </c>
      <c r="O266" s="99"/>
      <c r="Q266" s="746"/>
    </row>
    <row r="267" spans="6:17" x14ac:dyDescent="0.2">
      <c r="F267" s="112">
        <v>42401</v>
      </c>
      <c r="G267" s="110">
        <v>35.35420564045279</v>
      </c>
      <c r="H267" s="115">
        <v>25</v>
      </c>
      <c r="I267" s="102"/>
      <c r="J267" s="112">
        <v>42906</v>
      </c>
      <c r="K267" s="110">
        <v>81.657555772933861</v>
      </c>
      <c r="L267" s="115">
        <v>19.579999999999998</v>
      </c>
      <c r="O267" s="99"/>
      <c r="Q267" s="746"/>
    </row>
    <row r="268" spans="6:17" x14ac:dyDescent="0.2">
      <c r="F268" s="112">
        <v>42402</v>
      </c>
      <c r="G268" s="110">
        <v>31.232436337012267</v>
      </c>
      <c r="H268" s="115">
        <v>7</v>
      </c>
      <c r="I268" s="102"/>
      <c r="J268" s="112">
        <v>42906</v>
      </c>
      <c r="K268" s="110">
        <v>83.372449066471816</v>
      </c>
      <c r="L268" s="115">
        <v>19.600000000000001</v>
      </c>
      <c r="O268" s="99"/>
      <c r="Q268" s="746"/>
    </row>
    <row r="269" spans="6:17" x14ac:dyDescent="0.2">
      <c r="F269" s="112">
        <v>42432</v>
      </c>
      <c r="G269" s="110">
        <v>20.933925939985446</v>
      </c>
      <c r="H269" s="115">
        <v>99.25</v>
      </c>
      <c r="I269" s="102"/>
      <c r="J269" s="112">
        <v>42912</v>
      </c>
      <c r="K269" s="110">
        <v>48.571262294455771</v>
      </c>
      <c r="L269" s="115">
        <v>5</v>
      </c>
      <c r="O269" s="99"/>
      <c r="Q269" s="746"/>
    </row>
    <row r="270" spans="6:17" x14ac:dyDescent="0.2">
      <c r="F270" s="112">
        <v>42433</v>
      </c>
      <c r="G270" s="110">
        <v>22.913806500910219</v>
      </c>
      <c r="H270" s="115">
        <v>149.72999999999999</v>
      </c>
      <c r="I270" s="102"/>
      <c r="J270" s="112">
        <v>42944</v>
      </c>
      <c r="K270" s="110">
        <v>82.810125854171091</v>
      </c>
      <c r="L270" s="115">
        <v>8.4</v>
      </c>
      <c r="O270" s="99"/>
      <c r="Q270" s="746"/>
    </row>
    <row r="271" spans="6:17" x14ac:dyDescent="0.2">
      <c r="F271" s="112">
        <v>42502</v>
      </c>
      <c r="G271" s="110">
        <v>43.013883150512996</v>
      </c>
      <c r="H271" s="115">
        <v>7.2</v>
      </c>
      <c r="I271" s="102"/>
      <c r="J271" s="112">
        <v>42944</v>
      </c>
      <c r="K271" s="110">
        <v>82.179381069773541</v>
      </c>
      <c r="L271" s="115">
        <v>8.4</v>
      </c>
      <c r="O271" s="99"/>
      <c r="Q271" s="746"/>
    </row>
    <row r="272" spans="6:17" x14ac:dyDescent="0.2">
      <c r="F272" s="112">
        <v>42521</v>
      </c>
      <c r="G272" s="110">
        <v>37.774469842003612</v>
      </c>
      <c r="H272" s="115">
        <v>119.7</v>
      </c>
      <c r="I272" s="102"/>
      <c r="J272" s="112">
        <v>42955</v>
      </c>
      <c r="K272" s="110">
        <v>48.292314630589125</v>
      </c>
      <c r="L272" s="115">
        <v>252.32</v>
      </c>
      <c r="O272" s="99"/>
      <c r="Q272" s="746"/>
    </row>
    <row r="273" spans="6:17" x14ac:dyDescent="0.2">
      <c r="F273" s="112">
        <v>42521</v>
      </c>
      <c r="G273" s="110">
        <v>19.251316018088946</v>
      </c>
      <c r="H273" s="115">
        <v>140</v>
      </c>
      <c r="I273" s="102"/>
      <c r="J273" s="112">
        <v>43001</v>
      </c>
      <c r="K273" s="110">
        <v>29.921601342795071</v>
      </c>
      <c r="L273" s="115">
        <v>200</v>
      </c>
      <c r="O273" s="99"/>
      <c r="Q273" s="746"/>
    </row>
    <row r="274" spans="6:17" x14ac:dyDescent="0.2">
      <c r="F274" s="112">
        <v>42569</v>
      </c>
      <c r="G274" s="110">
        <v>52.308499166660575</v>
      </c>
      <c r="H274" s="115">
        <v>46</v>
      </c>
      <c r="I274" s="102"/>
      <c r="J274" s="112">
        <v>43004</v>
      </c>
      <c r="K274" s="110">
        <v>28.853208000148282</v>
      </c>
      <c r="L274" s="115">
        <v>62.5</v>
      </c>
      <c r="O274" s="99"/>
      <c r="Q274" s="746"/>
    </row>
    <row r="275" spans="6:17" x14ac:dyDescent="0.2">
      <c r="F275" s="112">
        <v>42577</v>
      </c>
      <c r="G275" s="110">
        <v>25.426754157336561</v>
      </c>
      <c r="H275" s="115">
        <v>199.2</v>
      </c>
      <c r="I275" s="102"/>
      <c r="J275" s="112">
        <v>43004</v>
      </c>
      <c r="K275" s="110">
        <v>28.330443857538935</v>
      </c>
      <c r="L275" s="115">
        <v>50</v>
      </c>
      <c r="O275" s="99"/>
      <c r="Q275" s="746"/>
    </row>
    <row r="276" spans="6:17" x14ac:dyDescent="0.2">
      <c r="F276" s="112">
        <v>42593</v>
      </c>
      <c r="G276" s="110">
        <v>34.770257494726856</v>
      </c>
      <c r="H276" s="115">
        <v>75.400000000000006</v>
      </c>
      <c r="I276" s="102"/>
      <c r="J276" s="112">
        <v>43014</v>
      </c>
      <c r="K276" s="110">
        <v>27.837441245399287</v>
      </c>
      <c r="L276" s="115">
        <v>25</v>
      </c>
      <c r="O276" s="99"/>
      <c r="Q276" s="746"/>
    </row>
    <row r="277" spans="6:17" x14ac:dyDescent="0.2">
      <c r="F277" s="112">
        <v>42671</v>
      </c>
      <c r="G277" s="110">
        <v>17.330024361913683</v>
      </c>
      <c r="H277" s="115">
        <v>216.44</v>
      </c>
      <c r="I277" s="102"/>
      <c r="J277" s="112">
        <v>43014</v>
      </c>
      <c r="K277" s="110">
        <v>27.837441245399287</v>
      </c>
      <c r="L277" s="115">
        <v>25</v>
      </c>
      <c r="O277" s="99"/>
      <c r="Q277" s="746"/>
    </row>
    <row r="278" spans="6:17" x14ac:dyDescent="0.2">
      <c r="F278" s="112">
        <v>42671</v>
      </c>
      <c r="G278" s="110">
        <v>17.059643642990501</v>
      </c>
      <c r="H278" s="115">
        <v>199.52</v>
      </c>
      <c r="I278" s="102"/>
      <c r="J278" s="112">
        <v>43038</v>
      </c>
      <c r="K278" s="110">
        <v>30.354217944465031</v>
      </c>
      <c r="L278" s="115">
        <v>50</v>
      </c>
      <c r="O278" s="99"/>
      <c r="Q278" s="746"/>
    </row>
    <row r="279" spans="6:17" x14ac:dyDescent="0.2">
      <c r="F279" s="112">
        <v>42675</v>
      </c>
      <c r="G279" s="110">
        <v>42.228258824892194</v>
      </c>
      <c r="H279" s="115">
        <v>49.5</v>
      </c>
      <c r="I279" s="102"/>
      <c r="J279" s="112">
        <v>43052</v>
      </c>
      <c r="K279" s="110">
        <v>26.472002052703704</v>
      </c>
      <c r="L279" s="115">
        <v>150</v>
      </c>
      <c r="O279" s="99"/>
      <c r="Q279" s="746"/>
    </row>
    <row r="280" spans="6:17" x14ac:dyDescent="0.2">
      <c r="F280" s="112">
        <v>42685</v>
      </c>
      <c r="G280" s="110">
        <v>44.976367659538923</v>
      </c>
      <c r="H280" s="115">
        <v>298.2</v>
      </c>
      <c r="I280" s="102"/>
      <c r="J280" s="112">
        <v>43052</v>
      </c>
      <c r="K280" s="110">
        <v>25.195773066395212</v>
      </c>
      <c r="L280" s="115">
        <v>200</v>
      </c>
      <c r="O280" s="99"/>
      <c r="Q280" s="746"/>
    </row>
    <row r="281" spans="6:17" x14ac:dyDescent="0.2">
      <c r="F281" s="112">
        <v>42705</v>
      </c>
      <c r="G281" s="110">
        <v>31.878837596582066</v>
      </c>
      <c r="H281" s="115">
        <v>79.75</v>
      </c>
      <c r="I281" s="102"/>
      <c r="J281" s="112">
        <v>43077</v>
      </c>
      <c r="K281" s="110">
        <v>19.553065269533572</v>
      </c>
      <c r="L281" s="115">
        <v>45</v>
      </c>
      <c r="O281" s="99"/>
      <c r="Q281" s="746"/>
    </row>
    <row r="282" spans="6:17" x14ac:dyDescent="0.2">
      <c r="F282" s="112">
        <v>42709</v>
      </c>
      <c r="G282" s="110">
        <v>18.315551091456566</v>
      </c>
      <c r="H282" s="115">
        <v>40.590000000000003</v>
      </c>
      <c r="I282" s="102"/>
      <c r="J282" s="112">
        <v>43083</v>
      </c>
      <c r="K282" s="110">
        <v>20.186253695552864</v>
      </c>
      <c r="L282" s="115">
        <v>150</v>
      </c>
      <c r="O282" s="99"/>
      <c r="Q282" s="746"/>
    </row>
    <row r="283" spans="6:17" x14ac:dyDescent="0.2">
      <c r="F283" s="112">
        <v>42709</v>
      </c>
      <c r="G283" s="110">
        <v>41.075397671155812</v>
      </c>
      <c r="H283" s="115">
        <v>43.2</v>
      </c>
      <c r="I283" s="102"/>
      <c r="J283" s="112">
        <v>43084</v>
      </c>
      <c r="K283" s="110">
        <v>34.794246771244183</v>
      </c>
      <c r="L283" s="115">
        <v>50</v>
      </c>
      <c r="O283" s="99"/>
      <c r="Q283" s="746"/>
    </row>
    <row r="284" spans="6:17" x14ac:dyDescent="0.2">
      <c r="F284" s="112">
        <v>42710</v>
      </c>
      <c r="G284" s="110">
        <v>20.895390312497462</v>
      </c>
      <c r="H284" s="115">
        <v>27</v>
      </c>
      <c r="I284" s="102"/>
      <c r="J284" s="112">
        <v>43105</v>
      </c>
      <c r="K284" s="110">
        <v>23.890496019348575</v>
      </c>
      <c r="L284" s="115">
        <v>50</v>
      </c>
      <c r="O284" s="99"/>
      <c r="Q284" s="746"/>
    </row>
    <row r="285" spans="6:17" x14ac:dyDescent="0.2">
      <c r="F285" s="112">
        <v>42719</v>
      </c>
      <c r="G285" s="110">
        <v>20.078597512989983</v>
      </c>
      <c r="H285" s="115">
        <v>200</v>
      </c>
      <c r="I285" s="102"/>
      <c r="J285" s="112">
        <v>43109</v>
      </c>
      <c r="K285" s="110">
        <v>27.796971717218621</v>
      </c>
      <c r="L285" s="115">
        <v>30</v>
      </c>
      <c r="O285" s="99"/>
      <c r="Q285" s="746"/>
    </row>
    <row r="286" spans="6:17" x14ac:dyDescent="0.2">
      <c r="F286" s="112">
        <v>42736</v>
      </c>
      <c r="G286" s="110">
        <v>40.719111448551018</v>
      </c>
      <c r="H286" s="115">
        <v>66</v>
      </c>
      <c r="I286" s="102"/>
      <c r="J286" s="112">
        <v>43129</v>
      </c>
      <c r="K286" s="110">
        <v>23.842103648585827</v>
      </c>
      <c r="L286" s="115">
        <v>57.5</v>
      </c>
      <c r="O286" s="99"/>
      <c r="Q286" s="746"/>
    </row>
    <row r="287" spans="6:17" x14ac:dyDescent="0.2">
      <c r="F287" s="112">
        <v>42762</v>
      </c>
      <c r="G287" s="110">
        <v>16.198310702149421</v>
      </c>
      <c r="H287" s="115">
        <v>100.05</v>
      </c>
      <c r="I287" s="102"/>
      <c r="J287" s="112">
        <v>43129</v>
      </c>
      <c r="K287" s="110">
        <v>26.339422380337645</v>
      </c>
      <c r="L287" s="115">
        <v>120</v>
      </c>
      <c r="O287" s="99"/>
      <c r="Q287" s="746"/>
    </row>
    <row r="288" spans="6:17" x14ac:dyDescent="0.2">
      <c r="F288" s="112">
        <v>42775</v>
      </c>
      <c r="G288" s="110">
        <v>38.812041049002723</v>
      </c>
      <c r="H288" s="115">
        <v>128.69999999999999</v>
      </c>
      <c r="I288" s="102"/>
      <c r="J288" s="112">
        <v>43132</v>
      </c>
      <c r="K288" s="110">
        <v>36.788433526466406</v>
      </c>
      <c r="L288" s="115">
        <v>10</v>
      </c>
      <c r="O288" s="99"/>
      <c r="Q288" s="746"/>
    </row>
    <row r="289" spans="6:17" x14ac:dyDescent="0.2">
      <c r="F289" s="112">
        <v>42783</v>
      </c>
      <c r="G289" s="110">
        <v>36.407247414574982</v>
      </c>
      <c r="H289" s="115">
        <v>200.8</v>
      </c>
      <c r="I289" s="102"/>
      <c r="J289" s="112">
        <v>43152</v>
      </c>
      <c r="K289" s="110">
        <v>45.705585928787485</v>
      </c>
      <c r="L289" s="115">
        <v>106.688</v>
      </c>
      <c r="O289" s="99"/>
      <c r="Q289" s="746"/>
    </row>
    <row r="290" spans="6:17" x14ac:dyDescent="0.2">
      <c r="F290" s="112">
        <v>42801</v>
      </c>
      <c r="G290" s="110">
        <v>18.389158655220058</v>
      </c>
      <c r="H290" s="115">
        <v>231.05</v>
      </c>
      <c r="I290" s="102"/>
      <c r="J290" s="112">
        <v>43206</v>
      </c>
      <c r="K290" s="110">
        <v>158.18619819742358</v>
      </c>
      <c r="L290" s="115">
        <v>6.3</v>
      </c>
      <c r="O290" s="99"/>
      <c r="Q290" s="746"/>
    </row>
    <row r="291" spans="6:17" x14ac:dyDescent="0.2">
      <c r="F291" s="112">
        <v>42801</v>
      </c>
      <c r="G291" s="110">
        <v>13.849645682600899</v>
      </c>
      <c r="H291" s="115">
        <v>216.2</v>
      </c>
      <c r="I291" s="102"/>
      <c r="J291" s="112">
        <v>43227</v>
      </c>
      <c r="K291" s="110">
        <v>30.171215499609822</v>
      </c>
      <c r="L291" s="115">
        <v>100</v>
      </c>
      <c r="O291" s="99"/>
      <c r="Q291" s="746"/>
    </row>
    <row r="292" spans="6:17" x14ac:dyDescent="0.2">
      <c r="F292" s="112">
        <v>42807</v>
      </c>
      <c r="G292" s="110">
        <v>16.192389038001235</v>
      </c>
      <c r="H292" s="115">
        <v>106.7</v>
      </c>
      <c r="I292" s="102"/>
      <c r="J292" s="112">
        <v>43236</v>
      </c>
      <c r="K292" s="110">
        <v>29.722613228308674</v>
      </c>
      <c r="L292" s="115">
        <v>74.5</v>
      </c>
      <c r="O292" s="99"/>
      <c r="Q292" s="746"/>
    </row>
    <row r="293" spans="6:17" x14ac:dyDescent="0.2">
      <c r="F293" s="112">
        <v>42808</v>
      </c>
      <c r="G293" s="110">
        <v>13.475243284764284</v>
      </c>
      <c r="H293" s="115">
        <v>15</v>
      </c>
      <c r="I293" s="102"/>
      <c r="J293" s="112">
        <v>43236</v>
      </c>
      <c r="K293" s="110">
        <v>29.722613228308674</v>
      </c>
      <c r="L293" s="115">
        <v>74.5</v>
      </c>
      <c r="O293" s="99"/>
      <c r="Q293" s="746"/>
    </row>
    <row r="294" spans="6:17" x14ac:dyDescent="0.2">
      <c r="F294" s="112">
        <v>42860</v>
      </c>
      <c r="G294" s="110">
        <v>13.475243284764284</v>
      </c>
      <c r="H294" s="115">
        <v>2.38</v>
      </c>
      <c r="I294" s="102"/>
      <c r="J294" s="112">
        <v>43250</v>
      </c>
      <c r="K294" s="110">
        <v>18.93389544428695</v>
      </c>
      <c r="L294" s="115">
        <v>300</v>
      </c>
      <c r="O294" s="99"/>
      <c r="Q294" s="746"/>
    </row>
    <row r="295" spans="6:17" x14ac:dyDescent="0.2">
      <c r="F295" s="112">
        <v>42872</v>
      </c>
      <c r="G295" s="110">
        <v>19.356247417730852</v>
      </c>
      <c r="H295" s="115">
        <v>100</v>
      </c>
      <c r="I295" s="102"/>
      <c r="J295" s="112">
        <v>43250</v>
      </c>
      <c r="K295" s="110">
        <v>21.688107514517633</v>
      </c>
      <c r="L295" s="115">
        <v>250</v>
      </c>
      <c r="O295" s="99"/>
      <c r="Q295" s="746"/>
    </row>
    <row r="296" spans="6:17" x14ac:dyDescent="0.2">
      <c r="F296" s="112">
        <v>42892</v>
      </c>
      <c r="G296" s="110">
        <v>14.740350067279406</v>
      </c>
      <c r="H296" s="115">
        <v>15.59</v>
      </c>
      <c r="I296" s="102"/>
      <c r="J296" s="112">
        <v>43250</v>
      </c>
      <c r="K296" s="110">
        <v>24.329272480262663</v>
      </c>
      <c r="L296" s="115">
        <v>50</v>
      </c>
      <c r="O296" s="99"/>
      <c r="Q296" s="746"/>
    </row>
    <row r="297" spans="6:17" x14ac:dyDescent="0.2">
      <c r="F297" s="112">
        <v>42895</v>
      </c>
      <c r="G297" s="110">
        <v>11.398679034885946</v>
      </c>
      <c r="H297" s="115">
        <v>160</v>
      </c>
      <c r="J297" s="112">
        <v>43250</v>
      </c>
      <c r="K297" s="110">
        <v>21.117349716902513</v>
      </c>
      <c r="L297" s="115">
        <v>101</v>
      </c>
      <c r="M297" s="23"/>
      <c r="N297" s="99"/>
      <c r="O297" s="99"/>
      <c r="Q297" s="746"/>
    </row>
    <row r="298" spans="6:17" x14ac:dyDescent="0.2">
      <c r="F298" s="112">
        <v>42906</v>
      </c>
      <c r="G298" s="110">
        <v>23.408916219045636</v>
      </c>
      <c r="H298" s="115">
        <v>75</v>
      </c>
      <c r="J298" s="112">
        <v>43250</v>
      </c>
      <c r="K298" s="110">
        <v>21.125318528116463</v>
      </c>
      <c r="L298" s="115">
        <v>200</v>
      </c>
      <c r="O298" s="99"/>
      <c r="Q298" s="746"/>
    </row>
    <row r="299" spans="6:17" x14ac:dyDescent="0.2">
      <c r="F299" s="112">
        <v>42923</v>
      </c>
      <c r="G299" s="110">
        <v>23.169058036276343</v>
      </c>
      <c r="H299" s="115">
        <v>132</v>
      </c>
      <c r="J299" s="112">
        <v>43250</v>
      </c>
      <c r="K299" s="110">
        <v>23.874558396920769</v>
      </c>
      <c r="L299" s="115">
        <v>100</v>
      </c>
      <c r="O299" s="99"/>
      <c r="Q299" s="746"/>
    </row>
    <row r="300" spans="6:17" x14ac:dyDescent="0.2">
      <c r="F300" s="112">
        <v>42935</v>
      </c>
      <c r="G300" s="110">
        <v>13.691192696379105</v>
      </c>
      <c r="H300" s="115">
        <v>16.100000000000001</v>
      </c>
      <c r="J300" s="112">
        <v>43252</v>
      </c>
      <c r="K300" s="110">
        <v>59.320469530373586</v>
      </c>
      <c r="L300" s="115">
        <v>5.6814814814814811</v>
      </c>
      <c r="O300" s="99"/>
      <c r="Q300" s="746"/>
    </row>
    <row r="301" spans="6:17" x14ac:dyDescent="0.2">
      <c r="F301" s="112">
        <v>42937</v>
      </c>
      <c r="G301" s="110">
        <v>28.263756957512864</v>
      </c>
      <c r="H301" s="115">
        <v>100</v>
      </c>
      <c r="J301" s="112">
        <v>43257</v>
      </c>
      <c r="K301" s="110">
        <v>24.63753916920032</v>
      </c>
      <c r="L301" s="115">
        <v>60</v>
      </c>
      <c r="O301" s="99"/>
      <c r="Q301" s="746"/>
    </row>
    <row r="302" spans="6:17" x14ac:dyDescent="0.2">
      <c r="F302" s="112">
        <v>42948</v>
      </c>
      <c r="G302" s="110">
        <v>22.383773361437257</v>
      </c>
      <c r="H302" s="115">
        <v>200</v>
      </c>
      <c r="J302" s="112">
        <v>43259</v>
      </c>
      <c r="K302" s="110">
        <v>21.498338798626406</v>
      </c>
      <c r="L302" s="115">
        <v>30</v>
      </c>
      <c r="O302" s="99"/>
      <c r="Q302" s="746"/>
    </row>
    <row r="303" spans="6:17" x14ac:dyDescent="0.2">
      <c r="F303" s="112">
        <v>42958</v>
      </c>
      <c r="G303" s="110">
        <v>39.54043051249333</v>
      </c>
      <c r="H303" s="115">
        <v>48.8</v>
      </c>
      <c r="J303" s="112">
        <v>43264</v>
      </c>
      <c r="K303" s="110">
        <v>19.657140528549462</v>
      </c>
      <c r="L303" s="115">
        <v>58</v>
      </c>
      <c r="O303" s="99"/>
      <c r="Q303" s="746"/>
    </row>
    <row r="304" spans="6:17" x14ac:dyDescent="0.2">
      <c r="F304" s="112">
        <v>42958</v>
      </c>
      <c r="G304" s="110">
        <v>34.937907601920976</v>
      </c>
      <c r="H304" s="115">
        <v>102.5</v>
      </c>
      <c r="J304" s="112">
        <v>43264</v>
      </c>
      <c r="K304" s="110">
        <v>23.230426115312707</v>
      </c>
      <c r="L304" s="115">
        <v>122</v>
      </c>
      <c r="O304" s="99"/>
      <c r="Q304" s="746"/>
    </row>
    <row r="305" spans="6:17" x14ac:dyDescent="0.2">
      <c r="F305" s="112">
        <v>42979</v>
      </c>
      <c r="G305" s="110">
        <v>18.111371783912421</v>
      </c>
      <c r="H305" s="115">
        <v>242</v>
      </c>
      <c r="J305" s="112">
        <v>43278</v>
      </c>
      <c r="K305" s="110">
        <v>40.449710166509554</v>
      </c>
      <c r="L305" s="115">
        <v>42</v>
      </c>
      <c r="O305" s="99"/>
      <c r="Q305" s="746"/>
    </row>
    <row r="306" spans="6:17" x14ac:dyDescent="0.2">
      <c r="F306" s="112">
        <v>43004</v>
      </c>
      <c r="G306" s="110">
        <v>23.695375592209835</v>
      </c>
      <c r="H306" s="115">
        <v>30</v>
      </c>
      <c r="J306" s="112">
        <v>43291</v>
      </c>
      <c r="K306" s="110">
        <v>27.819560277691508</v>
      </c>
      <c r="L306" s="115">
        <v>35</v>
      </c>
      <c r="O306" s="99"/>
      <c r="Q306" s="746"/>
    </row>
    <row r="307" spans="6:17" x14ac:dyDescent="0.2">
      <c r="F307" s="112">
        <v>43009</v>
      </c>
      <c r="G307" s="110">
        <v>22.994181562751109</v>
      </c>
      <c r="H307" s="115">
        <v>98</v>
      </c>
      <c r="J307" s="112">
        <v>43322</v>
      </c>
      <c r="K307" s="110">
        <v>42.869422304828973</v>
      </c>
      <c r="L307" s="115">
        <v>40</v>
      </c>
      <c r="O307" s="99"/>
      <c r="Q307" s="746"/>
    </row>
    <row r="308" spans="6:17" x14ac:dyDescent="0.2">
      <c r="F308" s="112">
        <v>43010</v>
      </c>
      <c r="G308" s="110">
        <v>18.781011965773597</v>
      </c>
      <c r="H308" s="115">
        <v>29.875</v>
      </c>
      <c r="J308" s="112">
        <v>43334</v>
      </c>
      <c r="K308" s="110">
        <v>25.128148653334357</v>
      </c>
      <c r="L308" s="115">
        <v>50</v>
      </c>
      <c r="O308" s="99"/>
      <c r="Q308" s="746"/>
    </row>
    <row r="309" spans="6:17" x14ac:dyDescent="0.2">
      <c r="F309" s="112">
        <v>43020</v>
      </c>
      <c r="G309" s="110">
        <v>11.781165389528949</v>
      </c>
      <c r="H309" s="115">
        <v>243.8</v>
      </c>
      <c r="J309" s="112">
        <v>43334</v>
      </c>
      <c r="K309" s="110">
        <v>25.128148653334357</v>
      </c>
      <c r="L309" s="115">
        <v>50</v>
      </c>
      <c r="O309" s="99"/>
      <c r="Q309" s="746"/>
    </row>
    <row r="310" spans="6:17" x14ac:dyDescent="0.2">
      <c r="F310" s="112">
        <v>43024</v>
      </c>
      <c r="G310" s="110">
        <v>22.146231599814218</v>
      </c>
      <c r="H310" s="115">
        <v>103.5</v>
      </c>
      <c r="J310" s="112">
        <v>43335</v>
      </c>
      <c r="K310" s="110">
        <v>28.234842882276205</v>
      </c>
      <c r="L310" s="115">
        <v>86</v>
      </c>
      <c r="O310" s="99"/>
      <c r="Q310" s="746"/>
    </row>
    <row r="311" spans="6:17" x14ac:dyDescent="0.2">
      <c r="F311" s="112">
        <v>43054</v>
      </c>
      <c r="G311" s="110">
        <v>20.028065520645583</v>
      </c>
      <c r="H311" s="115">
        <v>211.66</v>
      </c>
      <c r="J311" s="112">
        <v>43343</v>
      </c>
      <c r="K311" s="110">
        <v>22.639206198491404</v>
      </c>
      <c r="L311" s="115">
        <v>102.5</v>
      </c>
      <c r="O311" s="99"/>
      <c r="Q311" s="746"/>
    </row>
    <row r="312" spans="6:17" x14ac:dyDescent="0.2">
      <c r="F312" s="112">
        <v>43056</v>
      </c>
      <c r="G312" s="110">
        <v>9.5735759509783112</v>
      </c>
      <c r="H312" s="115">
        <v>100</v>
      </c>
      <c r="J312" s="112">
        <v>43363</v>
      </c>
      <c r="K312" s="110">
        <v>21.553667958426082</v>
      </c>
      <c r="L312" s="115">
        <v>100</v>
      </c>
      <c r="O312" s="99"/>
      <c r="Q312" s="746"/>
    </row>
    <row r="313" spans="6:17" x14ac:dyDescent="0.2">
      <c r="F313" s="112">
        <v>43056</v>
      </c>
      <c r="G313" s="110">
        <v>11.797371272751082</v>
      </c>
      <c r="H313" s="115">
        <v>83</v>
      </c>
      <c r="J313" s="112">
        <v>43374</v>
      </c>
      <c r="K313" s="110">
        <v>42.852437401430905</v>
      </c>
      <c r="L313" s="115">
        <v>10.5</v>
      </c>
      <c r="O313" s="99"/>
      <c r="Q313" s="746"/>
    </row>
    <row r="314" spans="6:17" x14ac:dyDescent="0.2">
      <c r="F314" s="112">
        <v>43056</v>
      </c>
      <c r="G314" s="110">
        <v>12.937637641121093</v>
      </c>
      <c r="H314" s="115">
        <v>200</v>
      </c>
      <c r="J314" s="112">
        <v>43374</v>
      </c>
      <c r="K314" s="110">
        <v>21.502748501784545</v>
      </c>
      <c r="L314" s="115">
        <v>20</v>
      </c>
      <c r="O314" s="99"/>
      <c r="Q314" s="746"/>
    </row>
    <row r="315" spans="6:17" x14ac:dyDescent="0.2">
      <c r="F315" s="112">
        <v>43089</v>
      </c>
      <c r="G315" s="110">
        <v>23.541249776859736</v>
      </c>
      <c r="H315" s="115">
        <v>166</v>
      </c>
      <c r="J315" s="112">
        <v>43391</v>
      </c>
      <c r="K315" s="110">
        <v>30.718212145406518</v>
      </c>
      <c r="L315" s="115">
        <v>144</v>
      </c>
      <c r="O315" s="99"/>
      <c r="Q315" s="746"/>
    </row>
    <row r="316" spans="6:17" x14ac:dyDescent="0.2">
      <c r="F316" s="112">
        <v>43090</v>
      </c>
      <c r="G316" s="110">
        <v>23.82229373414533</v>
      </c>
      <c r="H316" s="115">
        <v>50</v>
      </c>
      <c r="J316" s="112">
        <v>43391</v>
      </c>
      <c r="K316" s="110">
        <v>36.628212164999013</v>
      </c>
      <c r="L316" s="115">
        <v>13</v>
      </c>
      <c r="O316" s="99"/>
      <c r="Q316" s="746"/>
    </row>
    <row r="317" spans="6:17" x14ac:dyDescent="0.2">
      <c r="F317" s="112">
        <v>43110</v>
      </c>
      <c r="G317" s="110">
        <v>11.797371272751082</v>
      </c>
      <c r="H317" s="115">
        <v>97</v>
      </c>
      <c r="J317" s="112">
        <v>43405</v>
      </c>
      <c r="K317" s="110">
        <v>37.52097475180009</v>
      </c>
      <c r="L317" s="115">
        <v>70</v>
      </c>
      <c r="O317" s="99"/>
      <c r="Q317" s="746"/>
    </row>
    <row r="318" spans="6:17" x14ac:dyDescent="0.2">
      <c r="F318" s="112">
        <v>43122</v>
      </c>
      <c r="G318" s="110">
        <v>14.451141443388277</v>
      </c>
      <c r="H318" s="115">
        <v>226.56</v>
      </c>
      <c r="J318" s="112">
        <v>43445</v>
      </c>
      <c r="K318" s="110">
        <v>25.898636445257807</v>
      </c>
      <c r="L318" s="115">
        <v>250</v>
      </c>
      <c r="O318" s="99"/>
      <c r="Q318" s="746"/>
    </row>
    <row r="319" spans="6:17" x14ac:dyDescent="0.2">
      <c r="F319" s="112">
        <v>43122</v>
      </c>
      <c r="G319" s="110">
        <v>22.148970683880492</v>
      </c>
      <c r="H319" s="115">
        <v>216.6</v>
      </c>
      <c r="J319" s="112">
        <v>43497</v>
      </c>
      <c r="K319" s="110">
        <v>43.112426945720763</v>
      </c>
      <c r="L319" s="115">
        <v>4.5999999999999996</v>
      </c>
      <c r="O319" s="99"/>
      <c r="Q319" s="746"/>
    </row>
    <row r="320" spans="6:17" x14ac:dyDescent="0.2">
      <c r="F320" s="112">
        <v>43172</v>
      </c>
      <c r="G320" s="110">
        <v>20.677460066440915</v>
      </c>
      <c r="H320" s="115">
        <v>79.900000000000006</v>
      </c>
      <c r="J320" s="112">
        <v>43510</v>
      </c>
      <c r="K320" s="110">
        <v>25.042088766931741</v>
      </c>
      <c r="L320" s="115">
        <v>22</v>
      </c>
      <c r="O320" s="99"/>
      <c r="Q320" s="746"/>
    </row>
    <row r="321" spans="6:17" x14ac:dyDescent="0.2">
      <c r="F321" s="112">
        <v>43210</v>
      </c>
      <c r="G321" s="110">
        <v>11.981416881417509</v>
      </c>
      <c r="H321" s="115">
        <v>301.02</v>
      </c>
      <c r="J321" s="112">
        <v>43545</v>
      </c>
      <c r="K321" s="110">
        <v>26.984775407987811</v>
      </c>
      <c r="L321" s="115">
        <v>160</v>
      </c>
      <c r="O321" s="99"/>
      <c r="Q321" s="746"/>
    </row>
    <row r="322" spans="6:17" x14ac:dyDescent="0.2">
      <c r="F322" s="112">
        <v>43303</v>
      </c>
      <c r="G322" s="110">
        <v>27.218668407507714</v>
      </c>
      <c r="H322" s="115">
        <v>45.36</v>
      </c>
      <c r="J322" s="112">
        <v>43546</v>
      </c>
      <c r="K322" s="110">
        <v>19.70752477461863</v>
      </c>
      <c r="L322" s="115">
        <v>120</v>
      </c>
      <c r="O322" s="99"/>
      <c r="Q322" s="746"/>
    </row>
    <row r="323" spans="6:17" x14ac:dyDescent="0.2">
      <c r="F323" s="112">
        <v>43303</v>
      </c>
      <c r="G323" s="110">
        <v>27.384461480789241</v>
      </c>
      <c r="H323" s="115">
        <v>80.64</v>
      </c>
      <c r="J323" s="112">
        <v>43615</v>
      </c>
      <c r="K323" s="110">
        <v>19.071621426276664</v>
      </c>
      <c r="L323" s="115">
        <v>50</v>
      </c>
      <c r="O323" s="99"/>
      <c r="Q323" s="746"/>
    </row>
    <row r="324" spans="6:17" x14ac:dyDescent="0.2">
      <c r="F324" s="112">
        <v>43332</v>
      </c>
      <c r="G324" s="110">
        <v>16.450207132755494</v>
      </c>
      <c r="H324" s="115">
        <v>250.4</v>
      </c>
      <c r="J324" s="112">
        <v>43643</v>
      </c>
      <c r="K324" s="110">
        <v>16.290640482574158</v>
      </c>
      <c r="L324" s="115">
        <v>50</v>
      </c>
      <c r="O324" s="99"/>
      <c r="Q324" s="746"/>
    </row>
    <row r="325" spans="6:17" x14ac:dyDescent="0.2">
      <c r="F325" s="112">
        <v>43343</v>
      </c>
      <c r="G325" s="110">
        <v>38.511861398298194</v>
      </c>
      <c r="H325" s="115">
        <v>97.2</v>
      </c>
      <c r="J325" s="112">
        <v>43643</v>
      </c>
      <c r="K325" s="110">
        <v>15.06666150942635</v>
      </c>
      <c r="L325" s="115">
        <v>300</v>
      </c>
      <c r="O325" s="99"/>
      <c r="Q325" s="746"/>
    </row>
    <row r="326" spans="6:17" x14ac:dyDescent="0.2">
      <c r="F326" s="112">
        <v>43378</v>
      </c>
      <c r="G326" s="110">
        <v>41.433066410445562</v>
      </c>
      <c r="H326" s="115">
        <v>21.6</v>
      </c>
      <c r="J326" s="112">
        <v>43647</v>
      </c>
      <c r="K326" s="110">
        <v>15.214713375484605</v>
      </c>
      <c r="L326" s="115">
        <v>400</v>
      </c>
      <c r="O326" s="99"/>
      <c r="Q326" s="746"/>
    </row>
    <row r="327" spans="6:17" x14ac:dyDescent="0.2">
      <c r="F327" s="112">
        <v>43392</v>
      </c>
      <c r="G327" s="110">
        <v>13.069103565233743</v>
      </c>
      <c r="H327" s="115">
        <v>199.4</v>
      </c>
      <c r="J327" s="112">
        <v>43671</v>
      </c>
      <c r="K327" s="110">
        <v>24.156762396383648</v>
      </c>
      <c r="L327" s="115">
        <v>17.5</v>
      </c>
      <c r="O327" s="99"/>
      <c r="Q327" s="746"/>
    </row>
    <row r="328" spans="6:17" x14ac:dyDescent="0.2">
      <c r="F328" s="112">
        <v>43395</v>
      </c>
      <c r="G328" s="110">
        <v>8.5969574644281259</v>
      </c>
      <c r="H328" s="115">
        <v>299.36</v>
      </c>
      <c r="J328" s="112">
        <v>43685</v>
      </c>
      <c r="K328" s="110">
        <v>21.942745109630554</v>
      </c>
      <c r="L328" s="115">
        <v>66</v>
      </c>
      <c r="O328" s="99"/>
      <c r="Q328" s="746"/>
    </row>
    <row r="329" spans="6:17" x14ac:dyDescent="0.2">
      <c r="F329" s="112">
        <v>43423</v>
      </c>
      <c r="G329" s="110">
        <v>12.375051178578039</v>
      </c>
      <c r="H329" s="115">
        <v>161</v>
      </c>
      <c r="J329" s="112">
        <v>43696</v>
      </c>
      <c r="K329" s="110">
        <v>37.39622146341349</v>
      </c>
      <c r="L329" s="115">
        <v>100</v>
      </c>
      <c r="O329" s="99"/>
      <c r="Q329" s="746"/>
    </row>
    <row r="330" spans="6:17" x14ac:dyDescent="0.2">
      <c r="F330" s="112">
        <v>43425</v>
      </c>
      <c r="G330" s="110">
        <v>10.018648988555777</v>
      </c>
      <c r="H330" s="115">
        <v>250</v>
      </c>
      <c r="J330" s="112">
        <v>43727</v>
      </c>
      <c r="K330" s="110">
        <v>38.777295030006421</v>
      </c>
      <c r="L330" s="115">
        <v>9.3076923076923066</v>
      </c>
      <c r="O330" s="99"/>
      <c r="Q330" s="746"/>
    </row>
    <row r="331" spans="6:17" x14ac:dyDescent="0.2">
      <c r="F331" s="112">
        <v>43439</v>
      </c>
      <c r="G331" s="110">
        <v>14.651284865999621</v>
      </c>
      <c r="H331" s="115">
        <v>171</v>
      </c>
      <c r="J331" s="112">
        <v>43730</v>
      </c>
      <c r="K331" s="110">
        <v>32.285061716365227</v>
      </c>
      <c r="L331" s="115">
        <v>88</v>
      </c>
      <c r="O331" s="99"/>
      <c r="Q331" s="746"/>
    </row>
    <row r="332" spans="6:17" x14ac:dyDescent="0.2">
      <c r="F332" s="112">
        <v>43465</v>
      </c>
      <c r="G332" s="110">
        <v>38.083522072994207</v>
      </c>
      <c r="H332" s="115">
        <v>21.6</v>
      </c>
      <c r="J332" s="112">
        <v>43730</v>
      </c>
      <c r="K332" s="110">
        <v>31.610056714493975</v>
      </c>
      <c r="L332" s="115">
        <v>90</v>
      </c>
      <c r="O332" s="99"/>
      <c r="Q332" s="746"/>
    </row>
    <row r="333" spans="6:17" x14ac:dyDescent="0.2">
      <c r="F333" s="112">
        <v>43468</v>
      </c>
      <c r="G333" s="110">
        <v>26.871763266064466</v>
      </c>
      <c r="H333" s="115">
        <v>398.6</v>
      </c>
      <c r="J333" s="112">
        <v>43730</v>
      </c>
      <c r="K333" s="110">
        <v>31.610056714493975</v>
      </c>
      <c r="L333" s="115">
        <v>70</v>
      </c>
      <c r="O333" s="99"/>
      <c r="Q333" s="746"/>
    </row>
    <row r="334" spans="6:17" x14ac:dyDescent="0.2">
      <c r="F334" s="112">
        <v>43473</v>
      </c>
      <c r="G334" s="110">
        <v>18.718328977302523</v>
      </c>
      <c r="H334" s="115">
        <v>236.5</v>
      </c>
      <c r="J334" s="112">
        <v>43755</v>
      </c>
      <c r="K334" s="110">
        <v>12.10987967969443</v>
      </c>
      <c r="L334" s="115">
        <v>100</v>
      </c>
      <c r="O334" s="99"/>
      <c r="Q334" s="746"/>
    </row>
    <row r="335" spans="6:17" x14ac:dyDescent="0.2">
      <c r="F335" s="112">
        <v>43476</v>
      </c>
      <c r="G335" s="110">
        <v>41.004945754545908</v>
      </c>
      <c r="H335" s="115">
        <v>136.80000000000001</v>
      </c>
      <c r="J335" s="112">
        <v>43755</v>
      </c>
      <c r="K335" s="110">
        <v>16.957063007123832</v>
      </c>
      <c r="L335" s="115">
        <v>100</v>
      </c>
      <c r="O335" s="99"/>
      <c r="Q335" s="746"/>
    </row>
    <row r="336" spans="6:17" x14ac:dyDescent="0.2">
      <c r="F336" s="112">
        <v>43487</v>
      </c>
      <c r="G336" s="110">
        <v>22.819243308016254</v>
      </c>
      <c r="H336" s="115">
        <v>102</v>
      </c>
      <c r="J336" s="112">
        <v>43788</v>
      </c>
      <c r="K336" s="110">
        <v>21.502748501784545</v>
      </c>
      <c r="L336" s="115">
        <v>25</v>
      </c>
      <c r="O336" s="99"/>
      <c r="Q336" s="746"/>
    </row>
    <row r="337" spans="6:17" x14ac:dyDescent="0.2">
      <c r="F337" s="112">
        <v>43502</v>
      </c>
      <c r="G337" s="110">
        <v>14.924073103524972</v>
      </c>
      <c r="H337" s="115">
        <v>134.08000000000001</v>
      </c>
      <c r="J337" s="112">
        <v>43790</v>
      </c>
      <c r="K337" s="110">
        <v>22.970381055510039</v>
      </c>
      <c r="L337" s="115">
        <v>100</v>
      </c>
      <c r="O337" s="99"/>
      <c r="Q337" s="746"/>
    </row>
    <row r="338" spans="6:17" x14ac:dyDescent="0.2">
      <c r="F338" s="112">
        <v>43507</v>
      </c>
      <c r="G338" s="110">
        <v>27.812287504319212</v>
      </c>
      <c r="H338" s="115">
        <v>199.54</v>
      </c>
      <c r="J338" s="112">
        <v>43795</v>
      </c>
      <c r="K338" s="110">
        <v>23.636449894044457</v>
      </c>
      <c r="L338" s="115">
        <v>44</v>
      </c>
      <c r="O338" s="99"/>
      <c r="Q338" s="746"/>
    </row>
    <row r="339" spans="6:17" x14ac:dyDescent="0.2">
      <c r="F339" s="112">
        <v>43531</v>
      </c>
      <c r="G339" s="110">
        <v>25.379355955711969</v>
      </c>
      <c r="H339" s="115">
        <v>144</v>
      </c>
      <c r="J339" s="112">
        <v>43819</v>
      </c>
      <c r="K339" s="110">
        <v>42.776392864564386</v>
      </c>
      <c r="L339" s="115">
        <v>50</v>
      </c>
      <c r="O339" s="99"/>
      <c r="Q339" s="746"/>
    </row>
    <row r="340" spans="6:17" x14ac:dyDescent="0.2">
      <c r="F340" s="112">
        <v>43601</v>
      </c>
      <c r="G340" s="110">
        <v>12.173188641622515</v>
      </c>
      <c r="H340" s="115">
        <v>160</v>
      </c>
      <c r="J340" s="112">
        <v>43915</v>
      </c>
      <c r="K340" s="110">
        <v>18.172685515422035</v>
      </c>
      <c r="L340" s="115">
        <v>200</v>
      </c>
      <c r="O340" s="99"/>
      <c r="Q340" s="746"/>
    </row>
    <row r="341" spans="6:17" x14ac:dyDescent="0.2">
      <c r="F341" s="112">
        <v>43606</v>
      </c>
      <c r="G341" s="110">
        <v>22.069493686661783</v>
      </c>
      <c r="H341" s="115">
        <v>96.7</v>
      </c>
      <c r="J341" s="112">
        <v>43929</v>
      </c>
      <c r="K341" s="110">
        <v>18.951401844782342</v>
      </c>
      <c r="L341" s="115">
        <v>127.86</v>
      </c>
      <c r="O341" s="99"/>
      <c r="Q341" s="746"/>
    </row>
    <row r="342" spans="6:17" x14ac:dyDescent="0.2">
      <c r="F342" s="112">
        <v>43621</v>
      </c>
      <c r="G342" s="110">
        <v>27.759337531919751</v>
      </c>
      <c r="H342" s="115">
        <v>104</v>
      </c>
      <c r="J342" s="112">
        <v>43983</v>
      </c>
      <c r="K342" s="110">
        <v>24.24390911915167</v>
      </c>
      <c r="L342" s="115">
        <v>150</v>
      </c>
      <c r="O342" s="99"/>
      <c r="Q342" s="746"/>
    </row>
    <row r="343" spans="6:17" x14ac:dyDescent="0.2">
      <c r="F343" s="112">
        <v>43654</v>
      </c>
      <c r="G343" s="110">
        <v>14.475115305883898</v>
      </c>
      <c r="H343" s="115">
        <v>200</v>
      </c>
      <c r="J343" s="112">
        <v>44067</v>
      </c>
      <c r="K343" s="110">
        <v>42.374031082751635</v>
      </c>
      <c r="L343" s="115">
        <v>50</v>
      </c>
      <c r="O343" s="99"/>
      <c r="Q343" s="746"/>
    </row>
    <row r="344" spans="6:17" x14ac:dyDescent="0.2">
      <c r="F344" s="112">
        <v>43698</v>
      </c>
      <c r="G344" s="110">
        <v>35.830983056289881</v>
      </c>
      <c r="H344" s="115">
        <v>72.599999999999994</v>
      </c>
      <c r="J344" s="112">
        <v>44097</v>
      </c>
      <c r="K344" s="110">
        <v>22.095077334198983</v>
      </c>
      <c r="L344" s="115">
        <v>100</v>
      </c>
      <c r="O344" s="99"/>
      <c r="Q344" s="746"/>
    </row>
    <row r="345" spans="6:17" x14ac:dyDescent="0.2">
      <c r="F345" s="112">
        <v>43730</v>
      </c>
      <c r="G345" s="110">
        <v>42.898863585531018</v>
      </c>
      <c r="H345" s="115">
        <v>76.8</v>
      </c>
      <c r="J345" s="112">
        <v>44099</v>
      </c>
      <c r="K345" s="110">
        <v>21.254898890777891</v>
      </c>
      <c r="L345" s="115">
        <v>200</v>
      </c>
      <c r="O345" s="99"/>
      <c r="Q345" s="746"/>
    </row>
    <row r="346" spans="6:17" x14ac:dyDescent="0.2">
      <c r="F346" s="112">
        <v>43741</v>
      </c>
      <c r="G346" s="110">
        <v>35.311874665289601</v>
      </c>
      <c r="H346" s="115">
        <v>300</v>
      </c>
      <c r="J346" s="112">
        <v>44195</v>
      </c>
      <c r="K346" s="110">
        <v>36.656531584057248</v>
      </c>
      <c r="L346" s="115">
        <v>7.5</v>
      </c>
      <c r="O346" s="99"/>
      <c r="Q346" s="746"/>
    </row>
    <row r="347" spans="6:17" x14ac:dyDescent="0.2">
      <c r="F347" s="112">
        <v>43755</v>
      </c>
      <c r="G347" s="110">
        <v>11.399630980771624</v>
      </c>
      <c r="H347" s="115">
        <v>90</v>
      </c>
      <c r="J347" s="112">
        <v>44211</v>
      </c>
      <c r="K347" s="110">
        <v>47.357817403947593</v>
      </c>
      <c r="L347" s="115">
        <v>90</v>
      </c>
      <c r="O347" s="99"/>
      <c r="Q347" s="746"/>
    </row>
    <row r="348" spans="6:17" x14ac:dyDescent="0.2">
      <c r="F348" s="112">
        <v>43755</v>
      </c>
      <c r="G348" s="110">
        <v>14.106200170732937</v>
      </c>
      <c r="H348" s="115">
        <v>110.00000000000001</v>
      </c>
      <c r="J348" s="112">
        <v>44211</v>
      </c>
      <c r="K348" s="110">
        <v>39.504067517681932</v>
      </c>
      <c r="L348" s="115">
        <v>500</v>
      </c>
      <c r="O348" s="99"/>
      <c r="Q348" s="746"/>
    </row>
    <row r="349" spans="6:17" x14ac:dyDescent="0.2">
      <c r="F349" s="112">
        <v>43794</v>
      </c>
      <c r="G349" s="110">
        <v>19.846774239237334</v>
      </c>
      <c r="H349" s="115">
        <v>100</v>
      </c>
      <c r="J349" s="112">
        <v>44228</v>
      </c>
      <c r="K349" s="110">
        <v>16.301957158396895</v>
      </c>
      <c r="L349" s="115">
        <v>190</v>
      </c>
      <c r="O349" s="99"/>
      <c r="Q349" s="746"/>
    </row>
    <row r="350" spans="6:17" x14ac:dyDescent="0.2">
      <c r="F350" s="112">
        <v>43819</v>
      </c>
      <c r="G350" s="110">
        <v>41.30837087802464</v>
      </c>
      <c r="H350" s="115">
        <v>14.4</v>
      </c>
      <c r="J350" s="112">
        <v>44231</v>
      </c>
      <c r="K350" s="110">
        <v>16.368885781181255</v>
      </c>
      <c r="L350" s="115">
        <v>50</v>
      </c>
      <c r="O350" s="99"/>
      <c r="Q350" s="746"/>
    </row>
    <row r="351" spans="6:17" x14ac:dyDescent="0.2">
      <c r="F351" s="112">
        <v>43936</v>
      </c>
      <c r="G351" s="110">
        <v>31.199212336773915</v>
      </c>
      <c r="H351" s="115">
        <v>56.2</v>
      </c>
      <c r="J351" s="112">
        <v>44250</v>
      </c>
      <c r="K351" s="110">
        <v>20.535411149143354</v>
      </c>
      <c r="L351" s="115">
        <v>50</v>
      </c>
      <c r="O351" s="99"/>
      <c r="Q351" s="746"/>
    </row>
    <row r="352" spans="6:17" x14ac:dyDescent="0.2">
      <c r="F352" s="112">
        <v>43937</v>
      </c>
      <c r="G352" s="110">
        <v>39.363194706328031</v>
      </c>
      <c r="H352" s="115">
        <v>50.1</v>
      </c>
      <c r="J352" s="112">
        <v>44280</v>
      </c>
      <c r="K352" s="110">
        <v>18.816870408402647</v>
      </c>
      <c r="L352" s="115">
        <v>130</v>
      </c>
      <c r="O352" s="99"/>
      <c r="Q352" s="746"/>
    </row>
    <row r="353" spans="6:17" x14ac:dyDescent="0.2">
      <c r="F353" s="112">
        <v>43978</v>
      </c>
      <c r="G353" s="110">
        <v>15.202608678622438</v>
      </c>
      <c r="H353" s="115">
        <v>172.54842630833929</v>
      </c>
      <c r="J353" s="112">
        <v>44348</v>
      </c>
      <c r="K353" s="110">
        <v>18.598115371486017</v>
      </c>
      <c r="L353" s="115">
        <v>350</v>
      </c>
      <c r="O353" s="99"/>
      <c r="Q353" s="746"/>
    </row>
    <row r="354" spans="6:17" x14ac:dyDescent="0.2">
      <c r="F354" s="112">
        <v>43978</v>
      </c>
      <c r="G354" s="110">
        <v>12.061949999505819</v>
      </c>
      <c r="H354" s="115">
        <v>26.321573691660728</v>
      </c>
      <c r="J354" s="112">
        <v>44348</v>
      </c>
      <c r="K354" s="110">
        <v>19.702177660993065</v>
      </c>
      <c r="L354" s="115">
        <v>250</v>
      </c>
      <c r="O354" s="99"/>
      <c r="Q354" s="746"/>
    </row>
    <row r="355" spans="6:17" x14ac:dyDescent="0.2">
      <c r="F355" s="114">
        <v>43986</v>
      </c>
      <c r="G355" s="111">
        <v>33.852826142196683</v>
      </c>
      <c r="H355" s="116">
        <v>331</v>
      </c>
      <c r="J355" s="114">
        <v>44348</v>
      </c>
      <c r="K355" s="111">
        <v>17.37611712619826</v>
      </c>
      <c r="L355" s="116">
        <v>90</v>
      </c>
      <c r="O355" s="99"/>
      <c r="Q355" s="746"/>
    </row>
    <row r="356" spans="6:17" x14ac:dyDescent="0.2">
      <c r="G356" s="96"/>
      <c r="H356" s="96"/>
      <c r="J356" s="17"/>
      <c r="K356" s="200"/>
      <c r="L356" s="200"/>
      <c r="O356" s="99"/>
      <c r="Q356" s="746"/>
    </row>
    <row r="357" spans="6:17" x14ac:dyDescent="0.2">
      <c r="G357" s="96"/>
      <c r="H357" s="96"/>
      <c r="J357" s="17"/>
      <c r="K357" s="200"/>
      <c r="L357" s="200"/>
      <c r="O357" s="99"/>
      <c r="Q357" s="746"/>
    </row>
    <row r="358" spans="6:17" x14ac:dyDescent="0.2">
      <c r="G358" s="96"/>
      <c r="H358" s="96"/>
      <c r="J358" s="17"/>
      <c r="K358" s="200"/>
      <c r="L358" s="200"/>
      <c r="O358" s="99"/>
      <c r="Q358" s="746"/>
    </row>
    <row r="359" spans="6:17" x14ac:dyDescent="0.2">
      <c r="O359" s="99"/>
      <c r="Q359" s="746"/>
    </row>
    <row r="360" spans="6:17" x14ac:dyDescent="0.2">
      <c r="O360" s="99"/>
      <c r="Q360" s="746"/>
    </row>
    <row r="361" spans="6:17" x14ac:dyDescent="0.2">
      <c r="O361" s="99"/>
      <c r="Q361" s="99"/>
    </row>
    <row r="362" spans="6:17" x14ac:dyDescent="0.2">
      <c r="O362" s="99"/>
      <c r="Q362" s="99"/>
    </row>
    <row r="363" spans="6:17" x14ac:dyDescent="0.2">
      <c r="O363" s="99"/>
      <c r="Q363" s="99"/>
    </row>
    <row r="364" spans="6:17" x14ac:dyDescent="0.2">
      <c r="O364" s="99"/>
      <c r="Q364" s="99"/>
    </row>
    <row r="365" spans="6:17" x14ac:dyDescent="0.2">
      <c r="O365" s="99"/>
      <c r="Q365" s="99"/>
    </row>
    <row r="366" spans="6:17" x14ac:dyDescent="0.2">
      <c r="O366" s="99"/>
      <c r="Q366" s="99"/>
    </row>
    <row r="367" spans="6:17" x14ac:dyDescent="0.2">
      <c r="O367" s="99"/>
      <c r="Q367" s="99"/>
    </row>
    <row r="368" spans="6:17" x14ac:dyDescent="0.2">
      <c r="O368" s="99"/>
      <c r="Q368" s="99"/>
    </row>
    <row r="369" spans="15:17" x14ac:dyDescent="0.2">
      <c r="O369" s="99"/>
      <c r="Q369" s="99"/>
    </row>
    <row r="370" spans="15:17" x14ac:dyDescent="0.2">
      <c r="O370" s="99"/>
      <c r="Q370" s="99"/>
    </row>
    <row r="371" spans="15:17" x14ac:dyDescent="0.2">
      <c r="O371" s="99"/>
      <c r="Q371" s="99"/>
    </row>
    <row r="372" spans="15:17" x14ac:dyDescent="0.2">
      <c r="O372" s="99"/>
      <c r="Q372" s="99"/>
    </row>
    <row r="373" spans="15:17" x14ac:dyDescent="0.2">
      <c r="O373" s="99"/>
      <c r="Q373" s="99"/>
    </row>
    <row r="374" spans="15:17" x14ac:dyDescent="0.2">
      <c r="O374" s="99"/>
      <c r="Q374" s="99"/>
    </row>
    <row r="375" spans="15:17" x14ac:dyDescent="0.2">
      <c r="O375" s="99"/>
      <c r="Q375" s="99"/>
    </row>
    <row r="376" spans="15:17" x14ac:dyDescent="0.2">
      <c r="O376" s="99"/>
      <c r="Q376" s="99"/>
    </row>
    <row r="377" spans="15:17" x14ac:dyDescent="0.2">
      <c r="O377" s="99"/>
      <c r="Q377" s="99"/>
    </row>
    <row r="378" spans="15:17" x14ac:dyDescent="0.2">
      <c r="O378" s="99"/>
      <c r="Q378" s="99"/>
    </row>
    <row r="379" spans="15:17" x14ac:dyDescent="0.2">
      <c r="O379" s="99"/>
      <c r="Q379" s="99"/>
    </row>
    <row r="380" spans="15:17" x14ac:dyDescent="0.2">
      <c r="O380" s="99"/>
      <c r="Q380" s="99"/>
    </row>
    <row r="381" spans="15:17" x14ac:dyDescent="0.2">
      <c r="O381" s="99"/>
      <c r="Q381" s="99"/>
    </row>
    <row r="382" spans="15:17" x14ac:dyDescent="0.2">
      <c r="O382" s="99"/>
      <c r="Q382" s="99"/>
    </row>
    <row r="383" spans="15:17" x14ac:dyDescent="0.2">
      <c r="O383" s="99"/>
      <c r="Q383" s="99"/>
    </row>
    <row r="384" spans="15:17" x14ac:dyDescent="0.2">
      <c r="O384" s="99"/>
      <c r="Q384" s="99"/>
    </row>
    <row r="385" spans="15:17" x14ac:dyDescent="0.2">
      <c r="O385" s="99"/>
      <c r="Q385" s="99"/>
    </row>
    <row r="386" spans="15:17" x14ac:dyDescent="0.2">
      <c r="O386" s="99"/>
      <c r="Q386" s="99"/>
    </row>
    <row r="387" spans="15:17" x14ac:dyDescent="0.2">
      <c r="O387" s="99"/>
      <c r="Q387" s="99"/>
    </row>
    <row r="388" spans="15:17" x14ac:dyDescent="0.2">
      <c r="O388" s="99"/>
      <c r="Q388" s="99"/>
    </row>
    <row r="389" spans="15:17" x14ac:dyDescent="0.2">
      <c r="O389" s="99"/>
      <c r="Q389" s="99"/>
    </row>
    <row r="390" spans="15:17" x14ac:dyDescent="0.2">
      <c r="O390" s="99"/>
      <c r="Q390" s="99"/>
    </row>
    <row r="391" spans="15:17" x14ac:dyDescent="0.2">
      <c r="O391" s="99"/>
      <c r="Q391" s="99"/>
    </row>
    <row r="392" spans="15:17" x14ac:dyDescent="0.2">
      <c r="O392" s="99"/>
      <c r="Q392" s="99"/>
    </row>
    <row r="393" spans="15:17" x14ac:dyDescent="0.2">
      <c r="O393" s="99"/>
      <c r="Q393" s="99"/>
    </row>
    <row r="394" spans="15:17" x14ac:dyDescent="0.2">
      <c r="O394" s="99"/>
      <c r="Q394" s="99"/>
    </row>
    <row r="395" spans="15:17" x14ac:dyDescent="0.2">
      <c r="O395" s="99"/>
      <c r="Q395" s="99"/>
    </row>
    <row r="396" spans="15:17" x14ac:dyDescent="0.2">
      <c r="O396" s="99"/>
      <c r="Q396" s="99"/>
    </row>
    <row r="397" spans="15:17" x14ac:dyDescent="0.2">
      <c r="O397" s="99"/>
      <c r="Q397" s="99"/>
    </row>
    <row r="398" spans="15:17" x14ac:dyDescent="0.2">
      <c r="O398" s="99"/>
      <c r="Q398" s="99"/>
    </row>
    <row r="399" spans="15:17" x14ac:dyDescent="0.2">
      <c r="O399" s="99"/>
      <c r="Q399" s="99"/>
    </row>
    <row r="400" spans="15:17" x14ac:dyDescent="0.2">
      <c r="O400" s="99"/>
      <c r="Q400" s="99"/>
    </row>
    <row r="401" spans="15:17" x14ac:dyDescent="0.2">
      <c r="O401" s="99"/>
      <c r="Q401" s="99"/>
    </row>
    <row r="402" spans="15:17" x14ac:dyDescent="0.2">
      <c r="O402" s="99"/>
      <c r="Q402" s="99"/>
    </row>
    <row r="403" spans="15:17" x14ac:dyDescent="0.2">
      <c r="O403" s="99"/>
      <c r="Q403" s="99"/>
    </row>
    <row r="404" spans="15:17" x14ac:dyDescent="0.2">
      <c r="O404" s="99"/>
      <c r="Q404" s="99"/>
    </row>
    <row r="405" spans="15:17" x14ac:dyDescent="0.2">
      <c r="O405" s="99"/>
      <c r="Q405" s="99"/>
    </row>
    <row r="406" spans="15:17" x14ac:dyDescent="0.2">
      <c r="O406" s="99"/>
      <c r="Q406" s="99"/>
    </row>
    <row r="407" spans="15:17" x14ac:dyDescent="0.2">
      <c r="O407" s="99"/>
      <c r="Q407" s="99"/>
    </row>
    <row r="408" spans="15:17" x14ac:dyDescent="0.2">
      <c r="O408" s="99"/>
      <c r="Q408" s="99"/>
    </row>
    <row r="409" spans="15:17" x14ac:dyDescent="0.2">
      <c r="O409" s="99"/>
      <c r="Q409" s="99"/>
    </row>
    <row r="410" spans="15:17" x14ac:dyDescent="0.2">
      <c r="O410" s="99"/>
      <c r="Q410" s="99"/>
    </row>
    <row r="411" spans="15:17" x14ac:dyDescent="0.2">
      <c r="O411" s="99"/>
      <c r="Q411" s="99"/>
    </row>
    <row r="412" spans="15:17" x14ac:dyDescent="0.2">
      <c r="O412" s="99"/>
      <c r="Q412" s="99"/>
    </row>
    <row r="413" spans="15:17" x14ac:dyDescent="0.2">
      <c r="O413" s="99"/>
      <c r="Q413" s="99"/>
    </row>
    <row r="414" spans="15:17" x14ac:dyDescent="0.2">
      <c r="O414" s="99"/>
      <c r="Q414" s="99"/>
    </row>
    <row r="415" spans="15:17" x14ac:dyDescent="0.2">
      <c r="O415" s="99"/>
      <c r="Q415" s="99"/>
    </row>
    <row r="416" spans="15:17" x14ac:dyDescent="0.2">
      <c r="O416" s="99"/>
      <c r="Q416" s="99"/>
    </row>
    <row r="417" spans="15:17" x14ac:dyDescent="0.2">
      <c r="O417" s="99"/>
      <c r="Q417" s="99"/>
    </row>
    <row r="418" spans="15:17" x14ac:dyDescent="0.2">
      <c r="O418" s="99"/>
      <c r="Q418" s="99"/>
    </row>
    <row r="419" spans="15:17" x14ac:dyDescent="0.2">
      <c r="O419" s="99"/>
      <c r="Q419" s="99"/>
    </row>
    <row r="420" spans="15:17" x14ac:dyDescent="0.2">
      <c r="O420" s="99"/>
      <c r="Q420" s="99"/>
    </row>
    <row r="421" spans="15:17" x14ac:dyDescent="0.2">
      <c r="O421" s="99"/>
      <c r="Q421" s="99"/>
    </row>
    <row r="422" spans="15:17" x14ac:dyDescent="0.2">
      <c r="O422" s="99"/>
      <c r="Q422" s="99"/>
    </row>
    <row r="423" spans="15:17" x14ac:dyDescent="0.2">
      <c r="O423" s="99"/>
      <c r="Q423" s="99"/>
    </row>
    <row r="424" spans="15:17" x14ac:dyDescent="0.2">
      <c r="O424" s="99"/>
      <c r="Q424" s="99"/>
    </row>
    <row r="425" spans="15:17" x14ac:dyDescent="0.2">
      <c r="O425" s="99"/>
      <c r="Q425" s="99"/>
    </row>
    <row r="426" spans="15:17" x14ac:dyDescent="0.2">
      <c r="O426" s="99"/>
      <c r="Q426" s="99"/>
    </row>
    <row r="427" spans="15:17" x14ac:dyDescent="0.2">
      <c r="O427" s="99"/>
      <c r="Q427" s="99"/>
    </row>
    <row r="428" spans="15:17" x14ac:dyDescent="0.2">
      <c r="O428" s="99"/>
      <c r="Q428" s="99"/>
    </row>
    <row r="429" spans="15:17" x14ac:dyDescent="0.2">
      <c r="O429" s="99"/>
      <c r="Q429" s="99"/>
    </row>
    <row r="430" spans="15:17" x14ac:dyDescent="0.2">
      <c r="O430" s="99"/>
      <c r="Q430" s="99"/>
    </row>
    <row r="431" spans="15:17" x14ac:dyDescent="0.2">
      <c r="O431" s="99"/>
      <c r="Q431" s="99"/>
    </row>
    <row r="432" spans="15:17" x14ac:dyDescent="0.2">
      <c r="O432" s="99"/>
      <c r="Q432" s="99"/>
    </row>
    <row r="433" spans="15:17" x14ac:dyDescent="0.2">
      <c r="O433" s="99"/>
      <c r="Q433" s="99"/>
    </row>
    <row r="434" spans="15:17" x14ac:dyDescent="0.2">
      <c r="O434" s="99"/>
      <c r="Q434" s="99"/>
    </row>
    <row r="435" spans="15:17" x14ac:dyDescent="0.2">
      <c r="O435" s="99"/>
      <c r="Q435" s="99"/>
    </row>
    <row r="436" spans="15:17" x14ac:dyDescent="0.2">
      <c r="O436" s="99"/>
      <c r="Q436" s="99"/>
    </row>
    <row r="437" spans="15:17" x14ac:dyDescent="0.2">
      <c r="O437" s="99"/>
      <c r="Q437" s="99"/>
    </row>
    <row r="438" spans="15:17" x14ac:dyDescent="0.2">
      <c r="O438" s="99"/>
      <c r="Q438" s="99"/>
    </row>
    <row r="439" spans="15:17" x14ac:dyDescent="0.2">
      <c r="O439" s="99"/>
      <c r="Q439" s="99"/>
    </row>
    <row r="440" spans="15:17" x14ac:dyDescent="0.2">
      <c r="O440" s="99"/>
      <c r="Q440" s="99"/>
    </row>
    <row r="441" spans="15:17" x14ac:dyDescent="0.2">
      <c r="O441" s="99"/>
      <c r="Q441" s="99"/>
    </row>
    <row r="442" spans="15:17" x14ac:dyDescent="0.2">
      <c r="O442" s="99"/>
      <c r="Q442" s="99"/>
    </row>
    <row r="443" spans="15:17" x14ac:dyDescent="0.2">
      <c r="O443" s="99"/>
      <c r="Q443" s="99"/>
    </row>
    <row r="444" spans="15:17" x14ac:dyDescent="0.2">
      <c r="O444" s="99"/>
      <c r="Q444" s="99"/>
    </row>
    <row r="445" spans="15:17" x14ac:dyDescent="0.2">
      <c r="O445" s="99"/>
      <c r="Q445" s="99"/>
    </row>
    <row r="446" spans="15:17" x14ac:dyDescent="0.2">
      <c r="O446" s="99"/>
      <c r="Q446" s="99"/>
    </row>
    <row r="447" spans="15:17" x14ac:dyDescent="0.2">
      <c r="O447" s="99"/>
      <c r="Q447" s="99"/>
    </row>
    <row r="448" spans="15:17" x14ac:dyDescent="0.2">
      <c r="O448" s="99"/>
      <c r="Q448" s="99"/>
    </row>
    <row r="449" spans="15:17" x14ac:dyDescent="0.2">
      <c r="O449" s="99"/>
      <c r="Q449" s="99"/>
    </row>
    <row r="450" spans="15:17" x14ac:dyDescent="0.2">
      <c r="O450" s="99"/>
      <c r="Q450" s="99"/>
    </row>
    <row r="451" spans="15:17" x14ac:dyDescent="0.2">
      <c r="O451" s="99"/>
      <c r="Q451" s="99"/>
    </row>
    <row r="452" spans="15:17" x14ac:dyDescent="0.2">
      <c r="O452" s="99"/>
      <c r="Q452" s="99"/>
    </row>
    <row r="453" spans="15:17" x14ac:dyDescent="0.2">
      <c r="O453" s="99"/>
      <c r="Q453" s="99"/>
    </row>
    <row r="454" spans="15:17" x14ac:dyDescent="0.2">
      <c r="O454" s="99"/>
      <c r="Q454" s="99"/>
    </row>
    <row r="455" spans="15:17" x14ac:dyDescent="0.2">
      <c r="O455" s="99"/>
      <c r="Q455" s="99"/>
    </row>
    <row r="456" spans="15:17" x14ac:dyDescent="0.2">
      <c r="O456" s="99"/>
      <c r="Q456" s="99"/>
    </row>
    <row r="457" spans="15:17" x14ac:dyDescent="0.2">
      <c r="O457" s="99"/>
      <c r="Q457" s="99"/>
    </row>
    <row r="458" spans="15:17" x14ac:dyDescent="0.2">
      <c r="O458" s="99"/>
      <c r="Q458" s="99"/>
    </row>
    <row r="459" spans="15:17" x14ac:dyDescent="0.2">
      <c r="O459" s="99"/>
      <c r="Q459" s="99"/>
    </row>
    <row r="460" spans="15:17" x14ac:dyDescent="0.2">
      <c r="O460" s="99"/>
      <c r="Q460" s="99"/>
    </row>
    <row r="461" spans="15:17" x14ac:dyDescent="0.2">
      <c r="O461" s="99"/>
      <c r="Q461" s="99"/>
    </row>
    <row r="462" spans="15:17" x14ac:dyDescent="0.2">
      <c r="O462" s="99"/>
      <c r="Q462" s="99"/>
    </row>
    <row r="463" spans="15:17" x14ac:dyDescent="0.2">
      <c r="O463" s="99"/>
      <c r="Q463" s="99"/>
    </row>
    <row r="464" spans="15:17" x14ac:dyDescent="0.2">
      <c r="O464" s="99"/>
      <c r="Q464" s="99"/>
    </row>
    <row r="465" spans="15:17" x14ac:dyDescent="0.2">
      <c r="O465" s="99"/>
      <c r="Q465" s="99"/>
    </row>
    <row r="466" spans="15:17" x14ac:dyDescent="0.2">
      <c r="O466" s="99"/>
      <c r="Q466" s="99"/>
    </row>
    <row r="467" spans="15:17" x14ac:dyDescent="0.2">
      <c r="O467" s="99"/>
      <c r="Q467" s="99"/>
    </row>
    <row r="468" spans="15:17" x14ac:dyDescent="0.2">
      <c r="O468" s="99"/>
      <c r="Q468" s="99"/>
    </row>
    <row r="469" spans="15:17" x14ac:dyDescent="0.2">
      <c r="O469" s="99"/>
      <c r="Q469" s="99"/>
    </row>
    <row r="470" spans="15:17" x14ac:dyDescent="0.2">
      <c r="O470" s="99"/>
      <c r="Q470" s="99"/>
    </row>
    <row r="471" spans="15:17" x14ac:dyDescent="0.2">
      <c r="O471" s="99"/>
      <c r="Q471" s="99"/>
    </row>
    <row r="472" spans="15:17" x14ac:dyDescent="0.2">
      <c r="O472" s="99"/>
      <c r="Q472" s="99"/>
    </row>
    <row r="473" spans="15:17" x14ac:dyDescent="0.2">
      <c r="O473" s="99"/>
      <c r="Q473" s="99"/>
    </row>
    <row r="474" spans="15:17" x14ac:dyDescent="0.2">
      <c r="O474" s="99"/>
      <c r="Q474" s="99"/>
    </row>
    <row r="475" spans="15:17" x14ac:dyDescent="0.2">
      <c r="O475" s="99"/>
      <c r="Q475" s="99"/>
    </row>
    <row r="476" spans="15:17" x14ac:dyDescent="0.2">
      <c r="O476" s="99"/>
      <c r="Q476" s="99"/>
    </row>
    <row r="477" spans="15:17" x14ac:dyDescent="0.2">
      <c r="O477" s="99"/>
      <c r="Q477" s="99"/>
    </row>
    <row r="478" spans="15:17" x14ac:dyDescent="0.2">
      <c r="O478" s="99"/>
      <c r="Q478" s="99"/>
    </row>
    <row r="479" spans="15:17" x14ac:dyDescent="0.2">
      <c r="O479" s="99"/>
      <c r="Q479" s="99"/>
    </row>
    <row r="480" spans="15:17" x14ac:dyDescent="0.2">
      <c r="O480" s="99"/>
      <c r="Q480" s="99"/>
    </row>
    <row r="481" spans="15:17" x14ac:dyDescent="0.2">
      <c r="O481" s="99"/>
      <c r="Q481" s="99"/>
    </row>
    <row r="482" spans="15:17" x14ac:dyDescent="0.2">
      <c r="O482" s="99"/>
      <c r="Q482" s="99"/>
    </row>
    <row r="483" spans="15:17" x14ac:dyDescent="0.2">
      <c r="O483" s="99"/>
      <c r="Q483" s="99"/>
    </row>
    <row r="484" spans="15:17" x14ac:dyDescent="0.2">
      <c r="O484" s="99"/>
      <c r="Q484" s="99"/>
    </row>
    <row r="485" spans="15:17" x14ac:dyDescent="0.2">
      <c r="O485" s="99"/>
      <c r="Q485" s="99"/>
    </row>
    <row r="486" spans="15:17" x14ac:dyDescent="0.2">
      <c r="O486" s="99"/>
      <c r="Q486" s="99"/>
    </row>
    <row r="487" spans="15:17" x14ac:dyDescent="0.2">
      <c r="O487" s="99"/>
      <c r="Q487" s="99"/>
    </row>
    <row r="488" spans="15:17" x14ac:dyDescent="0.2">
      <c r="O488" s="99"/>
      <c r="Q488" s="99"/>
    </row>
    <row r="489" spans="15:17" x14ac:dyDescent="0.2">
      <c r="O489" s="99"/>
      <c r="Q489" s="99"/>
    </row>
    <row r="490" spans="15:17" x14ac:dyDescent="0.2">
      <c r="O490" s="99"/>
      <c r="Q490" s="99"/>
    </row>
    <row r="491" spans="15:17" x14ac:dyDescent="0.2">
      <c r="O491" s="99"/>
      <c r="Q491" s="99"/>
    </row>
    <row r="492" spans="15:17" x14ac:dyDescent="0.2">
      <c r="O492" s="99"/>
      <c r="Q492" s="99"/>
    </row>
    <row r="493" spans="15:17" x14ac:dyDescent="0.2">
      <c r="O493" s="99"/>
      <c r="Q493" s="99"/>
    </row>
    <row r="494" spans="15:17" x14ac:dyDescent="0.2">
      <c r="O494" s="99"/>
      <c r="Q494" s="99"/>
    </row>
    <row r="495" spans="15:17" x14ac:dyDescent="0.2">
      <c r="O495" s="99"/>
      <c r="Q495" s="99"/>
    </row>
    <row r="496" spans="15:17" x14ac:dyDescent="0.2">
      <c r="O496" s="99"/>
      <c r="Q496" s="99"/>
    </row>
    <row r="497" spans="17:17" x14ac:dyDescent="0.2">
      <c r="Q497" s="99"/>
    </row>
    <row r="498" spans="17:17" x14ac:dyDescent="0.2">
      <c r="Q498" s="99"/>
    </row>
    <row r="499" spans="17:17" x14ac:dyDescent="0.2">
      <c r="Q499" s="99"/>
    </row>
    <row r="500" spans="17:17" x14ac:dyDescent="0.2">
      <c r="Q500" s="99"/>
    </row>
    <row r="501" spans="17:17" x14ac:dyDescent="0.2">
      <c r="Q501" s="99"/>
    </row>
    <row r="502" spans="17:17" x14ac:dyDescent="0.2">
      <c r="Q502" s="99"/>
    </row>
    <row r="503" spans="17:17" x14ac:dyDescent="0.2">
      <c r="Q503" s="99"/>
    </row>
  </sheetData>
  <sortState ref="O28:Q360">
    <sortCondition ref="O28:O360"/>
  </sortState>
  <pageMargins left="0.75" right="0.75" top="1" bottom="1" header="0.5" footer="0.5"/>
  <pageSetup orientation="portrait"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5" tint="0.39997558519241921"/>
  </sheetPr>
  <dimension ref="A1:AH35"/>
  <sheetViews>
    <sheetView zoomScale="80" zoomScaleNormal="80" workbookViewId="0"/>
  </sheetViews>
  <sheetFormatPr defaultColWidth="8.7109375" defaultRowHeight="12.75" x14ac:dyDescent="0.2"/>
  <cols>
    <col min="1" max="1" width="8.7109375" style="96"/>
    <col min="2" max="2" width="24" style="96" bestFit="1" customWidth="1"/>
    <col min="3" max="33" width="5.42578125" style="96" bestFit="1" customWidth="1"/>
    <col min="34" max="16384" width="8.7109375" style="96"/>
  </cols>
  <sheetData>
    <row r="1" spans="1:1" ht="15" x14ac:dyDescent="0.25">
      <c r="A1" s="27" t="s">
        <v>196</v>
      </c>
    </row>
    <row r="2" spans="1:1" x14ac:dyDescent="0.2">
      <c r="A2" s="24"/>
    </row>
    <row r="3" spans="1:1" x14ac:dyDescent="0.2">
      <c r="A3" s="24"/>
    </row>
    <row r="4" spans="1:1" x14ac:dyDescent="0.2">
      <c r="A4" s="24"/>
    </row>
    <row r="5" spans="1:1" x14ac:dyDescent="0.2">
      <c r="A5" s="24"/>
    </row>
    <row r="6" spans="1:1" x14ac:dyDescent="0.2">
      <c r="A6" s="24"/>
    </row>
    <row r="7" spans="1:1" x14ac:dyDescent="0.2">
      <c r="A7" s="24"/>
    </row>
    <row r="8" spans="1:1" x14ac:dyDescent="0.2">
      <c r="A8" s="24"/>
    </row>
    <row r="9" spans="1:1" x14ac:dyDescent="0.2">
      <c r="A9" s="24"/>
    </row>
    <row r="10" spans="1:1" x14ac:dyDescent="0.2">
      <c r="A10" s="24"/>
    </row>
    <row r="11" spans="1:1" x14ac:dyDescent="0.2">
      <c r="A11" s="24"/>
    </row>
    <row r="12" spans="1:1" x14ac:dyDescent="0.2">
      <c r="A12" s="24"/>
    </row>
    <row r="13" spans="1:1" x14ac:dyDescent="0.2">
      <c r="A13" s="24"/>
    </row>
    <row r="14" spans="1:1" x14ac:dyDescent="0.2">
      <c r="A14" s="24"/>
    </row>
    <row r="15" spans="1:1" x14ac:dyDescent="0.2">
      <c r="A15" s="24"/>
    </row>
    <row r="16" spans="1:1" x14ac:dyDescent="0.2">
      <c r="A16" s="24"/>
    </row>
    <row r="17" spans="1:34" x14ac:dyDescent="0.2">
      <c r="A17" s="24"/>
    </row>
    <row r="18" spans="1:34" x14ac:dyDescent="0.2">
      <c r="A18" s="24"/>
    </row>
    <row r="19" spans="1:34" x14ac:dyDescent="0.2">
      <c r="A19" s="24"/>
    </row>
    <row r="20" spans="1:34" x14ac:dyDescent="0.2">
      <c r="A20" s="24"/>
    </row>
    <row r="21" spans="1:34" x14ac:dyDescent="0.2">
      <c r="A21" s="24"/>
    </row>
    <row r="22" spans="1:34" x14ac:dyDescent="0.2">
      <c r="A22" s="49" t="s">
        <v>159</v>
      </c>
    </row>
    <row r="23" spans="1:34" x14ac:dyDescent="0.2">
      <c r="A23" s="49" t="s">
        <v>197</v>
      </c>
    </row>
    <row r="24" spans="1:34" x14ac:dyDescent="0.2">
      <c r="A24" s="49"/>
      <c r="C24" s="100">
        <v>2021</v>
      </c>
      <c r="D24" s="100">
        <f t="shared" ref="D24:AF24" si="0">C24+1</f>
        <v>2022</v>
      </c>
      <c r="E24" s="100">
        <f t="shared" si="0"/>
        <v>2023</v>
      </c>
      <c r="F24" s="100">
        <f t="shared" si="0"/>
        <v>2024</v>
      </c>
      <c r="G24" s="100">
        <f t="shared" si="0"/>
        <v>2025</v>
      </c>
      <c r="H24" s="100">
        <f t="shared" si="0"/>
        <v>2026</v>
      </c>
      <c r="I24" s="100">
        <f t="shared" si="0"/>
        <v>2027</v>
      </c>
      <c r="J24" s="100">
        <f t="shared" si="0"/>
        <v>2028</v>
      </c>
      <c r="K24" s="100">
        <f t="shared" si="0"/>
        <v>2029</v>
      </c>
      <c r="L24" s="100">
        <f t="shared" si="0"/>
        <v>2030</v>
      </c>
      <c r="M24" s="100">
        <f t="shared" si="0"/>
        <v>2031</v>
      </c>
      <c r="N24" s="100">
        <f t="shared" si="0"/>
        <v>2032</v>
      </c>
      <c r="O24" s="100">
        <f t="shared" si="0"/>
        <v>2033</v>
      </c>
      <c r="P24" s="100">
        <f t="shared" si="0"/>
        <v>2034</v>
      </c>
      <c r="Q24" s="100">
        <f t="shared" si="0"/>
        <v>2035</v>
      </c>
      <c r="R24" s="100">
        <f t="shared" si="0"/>
        <v>2036</v>
      </c>
      <c r="S24" s="100">
        <f t="shared" si="0"/>
        <v>2037</v>
      </c>
      <c r="T24" s="100">
        <f t="shared" si="0"/>
        <v>2038</v>
      </c>
      <c r="U24" s="100">
        <f t="shared" si="0"/>
        <v>2039</v>
      </c>
      <c r="V24" s="100">
        <f t="shared" si="0"/>
        <v>2040</v>
      </c>
      <c r="W24" s="100">
        <f t="shared" si="0"/>
        <v>2041</v>
      </c>
      <c r="X24" s="100">
        <f t="shared" si="0"/>
        <v>2042</v>
      </c>
      <c r="Y24" s="100">
        <f t="shared" si="0"/>
        <v>2043</v>
      </c>
      <c r="Z24" s="100">
        <f t="shared" si="0"/>
        <v>2044</v>
      </c>
      <c r="AA24" s="100">
        <f t="shared" si="0"/>
        <v>2045</v>
      </c>
      <c r="AB24" s="100">
        <f t="shared" si="0"/>
        <v>2046</v>
      </c>
      <c r="AC24" s="100">
        <f t="shared" si="0"/>
        <v>2047</v>
      </c>
      <c r="AD24" s="100">
        <f t="shared" si="0"/>
        <v>2048</v>
      </c>
      <c r="AE24" s="100">
        <f t="shared" si="0"/>
        <v>2049</v>
      </c>
      <c r="AF24" s="125">
        <f t="shared" si="0"/>
        <v>2050</v>
      </c>
    </row>
    <row r="25" spans="1:34" x14ac:dyDescent="0.2">
      <c r="A25" s="37"/>
      <c r="B25" s="100"/>
      <c r="C25" s="100"/>
      <c r="D25" s="100">
        <v>2022</v>
      </c>
      <c r="E25" s="100"/>
      <c r="F25" s="100">
        <v>2024</v>
      </c>
      <c r="G25" s="100"/>
      <c r="H25" s="100">
        <v>2026</v>
      </c>
      <c r="I25" s="100"/>
      <c r="J25" s="100">
        <v>2028</v>
      </c>
      <c r="K25" s="100"/>
      <c r="L25" s="100">
        <v>2030</v>
      </c>
      <c r="M25" s="100"/>
      <c r="N25" s="100">
        <v>2032</v>
      </c>
      <c r="O25" s="100"/>
      <c r="P25" s="100">
        <v>2034</v>
      </c>
      <c r="Q25" s="100"/>
      <c r="R25" s="100">
        <v>2036</v>
      </c>
      <c r="S25" s="100"/>
      <c r="T25" s="100">
        <v>2038</v>
      </c>
      <c r="U25" s="100"/>
      <c r="V25" s="100">
        <v>2040</v>
      </c>
      <c r="W25" s="100"/>
      <c r="X25" s="100">
        <v>2042</v>
      </c>
      <c r="Y25" s="100"/>
      <c r="Z25" s="100">
        <v>2044</v>
      </c>
      <c r="AA25" s="100"/>
      <c r="AB25" s="100">
        <v>2046</v>
      </c>
      <c r="AC25" s="100"/>
      <c r="AD25" s="100">
        <v>2048</v>
      </c>
      <c r="AE25" s="100"/>
      <c r="AF25" s="125">
        <v>2050</v>
      </c>
      <c r="AG25" s="16"/>
    </row>
    <row r="26" spans="1:34" x14ac:dyDescent="0.2">
      <c r="A26" s="128" t="s">
        <v>707</v>
      </c>
      <c r="B26" s="119"/>
      <c r="C26" s="119"/>
      <c r="D26" s="75"/>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83"/>
    </row>
    <row r="27" spans="1:34" x14ac:dyDescent="0.2">
      <c r="A27" s="32"/>
      <c r="B27" s="120" t="s">
        <v>106</v>
      </c>
      <c r="C27" s="121">
        <v>24.244293214196226</v>
      </c>
      <c r="D27" s="121">
        <v>23.583153577830117</v>
      </c>
      <c r="E27" s="121">
        <v>20.986829258407834</v>
      </c>
      <c r="F27" s="121">
        <v>20.412295637698541</v>
      </c>
      <c r="G27" s="121">
        <v>20.064512305678239</v>
      </c>
      <c r="H27" s="121">
        <v>19.597918919157117</v>
      </c>
      <c r="I27" s="121">
        <v>19.11250239366419</v>
      </c>
      <c r="J27" s="121">
        <v>18.62199761714075</v>
      </c>
      <c r="K27" s="121">
        <v>18.143851731688432</v>
      </c>
      <c r="L27" s="121">
        <v>17.685961735793178</v>
      </c>
      <c r="M27" s="121">
        <v>17.253570834764613</v>
      </c>
      <c r="N27" s="121">
        <v>16.845053667384935</v>
      </c>
      <c r="O27" s="121">
        <v>16.460804871844566</v>
      </c>
      <c r="P27" s="121">
        <v>16.043611744465991</v>
      </c>
      <c r="Q27" s="121">
        <v>15.69733321570698</v>
      </c>
      <c r="R27" s="121">
        <v>15.164440911855829</v>
      </c>
      <c r="S27" s="121">
        <v>14.852309622015408</v>
      </c>
      <c r="T27" s="121">
        <v>14.385351604827783</v>
      </c>
      <c r="U27" s="121">
        <v>14.04676941706448</v>
      </c>
      <c r="V27" s="121">
        <v>13.663687318920029</v>
      </c>
      <c r="W27" s="121">
        <v>13.237462118303483</v>
      </c>
      <c r="X27" s="121">
        <v>13.022640515128113</v>
      </c>
      <c r="Y27" s="121">
        <v>14.428314567088048</v>
      </c>
      <c r="Z27" s="121">
        <v>14.472081570971321</v>
      </c>
      <c r="AA27" s="121">
        <v>14.034910780830856</v>
      </c>
      <c r="AB27" s="121">
        <v>13.723104952018296</v>
      </c>
      <c r="AC27" s="121">
        <v>12.984006339906065</v>
      </c>
      <c r="AD27" s="121">
        <v>12.459425669318376</v>
      </c>
      <c r="AE27" s="121">
        <v>13.906979506847168</v>
      </c>
      <c r="AF27" s="122">
        <v>17.53482636592021</v>
      </c>
      <c r="AG27" s="101"/>
      <c r="AH27" s="63"/>
    </row>
    <row r="28" spans="1:34" x14ac:dyDescent="0.2">
      <c r="A28" s="32"/>
      <c r="B28" s="120" t="s">
        <v>107</v>
      </c>
      <c r="C28" s="121">
        <v>33.392803041349055</v>
      </c>
      <c r="D28" s="121">
        <v>29.58775644848248</v>
      </c>
      <c r="E28" s="121">
        <v>28.877637739463609</v>
      </c>
      <c r="F28" s="121">
        <v>28.058839526155722</v>
      </c>
      <c r="G28" s="121">
        <v>27.425776712886105</v>
      </c>
      <c r="H28" s="121">
        <v>26.787999634655495</v>
      </c>
      <c r="I28" s="121">
        <v>26.124493587855333</v>
      </c>
      <c r="J28" s="121">
        <v>25.566202826238555</v>
      </c>
      <c r="K28" s="121">
        <v>24.909754740521176</v>
      </c>
      <c r="L28" s="121">
        <v>24.281116033340368</v>
      </c>
      <c r="M28" s="121">
        <v>23.687485118806197</v>
      </c>
      <c r="N28" s="121">
        <v>23.126630533065317</v>
      </c>
      <c r="O28" s="121">
        <v>22.59909407620955</v>
      </c>
      <c r="P28" s="121">
        <v>22.053625684635342</v>
      </c>
      <c r="Q28" s="121">
        <v>21.652437845312758</v>
      </c>
      <c r="R28" s="121">
        <v>21.411396124013912</v>
      </c>
      <c r="S28" s="121">
        <v>20.970683094874289</v>
      </c>
      <c r="T28" s="121">
        <v>20.546586046342867</v>
      </c>
      <c r="U28" s="121">
        <v>20.130121755429879</v>
      </c>
      <c r="V28" s="121">
        <v>19.699907222081048</v>
      </c>
      <c r="W28" s="121">
        <v>19.240796669718485</v>
      </c>
      <c r="X28" s="121">
        <v>18.745043856358535</v>
      </c>
      <c r="Y28" s="121">
        <v>18.44794744067762</v>
      </c>
      <c r="Z28" s="121">
        <v>18.029961997079461</v>
      </c>
      <c r="AA28" s="121">
        <v>17.543638476038563</v>
      </c>
      <c r="AB28" s="121">
        <v>17.139579138005168</v>
      </c>
      <c r="AC28" s="121">
        <v>16.507170164396143</v>
      </c>
      <c r="AD28" s="121">
        <v>16.0635620303674</v>
      </c>
      <c r="AE28" s="121">
        <v>16.834182038934284</v>
      </c>
      <c r="AF28" s="122">
        <v>17.53482636592021</v>
      </c>
      <c r="AG28" s="101"/>
      <c r="AH28" s="63"/>
    </row>
    <row r="29" spans="1:34" x14ac:dyDescent="0.2">
      <c r="A29" s="32"/>
      <c r="B29" s="120" t="s">
        <v>108</v>
      </c>
      <c r="C29" s="121">
        <v>48.434160464034058</v>
      </c>
      <c r="D29" s="121">
        <v>44.984148985856464</v>
      </c>
      <c r="E29" s="121">
        <v>44.381334578969792</v>
      </c>
      <c r="F29" s="121">
        <v>44.063240001553311</v>
      </c>
      <c r="G29" s="121">
        <v>44.027320422701784</v>
      </c>
      <c r="H29" s="121">
        <v>43.864058231062792</v>
      </c>
      <c r="I29" s="121">
        <v>43.633824079152973</v>
      </c>
      <c r="J29" s="121">
        <v>43.365041508944266</v>
      </c>
      <c r="K29" s="121">
        <v>43.097388401137053</v>
      </c>
      <c r="L29" s="121">
        <v>42.553908227968016</v>
      </c>
      <c r="M29" s="121">
        <v>41.748823230784701</v>
      </c>
      <c r="N29" s="121">
        <v>40.760325767215569</v>
      </c>
      <c r="O29" s="121">
        <v>39.830550986372323</v>
      </c>
      <c r="P29" s="121">
        <v>38.745572176497994</v>
      </c>
      <c r="Q29" s="121">
        <v>37.909304137673651</v>
      </c>
      <c r="R29" s="121">
        <v>37.169143962832898</v>
      </c>
      <c r="S29" s="121">
        <v>36.546086207151042</v>
      </c>
      <c r="T29" s="121">
        <v>36.288916983117254</v>
      </c>
      <c r="U29" s="121">
        <v>35.647370380112484</v>
      </c>
      <c r="V29" s="121">
        <v>33.000632298458072</v>
      </c>
      <c r="W29" s="121">
        <v>33.679440674462064</v>
      </c>
      <c r="X29" s="121">
        <v>32.318823933795578</v>
      </c>
      <c r="Y29" s="121">
        <v>31.302398401010933</v>
      </c>
      <c r="Z29" s="121">
        <v>29.321842132408491</v>
      </c>
      <c r="AA29" s="121">
        <v>28.200122255595488</v>
      </c>
      <c r="AB29" s="121">
        <v>25.907309106932644</v>
      </c>
      <c r="AC29" s="121">
        <v>25.812021871643676</v>
      </c>
      <c r="AD29" s="121">
        <v>26.286124488842177</v>
      </c>
      <c r="AE29" s="121">
        <v>25.934708693706845</v>
      </c>
      <c r="AF29" s="122">
        <v>17.53482636592021</v>
      </c>
      <c r="AG29" s="101"/>
      <c r="AH29" s="101"/>
    </row>
    <row r="30" spans="1:34" x14ac:dyDescent="0.2">
      <c r="A30" s="34"/>
      <c r="B30" s="118" t="s">
        <v>109</v>
      </c>
      <c r="C30" s="126">
        <f t="shared" ref="C30:AF30" si="1">C29-C27</f>
        <v>24.189867249837832</v>
      </c>
      <c r="D30" s="126">
        <f t="shared" si="1"/>
        <v>21.400995408026347</v>
      </c>
      <c r="E30" s="126">
        <f t="shared" si="1"/>
        <v>23.394505320561958</v>
      </c>
      <c r="F30" s="126">
        <f t="shared" si="1"/>
        <v>23.650944363854769</v>
      </c>
      <c r="G30" s="126">
        <f t="shared" si="1"/>
        <v>23.962808117023545</v>
      </c>
      <c r="H30" s="126">
        <f t="shared" si="1"/>
        <v>24.266139311905675</v>
      </c>
      <c r="I30" s="126">
        <f t="shared" si="1"/>
        <v>24.521321685488783</v>
      </c>
      <c r="J30" s="126">
        <f t="shared" si="1"/>
        <v>24.743043891803516</v>
      </c>
      <c r="K30" s="126">
        <f t="shared" si="1"/>
        <v>24.953536669448621</v>
      </c>
      <c r="L30" s="126">
        <f t="shared" si="1"/>
        <v>24.867946492174838</v>
      </c>
      <c r="M30" s="126">
        <f t="shared" si="1"/>
        <v>24.495252396020089</v>
      </c>
      <c r="N30" s="126">
        <f t="shared" si="1"/>
        <v>23.915272099830634</v>
      </c>
      <c r="O30" s="126">
        <f t="shared" si="1"/>
        <v>23.369746114527757</v>
      </c>
      <c r="P30" s="126">
        <f t="shared" si="1"/>
        <v>22.701960432032003</v>
      </c>
      <c r="Q30" s="126">
        <f t="shared" si="1"/>
        <v>22.211970921966671</v>
      </c>
      <c r="R30" s="126">
        <f t="shared" si="1"/>
        <v>22.004703050977071</v>
      </c>
      <c r="S30" s="126">
        <f t="shared" si="1"/>
        <v>21.693776585135634</v>
      </c>
      <c r="T30" s="126">
        <f t="shared" si="1"/>
        <v>21.903565378289471</v>
      </c>
      <c r="U30" s="126">
        <f t="shared" si="1"/>
        <v>21.600600963048002</v>
      </c>
      <c r="V30" s="126">
        <f t="shared" si="1"/>
        <v>19.336944979538043</v>
      </c>
      <c r="W30" s="126">
        <f t="shared" si="1"/>
        <v>20.441978556158581</v>
      </c>
      <c r="X30" s="126">
        <f t="shared" si="1"/>
        <v>19.296183418667464</v>
      </c>
      <c r="Y30" s="126">
        <f t="shared" si="1"/>
        <v>16.874083833922885</v>
      </c>
      <c r="Z30" s="126">
        <f t="shared" si="1"/>
        <v>14.84976056143717</v>
      </c>
      <c r="AA30" s="126">
        <f t="shared" si="1"/>
        <v>14.165211474764632</v>
      </c>
      <c r="AB30" s="126">
        <f t="shared" si="1"/>
        <v>12.184204154914347</v>
      </c>
      <c r="AC30" s="126">
        <f t="shared" si="1"/>
        <v>12.828015531737611</v>
      </c>
      <c r="AD30" s="126">
        <f t="shared" si="1"/>
        <v>13.8266988195238</v>
      </c>
      <c r="AE30" s="126">
        <f t="shared" si="1"/>
        <v>12.027729186859677</v>
      </c>
      <c r="AF30" s="127">
        <f t="shared" si="1"/>
        <v>0</v>
      </c>
    </row>
    <row r="31" spans="1:34" x14ac:dyDescent="0.2">
      <c r="A31" s="129" t="s">
        <v>706</v>
      </c>
      <c r="B31" s="66"/>
      <c r="C31" s="121"/>
      <c r="D31" s="67"/>
      <c r="E31" s="67"/>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113"/>
    </row>
    <row r="32" spans="1:34" x14ac:dyDescent="0.2">
      <c r="A32" s="32"/>
      <c r="B32" s="66" t="s">
        <v>110</v>
      </c>
      <c r="C32" s="121">
        <v>27.134310356860979</v>
      </c>
      <c r="D32" s="121">
        <v>26.515012668032639</v>
      </c>
      <c r="E32" s="121">
        <v>23.075582159074155</v>
      </c>
      <c r="F32" s="121">
        <v>20.49039765601875</v>
      </c>
      <c r="G32" s="121">
        <v>20.091388110087916</v>
      </c>
      <c r="H32" s="121">
        <v>19.937087399318742</v>
      </c>
      <c r="I32" s="121">
        <v>20.155980269494513</v>
      </c>
      <c r="J32" s="121">
        <v>20.390143557741084</v>
      </c>
      <c r="K32" s="121">
        <v>21.017508619917166</v>
      </c>
      <c r="L32" s="121">
        <v>21.408221865216618</v>
      </c>
      <c r="M32" s="121">
        <v>21.593436092298674</v>
      </c>
      <c r="N32" s="121">
        <v>21.664835484494862</v>
      </c>
      <c r="O32" s="121">
        <v>21.845306919937773</v>
      </c>
      <c r="P32" s="121">
        <v>21.76947689168729</v>
      </c>
      <c r="Q32" s="121">
        <v>21.572192060228694</v>
      </c>
      <c r="R32" s="121">
        <v>21.498992791733485</v>
      </c>
      <c r="S32" s="121">
        <v>21.285620495229303</v>
      </c>
      <c r="T32" s="121">
        <v>21.072807108861323</v>
      </c>
      <c r="U32" s="121">
        <v>20.836312256504119</v>
      </c>
      <c r="V32" s="121">
        <v>20.687342324257497</v>
      </c>
      <c r="W32" s="121">
        <v>20.663579070669957</v>
      </c>
      <c r="X32" s="121">
        <v>20.645010750203305</v>
      </c>
      <c r="Y32" s="121">
        <v>20.500103423890174</v>
      </c>
      <c r="Z32" s="121">
        <v>20.588372021403519</v>
      </c>
      <c r="AA32" s="121">
        <v>20.409978804230352</v>
      </c>
      <c r="AB32" s="121">
        <v>20.263828368869614</v>
      </c>
      <c r="AC32" s="121">
        <v>20.258479083312242</v>
      </c>
      <c r="AD32" s="121">
        <v>19.951924950637885</v>
      </c>
      <c r="AE32" s="121">
        <v>19.644891587414399</v>
      </c>
      <c r="AF32" s="122">
        <v>19.726100432600081</v>
      </c>
      <c r="AG32" s="101"/>
    </row>
    <row r="33" spans="1:33" x14ac:dyDescent="0.2">
      <c r="A33" s="32"/>
      <c r="B33" s="17" t="s">
        <v>111</v>
      </c>
      <c r="C33" s="121">
        <v>27.134310356860979</v>
      </c>
      <c r="D33" s="121">
        <v>27.82874155818325</v>
      </c>
      <c r="E33" s="121">
        <v>25.844578595405931</v>
      </c>
      <c r="F33" s="121">
        <v>24.048824184208051</v>
      </c>
      <c r="G33" s="121">
        <v>24.487188790712739</v>
      </c>
      <c r="H33" s="121">
        <v>24.869221151093409</v>
      </c>
      <c r="I33" s="121">
        <v>25.016243979225987</v>
      </c>
      <c r="J33" s="121">
        <v>25.731552800502918</v>
      </c>
      <c r="K33" s="121">
        <v>26.436621168810191</v>
      </c>
      <c r="L33" s="121">
        <v>26.604822023414506</v>
      </c>
      <c r="M33" s="121">
        <v>26.521566964140607</v>
      </c>
      <c r="N33" s="121">
        <v>26.830428372002213</v>
      </c>
      <c r="O33" s="121">
        <v>27.258081914430875</v>
      </c>
      <c r="P33" s="121">
        <v>27.448241178216172</v>
      </c>
      <c r="Q33" s="121">
        <v>27.389605846644532</v>
      </c>
      <c r="R33" s="121">
        <v>27.361111865217552</v>
      </c>
      <c r="S33" s="121">
        <v>27.167534190447395</v>
      </c>
      <c r="T33" s="121">
        <v>27.327541256002089</v>
      </c>
      <c r="U33" s="121">
        <v>27.287903045014822</v>
      </c>
      <c r="V33" s="121">
        <v>27.234865101594668</v>
      </c>
      <c r="W33" s="121">
        <v>27.124921114694832</v>
      </c>
      <c r="X33" s="121">
        <v>26.998838913128413</v>
      </c>
      <c r="Y33" s="121">
        <v>26.832509727363643</v>
      </c>
      <c r="Z33" s="121">
        <v>26.79047838445112</v>
      </c>
      <c r="AA33" s="121">
        <v>26.825145473231213</v>
      </c>
      <c r="AB33" s="121">
        <v>26.84065301036274</v>
      </c>
      <c r="AC33" s="121">
        <v>26.961759818542799</v>
      </c>
      <c r="AD33" s="121">
        <v>27.288071838299352</v>
      </c>
      <c r="AE33" s="121">
        <v>27.582424492170674</v>
      </c>
      <c r="AF33" s="122">
        <v>27.84291385324795</v>
      </c>
      <c r="AG33" s="101"/>
    </row>
    <row r="34" spans="1:33" x14ac:dyDescent="0.2">
      <c r="A34" s="32"/>
      <c r="B34" s="17" t="s">
        <v>112</v>
      </c>
      <c r="C34" s="121">
        <v>28.077597117382897</v>
      </c>
      <c r="D34" s="121">
        <v>31.258152469876471</v>
      </c>
      <c r="E34" s="121">
        <v>30.977735743013522</v>
      </c>
      <c r="F34" s="121">
        <v>30.507664823668733</v>
      </c>
      <c r="G34" s="121">
        <v>32.740076628761649</v>
      </c>
      <c r="H34" s="121">
        <v>34.754305791953612</v>
      </c>
      <c r="I34" s="121">
        <v>36.218076048527358</v>
      </c>
      <c r="J34" s="121">
        <v>37.125000192395618</v>
      </c>
      <c r="K34" s="121">
        <v>38.054748009224696</v>
      </c>
      <c r="L34" s="121">
        <v>39.079573536101343</v>
      </c>
      <c r="M34" s="121">
        <v>40.031521238382126</v>
      </c>
      <c r="N34" s="121">
        <v>41.081335801236285</v>
      </c>
      <c r="O34" s="121">
        <v>42.342528962685272</v>
      </c>
      <c r="P34" s="121">
        <v>43.171422617414521</v>
      </c>
      <c r="Q34" s="121">
        <v>43.576419301943758</v>
      </c>
      <c r="R34" s="121">
        <v>44.128663657163628</v>
      </c>
      <c r="S34" s="121">
        <v>44.438911498606181</v>
      </c>
      <c r="T34" s="121">
        <v>44.931621878916893</v>
      </c>
      <c r="U34" s="121">
        <v>45.658185636728184</v>
      </c>
      <c r="V34" s="121">
        <v>46.170980118191515</v>
      </c>
      <c r="W34" s="121">
        <v>46.420129475324565</v>
      </c>
      <c r="X34" s="121">
        <v>47.145993080326527</v>
      </c>
      <c r="Y34" s="121">
        <v>47.374054646356264</v>
      </c>
      <c r="Z34" s="121">
        <v>48.379685238908834</v>
      </c>
      <c r="AA34" s="121">
        <v>48.826102029376315</v>
      </c>
      <c r="AB34" s="121">
        <v>49.484362556740258</v>
      </c>
      <c r="AC34" s="121">
        <v>50.06320854448748</v>
      </c>
      <c r="AD34" s="121">
        <v>50.787153174797311</v>
      </c>
      <c r="AE34" s="121">
        <v>51.050943673544431</v>
      </c>
      <c r="AF34" s="122">
        <v>52.042425806413888</v>
      </c>
      <c r="AG34" s="101"/>
    </row>
    <row r="35" spans="1:33" x14ac:dyDescent="0.2">
      <c r="A35" s="34"/>
      <c r="B35" s="118" t="s">
        <v>109</v>
      </c>
      <c r="C35" s="123">
        <f t="shared" ref="C35:AF35" si="2">C34-C32</f>
        <v>0.94328676052191796</v>
      </c>
      <c r="D35" s="123">
        <f t="shared" si="2"/>
        <v>4.7431398018438315</v>
      </c>
      <c r="E35" s="123">
        <f t="shared" si="2"/>
        <v>7.9021535839393664</v>
      </c>
      <c r="F35" s="123">
        <f t="shared" si="2"/>
        <v>10.017267167649983</v>
      </c>
      <c r="G35" s="123">
        <f t="shared" si="2"/>
        <v>12.648688518673733</v>
      </c>
      <c r="H35" s="123">
        <f t="shared" si="2"/>
        <v>14.817218392634871</v>
      </c>
      <c r="I35" s="123">
        <f t="shared" si="2"/>
        <v>16.062095779032845</v>
      </c>
      <c r="J35" s="123">
        <f t="shared" si="2"/>
        <v>16.734856634654534</v>
      </c>
      <c r="K35" s="123">
        <f t="shared" si="2"/>
        <v>17.03723938930753</v>
      </c>
      <c r="L35" s="123">
        <f t="shared" si="2"/>
        <v>17.671351670884725</v>
      </c>
      <c r="M35" s="123">
        <f t="shared" si="2"/>
        <v>18.438085146083452</v>
      </c>
      <c r="N35" s="123">
        <f t="shared" si="2"/>
        <v>19.416500316741423</v>
      </c>
      <c r="O35" s="123">
        <f t="shared" si="2"/>
        <v>20.497222042747499</v>
      </c>
      <c r="P35" s="123">
        <f t="shared" si="2"/>
        <v>21.401945725727231</v>
      </c>
      <c r="Q35" s="123">
        <f t="shared" si="2"/>
        <v>22.004227241715064</v>
      </c>
      <c r="R35" s="123">
        <f t="shared" si="2"/>
        <v>22.629670865430143</v>
      </c>
      <c r="S35" s="123">
        <f t="shared" si="2"/>
        <v>23.153291003376879</v>
      </c>
      <c r="T35" s="123">
        <f t="shared" si="2"/>
        <v>23.85881477005557</v>
      </c>
      <c r="U35" s="123">
        <f t="shared" si="2"/>
        <v>24.821873380224066</v>
      </c>
      <c r="V35" s="123">
        <f t="shared" si="2"/>
        <v>25.483637793934019</v>
      </c>
      <c r="W35" s="123">
        <f t="shared" si="2"/>
        <v>25.756550404654607</v>
      </c>
      <c r="X35" s="123">
        <f t="shared" si="2"/>
        <v>26.500982330123222</v>
      </c>
      <c r="Y35" s="123">
        <f t="shared" si="2"/>
        <v>26.87395122246609</v>
      </c>
      <c r="Z35" s="123">
        <f t="shared" si="2"/>
        <v>27.791313217505316</v>
      </c>
      <c r="AA35" s="123">
        <f t="shared" si="2"/>
        <v>28.416123225145963</v>
      </c>
      <c r="AB35" s="123">
        <f t="shared" si="2"/>
        <v>29.220534187870644</v>
      </c>
      <c r="AC35" s="123">
        <f t="shared" si="2"/>
        <v>29.804729461175238</v>
      </c>
      <c r="AD35" s="123">
        <f t="shared" si="2"/>
        <v>30.835228224159426</v>
      </c>
      <c r="AE35" s="123">
        <f t="shared" si="2"/>
        <v>31.406052086130032</v>
      </c>
      <c r="AF35" s="124">
        <f t="shared" si="2"/>
        <v>32.316325373813811</v>
      </c>
      <c r="AG35" s="63"/>
    </row>
  </sheetData>
  <pageMargins left="0.7" right="0.7" top="0.75" bottom="0.75" header="0.3" footer="0.3"/>
  <pageSetup orientation="portrait" horizontalDpi="1200" verticalDpi="12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AW104"/>
  <sheetViews>
    <sheetView zoomScale="80" zoomScaleNormal="80" workbookViewId="0"/>
  </sheetViews>
  <sheetFormatPr defaultColWidth="9.140625" defaultRowHeight="12.75" x14ac:dyDescent="0.2"/>
  <cols>
    <col min="1" max="1" width="9.140625" style="402"/>
    <col min="2" max="2" width="1.5703125" style="402" customWidth="1"/>
    <col min="3" max="16384" width="9.140625" style="402"/>
  </cols>
  <sheetData>
    <row r="1" spans="1:1" ht="14.45" customHeight="1" x14ac:dyDescent="0.25">
      <c r="A1" s="376" t="s">
        <v>598</v>
      </c>
    </row>
    <row r="2" spans="1:1" x14ac:dyDescent="0.2">
      <c r="A2" s="149" t="s">
        <v>676</v>
      </c>
    </row>
    <row r="24" spans="1:12" x14ac:dyDescent="0.2">
      <c r="A24" s="149" t="s">
        <v>560</v>
      </c>
      <c r="K24" s="149" t="s">
        <v>560</v>
      </c>
    </row>
    <row r="26" spans="1:12" x14ac:dyDescent="0.2">
      <c r="A26" s="436"/>
      <c r="B26" s="433"/>
      <c r="C26" s="427" t="s">
        <v>8</v>
      </c>
      <c r="D26" s="427" t="s">
        <v>2</v>
      </c>
      <c r="F26" s="440"/>
      <c r="G26" s="440"/>
      <c r="H26" s="429" t="s">
        <v>623</v>
      </c>
      <c r="I26" s="429" t="s">
        <v>624</v>
      </c>
      <c r="J26" s="429" t="s">
        <v>625</v>
      </c>
      <c r="K26" s="429" t="s">
        <v>626</v>
      </c>
      <c r="L26" s="429" t="s">
        <v>28</v>
      </c>
    </row>
    <row r="27" spans="1:12" ht="25.5" x14ac:dyDescent="0.2">
      <c r="A27" s="437" t="s">
        <v>618</v>
      </c>
      <c r="B27" s="434" t="s">
        <v>80</v>
      </c>
      <c r="C27" s="428">
        <v>5.1857817890660803E-3</v>
      </c>
      <c r="D27" s="428">
        <v>2.17757520893537E-4</v>
      </c>
      <c r="F27" s="430" t="s">
        <v>8</v>
      </c>
      <c r="G27" s="430">
        <v>2015</v>
      </c>
      <c r="H27" s="441">
        <v>1.4904534885924201E-3</v>
      </c>
      <c r="I27" s="441">
        <v>2.7635072693458101E-3</v>
      </c>
      <c r="J27" s="441">
        <v>6.0240237458627198E-4</v>
      </c>
      <c r="K27" s="441">
        <v>8.8915218395238798E-4</v>
      </c>
      <c r="L27" s="442">
        <f>SUM(H27:K27)</f>
        <v>5.7455153164768904E-3</v>
      </c>
    </row>
    <row r="28" spans="1:12" x14ac:dyDescent="0.2">
      <c r="A28" s="438"/>
      <c r="B28" s="434"/>
      <c r="C28" s="428">
        <v>6.7572449685750803E-3</v>
      </c>
      <c r="D28" s="428">
        <v>7.66902565583593E-5</v>
      </c>
      <c r="F28" s="430"/>
      <c r="G28" s="430">
        <f>G27+1</f>
        <v>2016</v>
      </c>
      <c r="H28" s="441">
        <v>2.18450612856567E-3</v>
      </c>
      <c r="I28" s="441">
        <v>2.4258289928724502E-3</v>
      </c>
      <c r="J28" s="441">
        <v>9.7230027942721601E-4</v>
      </c>
      <c r="K28" s="441">
        <v>2.2276403857294999E-3</v>
      </c>
      <c r="L28" s="442">
        <f t="shared" ref="L28:L37" si="0">SUM(H28:K28)</f>
        <v>7.8102757865948363E-3</v>
      </c>
    </row>
    <row r="29" spans="1:12" x14ac:dyDescent="0.2">
      <c r="A29" s="438"/>
      <c r="B29" s="434"/>
      <c r="C29" s="428">
        <v>9.5634530090942804E-3</v>
      </c>
      <c r="D29" s="428">
        <v>5.1578015196772201E-4</v>
      </c>
      <c r="F29" s="430"/>
      <c r="G29" s="430">
        <f t="shared" ref="G29:G39" si="1">G28+1</f>
        <v>2017</v>
      </c>
      <c r="H29" s="441">
        <v>3.9212330368720598E-3</v>
      </c>
      <c r="I29" s="441">
        <v>3.6151804376959701E-3</v>
      </c>
      <c r="J29" s="441">
        <v>7.8257346593964305E-4</v>
      </c>
      <c r="K29" s="441">
        <v>1.00993209164056E-3</v>
      </c>
      <c r="L29" s="442">
        <f t="shared" si="0"/>
        <v>9.3289190321482317E-3</v>
      </c>
    </row>
    <row r="30" spans="1:12" x14ac:dyDescent="0.2">
      <c r="A30" s="438"/>
      <c r="B30" s="434"/>
      <c r="C30" s="428">
        <v>9.0937035522548303E-3</v>
      </c>
      <c r="D30" s="428">
        <v>8.2827172325835002E-4</v>
      </c>
      <c r="F30" s="430"/>
      <c r="G30" s="430">
        <f t="shared" si="1"/>
        <v>2018</v>
      </c>
      <c r="H30" s="441">
        <v>3.2851637208322401E-3</v>
      </c>
      <c r="I30" s="441">
        <v>3.23566127280051E-3</v>
      </c>
      <c r="J30" s="441">
        <v>8.6320006313032297E-4</v>
      </c>
      <c r="K30" s="441">
        <v>2.6753328868566002E-3</v>
      </c>
      <c r="L30" s="442">
        <f t="shared" si="0"/>
        <v>1.0059357943619673E-2</v>
      </c>
    </row>
    <row r="31" spans="1:12" x14ac:dyDescent="0.2">
      <c r="A31" s="438"/>
      <c r="B31" s="434"/>
      <c r="C31" s="428">
        <v>1.5138565361052301E-2</v>
      </c>
      <c r="D31" s="428">
        <v>1.57967383726085E-3</v>
      </c>
      <c r="F31" s="430"/>
      <c r="G31" s="430">
        <f t="shared" si="1"/>
        <v>2019</v>
      </c>
      <c r="H31" s="441">
        <v>5.74429185769089E-3</v>
      </c>
      <c r="I31" s="441">
        <v>1.02368790347254E-2</v>
      </c>
      <c r="J31" s="441">
        <v>2.1955909521330702E-3</v>
      </c>
      <c r="K31" s="441">
        <v>5.4464637514021899E-3</v>
      </c>
      <c r="L31" s="442">
        <f t="shared" si="0"/>
        <v>2.362322559595155E-2</v>
      </c>
    </row>
    <row r="32" spans="1:12" x14ac:dyDescent="0.2">
      <c r="A32" s="438"/>
      <c r="B32" s="434"/>
      <c r="C32" s="428">
        <v>3.9095731364427204E-3</v>
      </c>
      <c r="D32" s="428">
        <v>2.9836248224633698E-3</v>
      </c>
      <c r="F32" s="430"/>
      <c r="G32" s="430">
        <f t="shared" si="1"/>
        <v>2020</v>
      </c>
      <c r="H32" s="441">
        <v>9.7659987656804701E-3</v>
      </c>
      <c r="I32" s="441">
        <v>1.66594841693938E-2</v>
      </c>
      <c r="J32" s="441">
        <v>2.2792859165043501E-3</v>
      </c>
      <c r="K32" s="441">
        <v>4.1673589708477602E-3</v>
      </c>
      <c r="L32" s="442">
        <f t="shared" si="0"/>
        <v>3.2872127822426378E-2</v>
      </c>
    </row>
    <row r="33" spans="1:47" x14ac:dyDescent="0.2">
      <c r="A33" s="438"/>
      <c r="B33" s="434"/>
      <c r="C33" s="428">
        <v>2.18591070847916E-3</v>
      </c>
      <c r="D33" s="428">
        <v>5.4780043372590196E-4</v>
      </c>
      <c r="F33" s="430"/>
      <c r="G33" s="430"/>
      <c r="H33" s="430"/>
      <c r="I33" s="430"/>
      <c r="J33" s="430"/>
      <c r="K33" s="430"/>
      <c r="L33" s="430"/>
    </row>
    <row r="34" spans="1:47" x14ac:dyDescent="0.2">
      <c r="A34" s="438"/>
      <c r="B34" s="434"/>
      <c r="C34" s="428">
        <v>2.5032210485746499E-3</v>
      </c>
      <c r="D34" s="428">
        <v>5.3876871275294198E-5</v>
      </c>
      <c r="F34" s="430" t="s">
        <v>2</v>
      </c>
      <c r="G34" s="430">
        <v>2015</v>
      </c>
      <c r="H34" s="441">
        <v>5.0944257944856201E-5</v>
      </c>
      <c r="I34" s="441">
        <v>4.6977560451728499E-4</v>
      </c>
      <c r="J34" s="441">
        <v>3.2993361255049202E-4</v>
      </c>
      <c r="K34" s="441">
        <v>9.4221141640791304E-5</v>
      </c>
      <c r="L34" s="442">
        <f t="shared" si="0"/>
        <v>9.4487461665342456E-4</v>
      </c>
    </row>
    <row r="35" spans="1:47" x14ac:dyDescent="0.2">
      <c r="A35" s="438"/>
      <c r="B35" s="434"/>
      <c r="C35" s="428">
        <v>1.3287604917717299E-3</v>
      </c>
      <c r="D35" s="428">
        <v>2.4387811580936498E-3</v>
      </c>
      <c r="F35" s="430"/>
      <c r="G35" s="430">
        <f>G34+1</f>
        <v>2016</v>
      </c>
      <c r="H35" s="441">
        <v>2.40223775400139E-4</v>
      </c>
      <c r="I35" s="441">
        <v>3.0936173982466E-4</v>
      </c>
      <c r="J35" s="441">
        <v>2.9466019986165899E-4</v>
      </c>
      <c r="K35" s="441">
        <v>8.9164564434762402E-4</v>
      </c>
      <c r="L35" s="442">
        <f t="shared" si="0"/>
        <v>1.7358913594340821E-3</v>
      </c>
    </row>
    <row r="36" spans="1:47" x14ac:dyDescent="0.2">
      <c r="A36" s="438"/>
      <c r="B36" s="434"/>
      <c r="C36" s="428">
        <v>2.05603281738487E-3</v>
      </c>
      <c r="D36" s="428">
        <v>4.3312481924137901E-4</v>
      </c>
      <c r="F36" s="430"/>
      <c r="G36" s="430">
        <f t="shared" si="1"/>
        <v>2017</v>
      </c>
      <c r="H36" s="441">
        <v>8.7666960394520001E-4</v>
      </c>
      <c r="I36" s="441">
        <v>9.7402016871282193E-3</v>
      </c>
      <c r="J36" s="441">
        <v>2.6172609729425201E-3</v>
      </c>
      <c r="K36" s="441">
        <v>2.14640097822204E-3</v>
      </c>
      <c r="L36" s="442">
        <f t="shared" si="0"/>
        <v>1.5380533242237978E-2</v>
      </c>
    </row>
    <row r="37" spans="1:47" x14ac:dyDescent="0.2">
      <c r="A37" s="438"/>
      <c r="B37" s="434"/>
      <c r="C37" s="428">
        <v>5.4476478056129903E-3</v>
      </c>
      <c r="D37" s="428">
        <v>1.7482385271916099E-4</v>
      </c>
      <c r="F37" s="430"/>
      <c r="G37" s="430">
        <f t="shared" si="1"/>
        <v>2018</v>
      </c>
      <c r="H37" s="441">
        <v>4.4850469895307702E-3</v>
      </c>
      <c r="I37" s="441">
        <v>3.21545649504947E-2</v>
      </c>
      <c r="J37" s="441">
        <v>1.8877629223591201E-2</v>
      </c>
      <c r="K37" s="441">
        <v>1.18603090736555E-2</v>
      </c>
      <c r="L37" s="442">
        <f t="shared" si="0"/>
        <v>6.7377550237272169E-2</v>
      </c>
    </row>
    <row r="38" spans="1:47" x14ac:dyDescent="0.2">
      <c r="A38" s="438"/>
      <c r="B38" s="434" t="s">
        <v>80</v>
      </c>
      <c r="C38" s="428">
        <v>5.3863792108916897E-3</v>
      </c>
      <c r="D38" s="428">
        <v>5.6118209952390097E-4</v>
      </c>
      <c r="F38" s="430"/>
      <c r="G38" s="430">
        <f t="shared" si="1"/>
        <v>2019</v>
      </c>
      <c r="H38" s="441">
        <v>2.1154281987833E-2</v>
      </c>
      <c r="I38" s="441">
        <v>1.5209890736071E-2</v>
      </c>
      <c r="J38" s="441">
        <v>4.3039043943053799E-3</v>
      </c>
      <c r="K38" s="441">
        <v>8.8912609896095104E-3</v>
      </c>
      <c r="L38" s="442">
        <f>SUM(H38:K38)</f>
        <v>4.9559338107818887E-2</v>
      </c>
    </row>
    <row r="39" spans="1:47" x14ac:dyDescent="0.2">
      <c r="A39" s="438"/>
      <c r="B39" s="434"/>
      <c r="C39" s="428"/>
      <c r="D39" s="428"/>
      <c r="F39" s="431"/>
      <c r="G39" s="431">
        <f t="shared" si="1"/>
        <v>2020</v>
      </c>
      <c r="H39" s="443">
        <v>7.3657021906414002E-3</v>
      </c>
      <c r="I39" s="443">
        <v>1.39308056278415E-2</v>
      </c>
      <c r="J39" s="443">
        <v>8.7300809468203403E-3</v>
      </c>
      <c r="K39" s="443">
        <v>3.3128477967525598E-2</v>
      </c>
      <c r="L39" s="444">
        <f>SUM(H39:K39)</f>
        <v>6.3155066732828835E-2</v>
      </c>
    </row>
    <row r="40" spans="1:47" ht="25.5" x14ac:dyDescent="0.2">
      <c r="A40" s="437" t="s">
        <v>619</v>
      </c>
      <c r="B40" s="434" t="s">
        <v>80</v>
      </c>
      <c r="C40" s="428">
        <v>5.1867664793925896E-3</v>
      </c>
      <c r="D40" s="428">
        <v>1.53249390149699E-4</v>
      </c>
    </row>
    <row r="41" spans="1:47" x14ac:dyDescent="0.2">
      <c r="A41" s="438"/>
      <c r="B41" s="434"/>
      <c r="C41" s="428">
        <v>8.0692778323703702E-3</v>
      </c>
      <c r="D41" s="428">
        <v>2.1753416230115099E-3</v>
      </c>
    </row>
    <row r="42" spans="1:47" x14ac:dyDescent="0.2">
      <c r="A42" s="438"/>
      <c r="B42" s="434"/>
      <c r="C42" s="428">
        <v>1.9019377566299699E-2</v>
      </c>
      <c r="D42" s="428">
        <v>9.2705845225430304E-4</v>
      </c>
    </row>
    <row r="43" spans="1:47" x14ac:dyDescent="0.2">
      <c r="A43" s="438"/>
      <c r="B43" s="434"/>
      <c r="C43" s="428">
        <v>1.23708842479173E-2</v>
      </c>
      <c r="D43" s="428">
        <v>1.7129230559285199E-3</v>
      </c>
      <c r="T43"/>
      <c r="U43"/>
      <c r="V43"/>
    </row>
    <row r="44" spans="1:47" x14ac:dyDescent="0.2">
      <c r="A44" s="438"/>
      <c r="B44" s="434"/>
      <c r="C44" s="428">
        <v>8.6321677132511002E-3</v>
      </c>
      <c r="D44" s="428">
        <v>1.5011309050979699E-3</v>
      </c>
      <c r="T44"/>
      <c r="U44"/>
      <c r="V44"/>
      <c r="X44"/>
      <c r="Y44"/>
      <c r="Z44"/>
      <c r="AA44"/>
      <c r="AB44"/>
      <c r="AC44"/>
      <c r="AD44"/>
      <c r="AE44"/>
      <c r="AF44"/>
      <c r="AG44"/>
      <c r="AH44"/>
      <c r="AI44"/>
      <c r="AJ44"/>
      <c r="AK44"/>
      <c r="AL44"/>
      <c r="AM44"/>
      <c r="AN44"/>
      <c r="AO44"/>
      <c r="AP44"/>
      <c r="AQ44"/>
      <c r="AR44"/>
      <c r="AS44"/>
      <c r="AT44"/>
      <c r="AU44"/>
    </row>
    <row r="45" spans="1:47" x14ac:dyDescent="0.2">
      <c r="A45" s="438"/>
      <c r="B45" s="434"/>
      <c r="C45" s="428">
        <v>4.9490531611619502E-3</v>
      </c>
      <c r="D45" s="428">
        <v>7.1569427484634903E-4</v>
      </c>
      <c r="T45"/>
      <c r="U45"/>
      <c r="V45"/>
      <c r="X45"/>
      <c r="Y45"/>
      <c r="Z45"/>
      <c r="AA45"/>
      <c r="AB45"/>
      <c r="AC45"/>
      <c r="AD45"/>
      <c r="AE45"/>
      <c r="AF45"/>
      <c r="AG45"/>
      <c r="AH45"/>
      <c r="AI45"/>
      <c r="AJ45"/>
      <c r="AK45"/>
      <c r="AL45"/>
      <c r="AM45"/>
      <c r="AN45"/>
      <c r="AO45"/>
      <c r="AP45"/>
      <c r="AQ45"/>
      <c r="AR45"/>
      <c r="AS45"/>
      <c r="AT45"/>
      <c r="AU45"/>
    </row>
    <row r="46" spans="1:47" x14ac:dyDescent="0.2">
      <c r="A46" s="438"/>
      <c r="B46" s="434"/>
      <c r="C46" s="428">
        <v>1.2413287954883201E-3</v>
      </c>
      <c r="D46" s="428">
        <v>1.3030388993985501E-3</v>
      </c>
      <c r="T46"/>
      <c r="U46"/>
      <c r="V46"/>
      <c r="X46"/>
      <c r="Y46"/>
      <c r="Z46"/>
      <c r="AA46"/>
    </row>
    <row r="47" spans="1:47" x14ac:dyDescent="0.2">
      <c r="A47" s="438"/>
      <c r="B47" s="434"/>
      <c r="C47" s="428">
        <v>1.8005051077145801E-3</v>
      </c>
      <c r="D47" s="428">
        <v>2.54918765445873E-4</v>
      </c>
      <c r="T47"/>
      <c r="U47"/>
      <c r="V47"/>
      <c r="X47"/>
      <c r="Y47"/>
      <c r="Z47"/>
      <c r="AA47"/>
    </row>
    <row r="48" spans="1:47" x14ac:dyDescent="0.2">
      <c r="A48" s="438"/>
      <c r="B48" s="434"/>
      <c r="C48" s="428">
        <v>6.5722698215803597E-3</v>
      </c>
      <c r="D48" s="428">
        <v>1.3865953070735201E-3</v>
      </c>
      <c r="T48"/>
      <c r="U48"/>
      <c r="V48"/>
      <c r="X48"/>
      <c r="Y48"/>
      <c r="Z48"/>
      <c r="AA48"/>
    </row>
    <row r="49" spans="1:27" x14ac:dyDescent="0.2">
      <c r="A49" s="438"/>
      <c r="B49" s="434"/>
      <c r="C49" s="428">
        <v>9.1514651962453005E-3</v>
      </c>
      <c r="D49" s="428">
        <v>4.00516904446435E-3</v>
      </c>
      <c r="T49"/>
      <c r="U49"/>
      <c r="V49"/>
      <c r="X49"/>
      <c r="Y49"/>
      <c r="Z49"/>
      <c r="AA49"/>
    </row>
    <row r="50" spans="1:27" x14ac:dyDescent="0.2">
      <c r="A50" s="438"/>
      <c r="B50" s="434"/>
      <c r="C50" s="428">
        <v>1.0965702831476401E-2</v>
      </c>
      <c r="D50" s="428">
        <v>3.4879589072367499E-3</v>
      </c>
      <c r="T50"/>
      <c r="U50"/>
      <c r="V50"/>
      <c r="X50"/>
      <c r="Y50"/>
      <c r="Z50"/>
      <c r="AA50"/>
    </row>
    <row r="51" spans="1:27" x14ac:dyDescent="0.2">
      <c r="A51" s="438"/>
      <c r="B51" s="434" t="s">
        <v>80</v>
      </c>
      <c r="C51" s="428">
        <v>1.1252313681873899E-2</v>
      </c>
      <c r="D51" s="428">
        <v>2.61760692512302E-3</v>
      </c>
      <c r="T51"/>
      <c r="U51"/>
      <c r="V51"/>
      <c r="X51"/>
      <c r="Y51"/>
      <c r="Z51"/>
      <c r="AA51"/>
    </row>
    <row r="52" spans="1:27" x14ac:dyDescent="0.2">
      <c r="A52" s="438" t="s">
        <v>80</v>
      </c>
      <c r="B52" s="434"/>
      <c r="C52" s="428"/>
      <c r="D52" s="428"/>
      <c r="T52"/>
      <c r="U52"/>
      <c r="V52"/>
    </row>
    <row r="53" spans="1:27" ht="25.5" x14ac:dyDescent="0.2">
      <c r="A53" s="437" t="s">
        <v>620</v>
      </c>
      <c r="B53" s="434" t="s">
        <v>80</v>
      </c>
      <c r="C53" s="428">
        <v>1.28620277982813E-2</v>
      </c>
      <c r="D53" s="428">
        <v>4.0821037075888496E-3</v>
      </c>
      <c r="T53"/>
      <c r="U53"/>
      <c r="V53"/>
    </row>
    <row r="54" spans="1:27" x14ac:dyDescent="0.2">
      <c r="A54" s="438"/>
      <c r="B54" s="434"/>
      <c r="C54" s="428">
        <v>2.7597137750791E-2</v>
      </c>
      <c r="D54" s="428">
        <v>2.3201622283238799E-3</v>
      </c>
      <c r="T54"/>
      <c r="U54"/>
      <c r="V54"/>
    </row>
    <row r="55" spans="1:27" x14ac:dyDescent="0.2">
      <c r="A55" s="438"/>
      <c r="B55" s="434"/>
      <c r="C55" s="428">
        <v>2.38406503761153E-2</v>
      </c>
      <c r="D55" s="428">
        <v>9.8589619010641897E-3</v>
      </c>
      <c r="T55"/>
      <c r="U55"/>
      <c r="V55"/>
    </row>
    <row r="56" spans="1:27" x14ac:dyDescent="0.2">
      <c r="A56" s="438"/>
      <c r="B56" s="434"/>
      <c r="C56" s="428">
        <v>2.43995328806943E-2</v>
      </c>
      <c r="D56" s="428">
        <v>3.5370806725881901E-2</v>
      </c>
      <c r="T56"/>
      <c r="U56"/>
      <c r="V56"/>
    </row>
    <row r="57" spans="1:27" x14ac:dyDescent="0.2">
      <c r="A57" s="438"/>
      <c r="B57" s="434"/>
      <c r="C57" s="428">
        <v>7.5085283818949597E-3</v>
      </c>
      <c r="D57" s="428">
        <v>4.6515723931279798E-2</v>
      </c>
      <c r="T57"/>
      <c r="U57"/>
      <c r="V57"/>
    </row>
    <row r="58" spans="1:27" x14ac:dyDescent="0.2">
      <c r="A58" s="438"/>
      <c r="B58" s="434"/>
      <c r="C58" s="428">
        <v>5.1551227213967304E-3</v>
      </c>
      <c r="D58" s="428">
        <v>1.98609238594313E-2</v>
      </c>
      <c r="T58"/>
      <c r="U58"/>
      <c r="V58"/>
    </row>
    <row r="59" spans="1:27" x14ac:dyDescent="0.2">
      <c r="A59" s="438"/>
      <c r="B59" s="434"/>
      <c r="C59" s="428">
        <v>1.66701163944488E-3</v>
      </c>
      <c r="D59" s="428">
        <v>1.05968484825542E-2</v>
      </c>
      <c r="T59"/>
      <c r="U59"/>
      <c r="V59"/>
    </row>
    <row r="60" spans="1:27" x14ac:dyDescent="0.2">
      <c r="A60" s="438"/>
      <c r="B60" s="434"/>
      <c r="C60" s="428">
        <v>1.29720305066927E-3</v>
      </c>
      <c r="D60" s="428">
        <v>8.8384594620325701E-3</v>
      </c>
      <c r="T60"/>
      <c r="U60"/>
      <c r="V60"/>
    </row>
    <row r="61" spans="1:27" x14ac:dyDescent="0.2">
      <c r="A61" s="438"/>
      <c r="B61" s="434"/>
      <c r="C61" s="428">
        <v>5.0818939155761796E-3</v>
      </c>
      <c r="D61" s="428">
        <v>5.3848762475808597E-3</v>
      </c>
      <c r="T61"/>
      <c r="U61"/>
      <c r="V61"/>
    </row>
    <row r="62" spans="1:27" x14ac:dyDescent="0.2">
      <c r="A62" s="438"/>
      <c r="B62" s="434"/>
      <c r="C62" s="428">
        <v>4.7031888785579396E-3</v>
      </c>
      <c r="D62" s="428">
        <v>8.1988542228242194E-3</v>
      </c>
      <c r="T62"/>
      <c r="U62"/>
      <c r="V62"/>
    </row>
    <row r="63" spans="1:27" x14ac:dyDescent="0.2">
      <c r="A63" s="438"/>
      <c r="B63" s="434"/>
      <c r="C63" s="428">
        <v>5.3743756788236499E-3</v>
      </c>
      <c r="D63" s="428">
        <v>1.12462185077711E-2</v>
      </c>
      <c r="T63"/>
      <c r="U63"/>
      <c r="V63"/>
    </row>
    <row r="64" spans="1:27" x14ac:dyDescent="0.2">
      <c r="A64" s="438"/>
      <c r="B64" s="434" t="s">
        <v>80</v>
      </c>
      <c r="C64" s="428">
        <v>4.3494517904370802E-3</v>
      </c>
      <c r="D64" s="428">
        <v>5.6583111755407296E-3</v>
      </c>
      <c r="T64"/>
      <c r="U64"/>
      <c r="V64"/>
    </row>
    <row r="65" spans="1:49" x14ac:dyDescent="0.2">
      <c r="A65" s="438" t="s">
        <v>80</v>
      </c>
      <c r="B65" s="434"/>
      <c r="C65" s="428"/>
      <c r="D65" s="428"/>
      <c r="T65"/>
      <c r="U65"/>
      <c r="V65"/>
    </row>
    <row r="66" spans="1:49" ht="25.5" x14ac:dyDescent="0.2">
      <c r="A66" s="437" t="s">
        <v>621</v>
      </c>
      <c r="B66" s="434" t="s">
        <v>80</v>
      </c>
      <c r="C66" s="428">
        <v>5.7451651228322296E-3</v>
      </c>
      <c r="D66" s="428">
        <v>1.15213805401866E-2</v>
      </c>
      <c r="T66"/>
      <c r="U66"/>
      <c r="V66"/>
    </row>
    <row r="67" spans="1:49" x14ac:dyDescent="0.2">
      <c r="A67" s="438"/>
      <c r="B67" s="434"/>
      <c r="C67" s="428">
        <v>1.2295759237630001E-2</v>
      </c>
      <c r="D67" s="428">
        <v>1.0839713267418101E-2</v>
      </c>
      <c r="T67"/>
      <c r="U67"/>
      <c r="V67"/>
    </row>
    <row r="68" spans="1:49" x14ac:dyDescent="0.2">
      <c r="A68" s="438"/>
      <c r="B68" s="434"/>
      <c r="C68" s="428">
        <v>2.84364396945865E-2</v>
      </c>
      <c r="D68" s="428">
        <v>4.1801382193277697E-2</v>
      </c>
    </row>
    <row r="69" spans="1:49" x14ac:dyDescent="0.2">
      <c r="A69" s="438"/>
      <c r="B69" s="434"/>
      <c r="C69" s="428">
        <v>1.47857875677642E-2</v>
      </c>
      <c r="D69" s="428">
        <v>0.115125424466464</v>
      </c>
    </row>
    <row r="70" spans="1:49" x14ac:dyDescent="0.2">
      <c r="A70" s="438"/>
      <c r="B70" s="434"/>
      <c r="C70" s="428">
        <v>1.34240788292391E-2</v>
      </c>
      <c r="D70" s="428">
        <v>0.142863223852185</v>
      </c>
    </row>
    <row r="71" spans="1:49" x14ac:dyDescent="0.2">
      <c r="A71" s="438"/>
      <c r="B71" s="434"/>
      <c r="C71" s="428">
        <v>3.70465981982426E-3</v>
      </c>
      <c r="D71" s="428">
        <v>7.27465871229412E-2</v>
      </c>
    </row>
    <row r="72" spans="1:49" x14ac:dyDescent="0.2">
      <c r="A72" s="438"/>
      <c r="B72" s="434"/>
      <c r="C72" s="428">
        <v>1.77937621365492E-3</v>
      </c>
      <c r="D72" s="428">
        <v>4.5014137950683299E-2</v>
      </c>
    </row>
    <row r="73" spans="1:49" x14ac:dyDescent="0.2">
      <c r="A73" s="438"/>
      <c r="B73" s="434"/>
      <c r="C73" s="428">
        <v>3.2754302997725199E-3</v>
      </c>
      <c r="D73" s="428">
        <v>7.6269435494168897E-2</v>
      </c>
    </row>
    <row r="74" spans="1:49" x14ac:dyDescent="0.2">
      <c r="A74" s="438"/>
      <c r="B74" s="434"/>
      <c r="C74" s="428">
        <v>3.59449820098864E-3</v>
      </c>
      <c r="D74" s="428">
        <v>6.0343320722381501E-2</v>
      </c>
      <c r="V74"/>
    </row>
    <row r="75" spans="1:49" x14ac:dyDescent="0.2">
      <c r="A75" s="438"/>
      <c r="B75" s="434"/>
      <c r="C75" s="428">
        <v>2.3781874162601201E-2</v>
      </c>
      <c r="D75" s="428">
        <v>4.9446987001277601E-2</v>
      </c>
      <c r="T75"/>
      <c r="U75"/>
      <c r="V75" s="926"/>
      <c r="Z75"/>
      <c r="AA75"/>
      <c r="AB75"/>
      <c r="AC75"/>
      <c r="AD75"/>
      <c r="AE75"/>
      <c r="AF75"/>
      <c r="AG75"/>
      <c r="AH75"/>
      <c r="AI75"/>
      <c r="AJ75"/>
      <c r="AK75"/>
      <c r="AL75"/>
      <c r="AM75"/>
      <c r="AN75"/>
      <c r="AO75"/>
      <c r="AP75"/>
      <c r="AQ75"/>
      <c r="AR75"/>
      <c r="AS75"/>
      <c r="AT75"/>
      <c r="AU75"/>
      <c r="AV75"/>
      <c r="AW75"/>
    </row>
    <row r="76" spans="1:49" x14ac:dyDescent="0.2">
      <c r="A76" s="438"/>
      <c r="B76" s="434"/>
      <c r="C76" s="428">
        <v>8.8274949055047094E-3</v>
      </c>
      <c r="D76" s="428">
        <v>6.7453431211745601E-2</v>
      </c>
      <c r="T76"/>
      <c r="U76"/>
      <c r="V76"/>
      <c r="Z76"/>
      <c r="AA76"/>
      <c r="AB76"/>
      <c r="AC76"/>
      <c r="AD76"/>
      <c r="AE76"/>
      <c r="AF76"/>
      <c r="AG76"/>
      <c r="AH76"/>
      <c r="AI76"/>
      <c r="AJ76"/>
      <c r="AK76"/>
      <c r="AL76"/>
      <c r="AM76"/>
      <c r="AN76"/>
      <c r="AO76"/>
      <c r="AP76"/>
      <c r="AQ76"/>
      <c r="AR76"/>
      <c r="AS76"/>
      <c r="AT76"/>
      <c r="AU76"/>
      <c r="AV76"/>
      <c r="AW76"/>
    </row>
    <row r="77" spans="1:49" x14ac:dyDescent="0.2">
      <c r="A77" s="438"/>
      <c r="B77" s="434" t="s">
        <v>80</v>
      </c>
      <c r="C77" s="428">
        <v>3.77621001785087E-3</v>
      </c>
      <c r="D77" s="428">
        <v>5.9875989735666699E-2</v>
      </c>
      <c r="T77"/>
      <c r="U77"/>
      <c r="V77"/>
      <c r="Z77" s="926"/>
      <c r="AA77"/>
      <c r="AB77"/>
      <c r="AC77" s="926"/>
    </row>
    <row r="78" spans="1:49" x14ac:dyDescent="0.2">
      <c r="A78" s="438" t="s">
        <v>80</v>
      </c>
      <c r="B78" s="434"/>
      <c r="C78" s="428"/>
      <c r="D78" s="428"/>
      <c r="T78"/>
      <c r="U78"/>
      <c r="V78" s="926"/>
      <c r="Z78"/>
      <c r="AA78"/>
      <c r="AB78"/>
      <c r="AC78"/>
    </row>
    <row r="79" spans="1:49" ht="25.5" x14ac:dyDescent="0.2">
      <c r="A79" s="437" t="s">
        <v>622</v>
      </c>
      <c r="B79" s="434" t="s">
        <v>80</v>
      </c>
      <c r="C79" s="428">
        <v>8.06804258289354E-3</v>
      </c>
      <c r="D79" s="428">
        <v>8.7728769472561002E-2</v>
      </c>
      <c r="T79"/>
      <c r="U79"/>
      <c r="V79"/>
      <c r="Z79"/>
      <c r="AA79"/>
      <c r="AB79"/>
      <c r="AC79"/>
    </row>
    <row r="80" spans="1:49" x14ac:dyDescent="0.2">
      <c r="A80" s="438"/>
      <c r="B80" s="434"/>
      <c r="C80" s="428">
        <v>4.1758624304221101E-2</v>
      </c>
      <c r="D80" s="428">
        <v>0.120646495549284</v>
      </c>
      <c r="T80"/>
      <c r="U80"/>
      <c r="V80"/>
      <c r="Z80"/>
      <c r="AA80"/>
      <c r="AB80"/>
      <c r="AC80"/>
    </row>
    <row r="81" spans="1:29" x14ac:dyDescent="0.2">
      <c r="A81" s="438"/>
      <c r="B81" s="434"/>
      <c r="C81" s="428">
        <v>3.7938479719030402E-2</v>
      </c>
      <c r="D81" s="428">
        <v>0.119544759929961</v>
      </c>
      <c r="T81"/>
      <c r="U81"/>
      <c r="V81"/>
      <c r="Z81"/>
      <c r="AA81"/>
      <c r="AB81"/>
      <c r="AC81"/>
    </row>
    <row r="82" spans="1:29" x14ac:dyDescent="0.2">
      <c r="A82" s="438"/>
      <c r="B82" s="434"/>
      <c r="C82" s="428">
        <v>4.6523318988566001E-2</v>
      </c>
      <c r="D82" s="428">
        <v>6.02619256155029E-2</v>
      </c>
      <c r="T82"/>
      <c r="U82"/>
      <c r="V82"/>
      <c r="Z82"/>
      <c r="AA82"/>
      <c r="AB82"/>
      <c r="AC82"/>
    </row>
    <row r="83" spans="1:29" x14ac:dyDescent="0.2">
      <c r="A83" s="438"/>
      <c r="B83" s="434"/>
      <c r="C83" s="428">
        <v>5.0210564620528399E-2</v>
      </c>
      <c r="D83" s="428">
        <v>6.8097470664260695E-2</v>
      </c>
      <c r="T83"/>
      <c r="U83"/>
      <c r="V83"/>
    </row>
    <row r="84" spans="1:29" x14ac:dyDescent="0.2">
      <c r="A84" s="438"/>
      <c r="B84" s="434"/>
      <c r="C84" s="428">
        <v>8.1755964824910092E-3</v>
      </c>
      <c r="D84" s="428">
        <v>3.0042378449675299E-2</v>
      </c>
      <c r="T84"/>
      <c r="U84"/>
      <c r="V84"/>
    </row>
    <row r="85" spans="1:29" x14ac:dyDescent="0.2">
      <c r="A85" s="438"/>
      <c r="B85" s="434"/>
      <c r="C85" s="428">
        <v>3.9477144776942901E-3</v>
      </c>
      <c r="D85" s="428">
        <v>9.1736601220011402E-3</v>
      </c>
      <c r="T85"/>
      <c r="U85"/>
      <c r="V85"/>
    </row>
    <row r="86" spans="1:29" x14ac:dyDescent="0.2">
      <c r="A86" s="438"/>
      <c r="B86" s="434"/>
      <c r="C86" s="428">
        <v>2.90931435416652E-3</v>
      </c>
      <c r="D86" s="428">
        <v>1.5709575598515501E-3</v>
      </c>
      <c r="T86"/>
      <c r="U86"/>
      <c r="V86"/>
    </row>
    <row r="87" spans="1:29" x14ac:dyDescent="0.2">
      <c r="A87" s="438"/>
      <c r="B87" s="434"/>
      <c r="C87" s="428">
        <v>1.50399944166245E-2</v>
      </c>
      <c r="D87" s="428">
        <v>3.6341854519098701E-2</v>
      </c>
      <c r="T87"/>
      <c r="U87"/>
      <c r="V87"/>
    </row>
    <row r="88" spans="1:29" x14ac:dyDescent="0.2">
      <c r="A88" s="438"/>
      <c r="B88" s="434"/>
      <c r="C88" s="428">
        <v>1.48868022078346E-2</v>
      </c>
      <c r="D88" s="428">
        <v>8.8166775063166294E-2</v>
      </c>
      <c r="T88"/>
      <c r="U88"/>
      <c r="V88"/>
    </row>
    <row r="89" spans="1:29" x14ac:dyDescent="0.2">
      <c r="A89" s="438"/>
      <c r="B89" s="434"/>
      <c r="C89" s="428">
        <v>3.3767686399145701E-2</v>
      </c>
      <c r="D89" s="428">
        <v>2.2268243792703101E-2</v>
      </c>
      <c r="T89"/>
      <c r="U89"/>
      <c r="V89"/>
    </row>
    <row r="90" spans="1:29" x14ac:dyDescent="0.2">
      <c r="A90" s="438"/>
      <c r="B90" s="434"/>
      <c r="C90" s="428">
        <v>4.60812765349458E-2</v>
      </c>
      <c r="D90" s="428">
        <v>5.3441943587431298E-3</v>
      </c>
      <c r="T90"/>
      <c r="U90"/>
      <c r="V90"/>
    </row>
    <row r="91" spans="1:29" x14ac:dyDescent="0.2">
      <c r="A91" s="438"/>
      <c r="B91" s="434"/>
      <c r="C91" s="428"/>
      <c r="D91" s="428"/>
      <c r="T91"/>
      <c r="U91"/>
      <c r="V91"/>
    </row>
    <row r="92" spans="1:29" ht="25.5" x14ac:dyDescent="0.2">
      <c r="A92" s="437" t="s">
        <v>900</v>
      </c>
      <c r="B92" s="434" t="s">
        <v>80</v>
      </c>
      <c r="C92" s="428">
        <v>5.3296178327384501E-2</v>
      </c>
      <c r="D92" s="428">
        <v>4.3911660652165202E-2</v>
      </c>
      <c r="T92"/>
      <c r="U92"/>
      <c r="V92"/>
    </row>
    <row r="93" spans="1:29" x14ac:dyDescent="0.2">
      <c r="A93" s="438"/>
      <c r="B93" s="434"/>
      <c r="C93" s="428">
        <v>4.5666226368602E-2</v>
      </c>
      <c r="D93" s="428">
        <v>5.8034097126734699E-2</v>
      </c>
      <c r="T93"/>
      <c r="U93"/>
      <c r="V93"/>
    </row>
    <row r="94" spans="1:29" x14ac:dyDescent="0.2">
      <c r="A94" s="438"/>
      <c r="B94" s="434"/>
      <c r="C94" s="428">
        <v>5.1257040578761001E-2</v>
      </c>
      <c r="D94" s="428">
        <v>5.2891533449158902E-2</v>
      </c>
      <c r="T94"/>
      <c r="U94"/>
      <c r="V94"/>
    </row>
    <row r="95" spans="1:29" x14ac:dyDescent="0.2">
      <c r="A95" s="438"/>
      <c r="B95" s="434"/>
      <c r="C95" s="428">
        <v>7.6224919503825705E-2</v>
      </c>
      <c r="D95" s="428">
        <v>8.3258394448089093E-2</v>
      </c>
      <c r="T95"/>
      <c r="U95"/>
      <c r="V95"/>
    </row>
    <row r="96" spans="1:29" x14ac:dyDescent="0.2">
      <c r="A96" s="438"/>
      <c r="B96" s="434"/>
      <c r="C96" s="428">
        <v>4.9657825082281198E-2</v>
      </c>
      <c r="D96" s="428">
        <v>5.5125449429741E-2</v>
      </c>
      <c r="T96"/>
      <c r="U96"/>
      <c r="V96"/>
    </row>
    <row r="97" spans="1:22" x14ac:dyDescent="0.2">
      <c r="A97" s="438"/>
      <c r="B97" s="434"/>
      <c r="C97" s="428">
        <v>4.0198889429770499E-2</v>
      </c>
      <c r="D97" s="428">
        <v>3.1508348853889798E-2</v>
      </c>
      <c r="T97"/>
      <c r="U97"/>
      <c r="V97"/>
    </row>
    <row r="98" spans="1:22" x14ac:dyDescent="0.2">
      <c r="A98" s="438"/>
      <c r="B98" s="434"/>
      <c r="C98" s="428">
        <v>5.5587567732707597E-3</v>
      </c>
      <c r="D98" s="428">
        <v>1.32468383176287E-2</v>
      </c>
      <c r="T98"/>
      <c r="U98"/>
      <c r="V98"/>
    </row>
    <row r="99" spans="1:22" x14ac:dyDescent="0.2">
      <c r="A99" s="438"/>
      <c r="B99" s="434"/>
      <c r="C99" s="428">
        <v>4.8549379082540797E-3</v>
      </c>
      <c r="D99" s="428">
        <v>3.3207265797191E-2</v>
      </c>
    </row>
    <row r="100" spans="1:22" x14ac:dyDescent="0.2">
      <c r="A100" s="438"/>
      <c r="B100" s="434"/>
      <c r="C100" s="428">
        <v>1.3768671684465701E-2</v>
      </c>
      <c r="D100" s="428">
        <v>3.4539218523576699E-2</v>
      </c>
    </row>
    <row r="101" spans="1:22" x14ac:dyDescent="0.2">
      <c r="A101" s="438"/>
      <c r="B101" s="434"/>
      <c r="C101" s="428">
        <v>2.4634720205891698E-2</v>
      </c>
      <c r="D101" s="428">
        <v>0.126647664049129</v>
      </c>
    </row>
    <row r="102" spans="1:22" x14ac:dyDescent="0.2">
      <c r="A102" s="438"/>
      <c r="B102" s="434"/>
      <c r="C102" s="428">
        <v>1.83175316914626E-2</v>
      </c>
      <c r="D102" s="428">
        <v>0.13297003788258799</v>
      </c>
    </row>
    <row r="103" spans="1:22" x14ac:dyDescent="0.2">
      <c r="A103" s="439"/>
      <c r="B103" s="435" t="s">
        <v>80</v>
      </c>
      <c r="C103" s="432">
        <v>1.9509266277161801E-2</v>
      </c>
      <c r="D103" s="432">
        <v>9.9202829488981306E-2</v>
      </c>
    </row>
    <row r="104" spans="1:22" x14ac:dyDescent="0.2">
      <c r="A104" s="402" t="s">
        <v>80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AP218"/>
  <sheetViews>
    <sheetView zoomScale="80" zoomScaleNormal="80" workbookViewId="0"/>
  </sheetViews>
  <sheetFormatPr defaultColWidth="8.7109375" defaultRowHeight="12.75" x14ac:dyDescent="0.2"/>
  <cols>
    <col min="1" max="1" width="7.42578125" style="1" customWidth="1"/>
    <col min="2" max="2" width="2" style="1" customWidth="1"/>
    <col min="3" max="10" width="8.5703125" style="1" customWidth="1"/>
    <col min="11" max="12" width="8.7109375" style="1"/>
    <col min="13" max="13" width="1.5703125" style="1" customWidth="1"/>
    <col min="14" max="21" width="8.5703125" style="1" customWidth="1"/>
    <col min="22" max="23" width="8.7109375" style="1"/>
    <col min="24" max="24" width="1.5703125" style="1" customWidth="1"/>
    <col min="25" max="31" width="8.5703125" style="1" customWidth="1"/>
    <col min="32" max="32" width="8.5703125" style="937" customWidth="1"/>
    <col min="33" max="16384" width="8.7109375" style="1"/>
  </cols>
  <sheetData>
    <row r="1" spans="1:1" s="1" customFormat="1" ht="15" x14ac:dyDescent="0.25">
      <c r="A1" s="3" t="s">
        <v>596</v>
      </c>
    </row>
    <row r="2" spans="1:1" s="1" customFormat="1" ht="15" x14ac:dyDescent="0.25">
      <c r="A2" s="3"/>
    </row>
    <row r="3" spans="1:1" s="1" customFormat="1" ht="15" x14ac:dyDescent="0.25">
      <c r="A3" s="3"/>
    </row>
    <row r="4" spans="1:1" s="1" customFormat="1" ht="15" x14ac:dyDescent="0.25">
      <c r="A4" s="3"/>
    </row>
    <row r="5" spans="1:1" s="1" customFormat="1" ht="15" x14ac:dyDescent="0.25">
      <c r="A5" s="3"/>
    </row>
    <row r="6" spans="1:1" s="1" customFormat="1" ht="15" x14ac:dyDescent="0.25">
      <c r="A6" s="3"/>
    </row>
    <row r="7" spans="1:1" s="1" customFormat="1" ht="15" x14ac:dyDescent="0.25">
      <c r="A7" s="3"/>
    </row>
    <row r="8" spans="1:1" s="1" customFormat="1" ht="15" x14ac:dyDescent="0.25">
      <c r="A8" s="3"/>
    </row>
    <row r="9" spans="1:1" s="1" customFormat="1" ht="15" x14ac:dyDescent="0.25">
      <c r="A9" s="3"/>
    </row>
    <row r="10" spans="1:1" s="1" customFormat="1" ht="15" x14ac:dyDescent="0.25">
      <c r="A10" s="3"/>
    </row>
    <row r="11" spans="1:1" s="1" customFormat="1" ht="15" x14ac:dyDescent="0.25">
      <c r="A11" s="3"/>
    </row>
    <row r="12" spans="1:1" s="1" customFormat="1" ht="15" x14ac:dyDescent="0.25">
      <c r="A12" s="3"/>
    </row>
    <row r="13" spans="1:1" s="1" customFormat="1" ht="15" x14ac:dyDescent="0.25">
      <c r="A13" s="3"/>
    </row>
    <row r="14" spans="1:1" s="1" customFormat="1" ht="15" x14ac:dyDescent="0.25">
      <c r="A14" s="3"/>
    </row>
    <row r="15" spans="1:1" s="1" customFormat="1" ht="15" x14ac:dyDescent="0.25">
      <c r="A15" s="3"/>
    </row>
    <row r="16" spans="1:1" s="1" customFormat="1" ht="15" x14ac:dyDescent="0.25">
      <c r="A16" s="3"/>
    </row>
    <row r="17" spans="1:42" ht="15" x14ac:dyDescent="0.25">
      <c r="A17" s="3"/>
      <c r="AF17" s="1"/>
    </row>
    <row r="18" spans="1:42" ht="15" x14ac:dyDescent="0.25">
      <c r="A18" s="3"/>
      <c r="AF18" s="1"/>
    </row>
    <row r="19" spans="1:42" x14ac:dyDescent="0.2">
      <c r="A19" s="149" t="s">
        <v>569</v>
      </c>
      <c r="B19" s="762"/>
      <c r="C19" s="762"/>
      <c r="D19" s="762"/>
      <c r="E19" s="762"/>
      <c r="F19" s="762"/>
      <c r="G19" s="762"/>
      <c r="H19" s="762"/>
      <c r="I19" s="762"/>
      <c r="J19" s="762"/>
      <c r="K19" s="762"/>
      <c r="L19" s="762"/>
      <c r="M19" s="762"/>
      <c r="N19" s="762"/>
      <c r="O19" s="762"/>
      <c r="P19" s="762"/>
      <c r="Q19" s="762"/>
      <c r="R19" s="762"/>
      <c r="S19" s="762"/>
      <c r="T19" s="762"/>
      <c r="U19" s="762"/>
      <c r="V19" s="762"/>
      <c r="W19" s="762"/>
      <c r="X19" s="762"/>
      <c r="Y19" s="762"/>
      <c r="Z19" s="762"/>
      <c r="AA19" s="762"/>
      <c r="AB19" s="762"/>
      <c r="AC19" s="762"/>
      <c r="AD19" s="762"/>
      <c r="AE19" s="762"/>
      <c r="AF19" s="762"/>
      <c r="AG19" s="762"/>
    </row>
    <row r="20" spans="1:42" x14ac:dyDescent="0.2">
      <c r="A20" s="149" t="s">
        <v>901</v>
      </c>
      <c r="AF20" s="1"/>
    </row>
    <row r="21" spans="1:42" x14ac:dyDescent="0.2">
      <c r="A21" s="410"/>
      <c r="AF21" s="1"/>
    </row>
    <row r="22" spans="1:42" x14ac:dyDescent="0.2">
      <c r="A22" s="927"/>
      <c r="AF22" s="1"/>
    </row>
    <row r="23" spans="1:42" x14ac:dyDescent="0.2">
      <c r="A23" s="403"/>
      <c r="AF23" s="1"/>
    </row>
    <row r="24" spans="1:42" x14ac:dyDescent="0.2">
      <c r="A24" s="52"/>
      <c r="G24" s="447"/>
      <c r="AF24" s="1"/>
    </row>
    <row r="25" spans="1:42" x14ac:dyDescent="0.2">
      <c r="A25" s="130" t="s">
        <v>627</v>
      </c>
      <c r="L25" s="130" t="s">
        <v>629</v>
      </c>
      <c r="W25" s="130" t="s">
        <v>628</v>
      </c>
      <c r="AF25" s="1"/>
    </row>
    <row r="26" spans="1:42" x14ac:dyDescent="0.2">
      <c r="A26" s="72"/>
      <c r="B26" s="418"/>
      <c r="C26" s="404" t="s">
        <v>25</v>
      </c>
      <c r="D26" s="404" t="s">
        <v>25</v>
      </c>
      <c r="E26" s="404" t="s">
        <v>25</v>
      </c>
      <c r="F26" s="404" t="s">
        <v>139</v>
      </c>
      <c r="G26" s="404" t="s">
        <v>139</v>
      </c>
      <c r="H26" s="404"/>
      <c r="I26" s="404"/>
      <c r="J26" s="405"/>
      <c r="K26" s="412"/>
      <c r="L26" s="72"/>
      <c r="M26" s="418"/>
      <c r="N26" s="404" t="s">
        <v>25</v>
      </c>
      <c r="O26" s="404" t="s">
        <v>25</v>
      </c>
      <c r="P26" s="404" t="s">
        <v>25</v>
      </c>
      <c r="Q26" s="404" t="s">
        <v>139</v>
      </c>
      <c r="R26" s="404" t="s">
        <v>139</v>
      </c>
      <c r="S26" s="404"/>
      <c r="T26" s="404"/>
      <c r="U26" s="405"/>
      <c r="V26" s="412"/>
      <c r="W26" s="72"/>
      <c r="X26" s="418"/>
      <c r="Y26" s="404" t="s">
        <v>25</v>
      </c>
      <c r="Z26" s="404" t="s">
        <v>25</v>
      </c>
      <c r="AA26" s="404" t="s">
        <v>25</v>
      </c>
      <c r="AB26" s="404" t="s">
        <v>139</v>
      </c>
      <c r="AC26" s="404" t="s">
        <v>139</v>
      </c>
      <c r="AD26" s="404"/>
      <c r="AE26" s="404"/>
      <c r="AF26" s="405"/>
      <c r="AG26" s="405"/>
      <c r="AM26" s="928"/>
      <c r="AP26" s="928"/>
    </row>
    <row r="27" spans="1:42" x14ac:dyDescent="0.2">
      <c r="A27" s="32"/>
      <c r="B27" s="419"/>
      <c r="C27" s="406" t="s">
        <v>616</v>
      </c>
      <c r="D27" s="406" t="s">
        <v>55</v>
      </c>
      <c r="E27" s="406" t="s">
        <v>139</v>
      </c>
      <c r="F27" s="406" t="s">
        <v>615</v>
      </c>
      <c r="G27" s="406" t="s">
        <v>615</v>
      </c>
      <c r="H27" s="406"/>
      <c r="I27" s="406"/>
      <c r="J27" s="407"/>
      <c r="K27" s="412"/>
      <c r="L27" s="32"/>
      <c r="M27" s="419"/>
      <c r="N27" s="406" t="s">
        <v>616</v>
      </c>
      <c r="O27" s="406" t="s">
        <v>55</v>
      </c>
      <c r="P27" s="406" t="s">
        <v>139</v>
      </c>
      <c r="Q27" s="406" t="s">
        <v>615</v>
      </c>
      <c r="R27" s="406" t="s">
        <v>615</v>
      </c>
      <c r="S27" s="406"/>
      <c r="T27" s="406"/>
      <c r="U27" s="407"/>
      <c r="V27" s="412"/>
      <c r="W27" s="32"/>
      <c r="X27" s="419"/>
      <c r="Y27" s="406" t="s">
        <v>616</v>
      </c>
      <c r="Z27" s="406" t="s">
        <v>55</v>
      </c>
      <c r="AA27" s="406" t="s">
        <v>139</v>
      </c>
      <c r="AB27" s="406" t="s">
        <v>615</v>
      </c>
      <c r="AC27" s="406" t="s">
        <v>615</v>
      </c>
      <c r="AD27" s="406"/>
      <c r="AE27" s="406"/>
      <c r="AF27" s="407"/>
      <c r="AG27" s="407"/>
      <c r="AM27" s="928"/>
      <c r="AP27" s="928"/>
    </row>
    <row r="28" spans="1:42" x14ac:dyDescent="0.2">
      <c r="A28" s="32"/>
      <c r="B28" s="419"/>
      <c r="C28" s="408" t="s">
        <v>615</v>
      </c>
      <c r="D28" s="408" t="s">
        <v>615</v>
      </c>
      <c r="E28" s="408" t="s">
        <v>615</v>
      </c>
      <c r="F28" s="408" t="s">
        <v>630</v>
      </c>
      <c r="G28" s="408" t="s">
        <v>631</v>
      </c>
      <c r="H28" s="408" t="s">
        <v>184</v>
      </c>
      <c r="I28" s="408" t="s">
        <v>183</v>
      </c>
      <c r="J28" s="425" t="s">
        <v>79</v>
      </c>
      <c r="K28" s="412"/>
      <c r="L28" s="32"/>
      <c r="M28" s="419"/>
      <c r="N28" s="408" t="s">
        <v>615</v>
      </c>
      <c r="O28" s="408" t="s">
        <v>615</v>
      </c>
      <c r="P28" s="408" t="s">
        <v>615</v>
      </c>
      <c r="Q28" s="408" t="s">
        <v>630</v>
      </c>
      <c r="R28" s="408" t="s">
        <v>631</v>
      </c>
      <c r="S28" s="408" t="s">
        <v>184</v>
      </c>
      <c r="T28" s="408" t="s">
        <v>183</v>
      </c>
      <c r="U28" s="425" t="s">
        <v>79</v>
      </c>
      <c r="V28" s="412"/>
      <c r="W28" s="32"/>
      <c r="X28" s="419"/>
      <c r="Y28" s="408" t="s">
        <v>615</v>
      </c>
      <c r="Z28" s="408" t="s">
        <v>615</v>
      </c>
      <c r="AA28" s="408" t="s">
        <v>615</v>
      </c>
      <c r="AB28" s="408" t="s">
        <v>630</v>
      </c>
      <c r="AC28" s="408" t="s">
        <v>631</v>
      </c>
      <c r="AD28" s="408" t="s">
        <v>184</v>
      </c>
      <c r="AE28" s="408" t="s">
        <v>183</v>
      </c>
      <c r="AF28" s="425" t="s">
        <v>79</v>
      </c>
      <c r="AG28" s="407"/>
      <c r="AM28" s="928"/>
      <c r="AP28" s="928"/>
    </row>
    <row r="29" spans="1:42" x14ac:dyDescent="0.2">
      <c r="A29" s="423" t="s">
        <v>8</v>
      </c>
      <c r="B29" s="420" t="s">
        <v>80</v>
      </c>
      <c r="C29" s="445">
        <v>38.453740640266233</v>
      </c>
      <c r="D29" s="445">
        <v>18.347765243792381</v>
      </c>
      <c r="E29" s="445">
        <v>56.801505884058614</v>
      </c>
      <c r="F29" s="445">
        <v>51.443265261916039</v>
      </c>
      <c r="G29" s="445">
        <v>69.776332615608624</v>
      </c>
      <c r="H29" s="445">
        <v>5.3582406221425742</v>
      </c>
      <c r="I29" s="445">
        <v>12.97482673155001</v>
      </c>
      <c r="J29" s="416">
        <v>2012</v>
      </c>
      <c r="K29" s="412"/>
      <c r="L29" s="423" t="s">
        <v>561</v>
      </c>
      <c r="M29" s="420" t="s">
        <v>80</v>
      </c>
      <c r="N29" s="445">
        <v>20.700041258468548</v>
      </c>
      <c r="O29" s="445">
        <v>17.918982387984272</v>
      </c>
      <c r="P29" s="445">
        <v>38.619023646452831</v>
      </c>
      <c r="Q29" s="445">
        <v>36.678741160786828</v>
      </c>
      <c r="R29" s="445">
        <v>40.656473048538309</v>
      </c>
      <c r="S29" s="445">
        <v>1.9402824856660033</v>
      </c>
      <c r="T29" s="445">
        <v>2.0374494020854783</v>
      </c>
      <c r="U29" s="416">
        <v>2012</v>
      </c>
      <c r="V29" s="412"/>
      <c r="W29" s="423" t="s">
        <v>8</v>
      </c>
      <c r="X29" s="420" t="s">
        <v>80</v>
      </c>
      <c r="Y29" s="445">
        <v>38.453740640266233</v>
      </c>
      <c r="Z29" s="445">
        <v>18.347765243792381</v>
      </c>
      <c r="AA29" s="445">
        <v>56.801505884058614</v>
      </c>
      <c r="AB29" s="445">
        <v>51.443265261916039</v>
      </c>
      <c r="AC29" s="445">
        <v>69.776332615608624</v>
      </c>
      <c r="AD29" s="445">
        <v>5.3582406221425742</v>
      </c>
      <c r="AE29" s="445">
        <v>12.97482673155001</v>
      </c>
      <c r="AF29" s="929">
        <v>2012</v>
      </c>
      <c r="AG29" s="414"/>
      <c r="AM29" s="928"/>
      <c r="AP29" s="928"/>
    </row>
    <row r="30" spans="1:42" x14ac:dyDescent="0.2">
      <c r="A30" s="60"/>
      <c r="B30" s="420" t="s">
        <v>80</v>
      </c>
      <c r="C30" s="445">
        <v>44.465704799315745</v>
      </c>
      <c r="D30" s="445">
        <v>17.985142844583791</v>
      </c>
      <c r="E30" s="445">
        <v>62.450847643899536</v>
      </c>
      <c r="F30" s="445">
        <v>58.131064995264495</v>
      </c>
      <c r="G30" s="445">
        <v>72.137378465514104</v>
      </c>
      <c r="H30" s="445">
        <v>4.3197826486350408</v>
      </c>
      <c r="I30" s="445">
        <v>9.6865308216145678</v>
      </c>
      <c r="J30" s="416">
        <v>2013</v>
      </c>
      <c r="K30" s="412"/>
      <c r="L30" s="60"/>
      <c r="M30" s="420" t="s">
        <v>80</v>
      </c>
      <c r="N30" s="445">
        <v>37.649112529989125</v>
      </c>
      <c r="O30" s="445">
        <v>13.388168972433078</v>
      </c>
      <c r="P30" s="445">
        <v>51.037281502422189</v>
      </c>
      <c r="Q30" s="445">
        <v>44.615383184432737</v>
      </c>
      <c r="R30" s="445">
        <v>53.88141333749892</v>
      </c>
      <c r="S30" s="445">
        <v>6.4218983179894522</v>
      </c>
      <c r="T30" s="445">
        <v>2.8441318350767304</v>
      </c>
      <c r="U30" s="416">
        <v>2013</v>
      </c>
      <c r="V30" s="412"/>
      <c r="W30" s="60"/>
      <c r="X30" s="420" t="s">
        <v>80</v>
      </c>
      <c r="Y30" s="445">
        <v>44.465704799315745</v>
      </c>
      <c r="Z30" s="445">
        <v>17.985142844583791</v>
      </c>
      <c r="AA30" s="445">
        <v>62.450847643899536</v>
      </c>
      <c r="AB30" s="445">
        <v>58.131064995264495</v>
      </c>
      <c r="AC30" s="445">
        <v>72.137378465514104</v>
      </c>
      <c r="AD30" s="445">
        <v>4.3197826486350408</v>
      </c>
      <c r="AE30" s="445">
        <v>9.6865308216145678</v>
      </c>
      <c r="AF30" s="929">
        <v>2013</v>
      </c>
      <c r="AG30" s="415"/>
      <c r="AM30" s="928"/>
      <c r="AP30" s="928"/>
    </row>
    <row r="31" spans="1:42" x14ac:dyDescent="0.2">
      <c r="A31" s="60"/>
      <c r="B31" s="420" t="s">
        <v>80</v>
      </c>
      <c r="C31" s="445">
        <v>44.795619495015792</v>
      </c>
      <c r="D31" s="445">
        <v>18.303693387894047</v>
      </c>
      <c r="E31" s="445">
        <v>63.099312882909842</v>
      </c>
      <c r="F31" s="445">
        <v>60.459710401166362</v>
      </c>
      <c r="G31" s="445">
        <v>80.123902364475754</v>
      </c>
      <c r="H31" s="445">
        <v>2.6396024817434807</v>
      </c>
      <c r="I31" s="445">
        <v>17.024589481565911</v>
      </c>
      <c r="J31" s="416">
        <v>2014</v>
      </c>
      <c r="K31" s="412"/>
      <c r="L31" s="60"/>
      <c r="M31" s="420" t="s">
        <v>80</v>
      </c>
      <c r="N31" s="445">
        <v>37.622932970899988</v>
      </c>
      <c r="O31" s="445">
        <v>8.4030321278591327</v>
      </c>
      <c r="P31" s="445">
        <v>46.025965098759123</v>
      </c>
      <c r="Q31" s="445">
        <v>43.136639273405294</v>
      </c>
      <c r="R31" s="445">
        <v>49.550594378129517</v>
      </c>
      <c r="S31" s="445">
        <v>2.8893258253538292</v>
      </c>
      <c r="T31" s="445">
        <v>3.5246292793703944</v>
      </c>
      <c r="U31" s="416">
        <v>2014</v>
      </c>
      <c r="V31" s="412"/>
      <c r="W31" s="60"/>
      <c r="X31" s="420" t="s">
        <v>80</v>
      </c>
      <c r="Y31" s="445">
        <v>44.795619495015792</v>
      </c>
      <c r="Z31" s="445">
        <v>18.303693387894047</v>
      </c>
      <c r="AA31" s="445">
        <v>63.099312882909842</v>
      </c>
      <c r="AB31" s="445">
        <v>60.459710401166362</v>
      </c>
      <c r="AC31" s="445">
        <v>80.123902364475754</v>
      </c>
      <c r="AD31" s="445">
        <v>2.6396024817434807</v>
      </c>
      <c r="AE31" s="445">
        <v>17.024589481565911</v>
      </c>
      <c r="AF31" s="929">
        <v>2014</v>
      </c>
      <c r="AG31" s="415"/>
      <c r="AM31" s="928"/>
      <c r="AP31" s="928"/>
    </row>
    <row r="32" spans="1:42" x14ac:dyDescent="0.2">
      <c r="A32" s="60"/>
      <c r="B32" s="420" t="s">
        <v>80</v>
      </c>
      <c r="C32" s="445">
        <v>28.287568464694957</v>
      </c>
      <c r="D32" s="445">
        <v>12.433451418565024</v>
      </c>
      <c r="E32" s="445">
        <v>40.721019883259984</v>
      </c>
      <c r="F32" s="445">
        <v>38.547756434353339</v>
      </c>
      <c r="G32" s="445">
        <v>55.455110242414428</v>
      </c>
      <c r="H32" s="445">
        <v>2.1732634489066456</v>
      </c>
      <c r="I32" s="445">
        <v>14.734090359154443</v>
      </c>
      <c r="J32" s="416">
        <v>2015</v>
      </c>
      <c r="K32" s="412"/>
      <c r="L32" s="60"/>
      <c r="M32" s="420" t="s">
        <v>80</v>
      </c>
      <c r="N32" s="445">
        <v>25.670040439695104</v>
      </c>
      <c r="O32" s="445">
        <v>9.1821815732161944</v>
      </c>
      <c r="P32" s="445">
        <v>34.852222012911298</v>
      </c>
      <c r="Q32" s="445">
        <v>32.435411666156305</v>
      </c>
      <c r="R32" s="445">
        <v>40.028254480569323</v>
      </c>
      <c r="S32" s="445">
        <v>2.4168103467549926</v>
      </c>
      <c r="T32" s="445">
        <v>5.1760324676580254</v>
      </c>
      <c r="U32" s="416">
        <v>2015</v>
      </c>
      <c r="V32" s="412"/>
      <c r="W32" s="60"/>
      <c r="X32" s="420" t="s">
        <v>80</v>
      </c>
      <c r="Y32" s="445">
        <v>28.287568464694957</v>
      </c>
      <c r="Z32" s="445">
        <v>12.433451418565024</v>
      </c>
      <c r="AA32" s="445">
        <v>40.721019883259984</v>
      </c>
      <c r="AB32" s="445">
        <v>38.547756434353339</v>
      </c>
      <c r="AC32" s="445">
        <v>55.455110242414428</v>
      </c>
      <c r="AD32" s="445">
        <v>2.1732634489066456</v>
      </c>
      <c r="AE32" s="445">
        <v>14.734090359154443</v>
      </c>
      <c r="AF32" s="929">
        <v>2015</v>
      </c>
      <c r="AG32" s="415"/>
      <c r="AM32" s="928"/>
      <c r="AP32" s="928"/>
    </row>
    <row r="33" spans="1:42" x14ac:dyDescent="0.2">
      <c r="A33" s="60"/>
      <c r="B33" s="420" t="s">
        <v>80</v>
      </c>
      <c r="C33" s="445">
        <v>24.673946201421703</v>
      </c>
      <c r="D33" s="445">
        <v>9.7269418500372318</v>
      </c>
      <c r="E33" s="445">
        <v>34.400888051458935</v>
      </c>
      <c r="F33" s="445">
        <v>32.598469554880026</v>
      </c>
      <c r="G33" s="445">
        <v>42.734337321205118</v>
      </c>
      <c r="H33" s="445">
        <v>1.802418496578909</v>
      </c>
      <c r="I33" s="445">
        <v>8.3334492697461826</v>
      </c>
      <c r="J33" s="416">
        <v>2016</v>
      </c>
      <c r="K33" s="412"/>
      <c r="L33" s="60"/>
      <c r="M33" s="420" t="s">
        <v>80</v>
      </c>
      <c r="N33" s="445">
        <v>20.318374009775262</v>
      </c>
      <c r="O33" s="445">
        <v>2.4581984393138669</v>
      </c>
      <c r="P33" s="445">
        <v>22.776572449089134</v>
      </c>
      <c r="Q33" s="445">
        <v>21.987951208491967</v>
      </c>
      <c r="R33" s="445">
        <v>23.45362046770666</v>
      </c>
      <c r="S33" s="445">
        <v>0.78862124059716621</v>
      </c>
      <c r="T33" s="445">
        <v>0.67704801861752628</v>
      </c>
      <c r="U33" s="416">
        <v>2016</v>
      </c>
      <c r="V33" s="412"/>
      <c r="W33" s="60"/>
      <c r="X33" s="420" t="s">
        <v>80</v>
      </c>
      <c r="Y33" s="445">
        <v>24.673946201421703</v>
      </c>
      <c r="Z33" s="445">
        <v>9.7269418500372318</v>
      </c>
      <c r="AA33" s="445">
        <v>34.400888051458935</v>
      </c>
      <c r="AB33" s="445">
        <v>32.598469554880026</v>
      </c>
      <c r="AC33" s="445">
        <v>42.734337321205118</v>
      </c>
      <c r="AD33" s="445">
        <v>1.802418496578909</v>
      </c>
      <c r="AE33" s="445">
        <v>8.3334492697461826</v>
      </c>
      <c r="AF33" s="929">
        <v>2016</v>
      </c>
      <c r="AG33" s="415"/>
      <c r="AM33" s="928"/>
      <c r="AP33" s="928"/>
    </row>
    <row r="34" spans="1:42" x14ac:dyDescent="0.2">
      <c r="A34" s="60"/>
      <c r="B34" s="420" t="s">
        <v>80</v>
      </c>
      <c r="C34" s="445">
        <v>25.549772818617669</v>
      </c>
      <c r="D34" s="445">
        <v>9.5414238027251699</v>
      </c>
      <c r="E34" s="445">
        <v>35.091196621342831</v>
      </c>
      <c r="F34" s="445">
        <v>33.362215725319516</v>
      </c>
      <c r="G34" s="445">
        <v>42.945961406249026</v>
      </c>
      <c r="H34" s="445">
        <v>1.7289808960233159</v>
      </c>
      <c r="I34" s="445">
        <v>7.8547647849061946</v>
      </c>
      <c r="J34" s="416">
        <v>2017</v>
      </c>
      <c r="K34" s="412"/>
      <c r="L34" s="60"/>
      <c r="M34" s="420" t="s">
        <v>80</v>
      </c>
      <c r="N34" s="445">
        <v>20.28096937706135</v>
      </c>
      <c r="O34" s="445">
        <v>2.4750491477966579</v>
      </c>
      <c r="P34" s="445">
        <v>22.756018524858003</v>
      </c>
      <c r="Q34" s="445">
        <v>20.662511488501245</v>
      </c>
      <c r="R34" s="445">
        <v>26.899179520511574</v>
      </c>
      <c r="S34" s="445">
        <v>2.0935070363567583</v>
      </c>
      <c r="T34" s="445">
        <v>4.1431609956535702</v>
      </c>
      <c r="U34" s="416">
        <v>2017</v>
      </c>
      <c r="V34" s="412"/>
      <c r="W34" s="60"/>
      <c r="X34" s="420" t="s">
        <v>80</v>
      </c>
      <c r="Y34" s="445">
        <v>25.549772818617669</v>
      </c>
      <c r="Z34" s="445">
        <v>9.5414238027251699</v>
      </c>
      <c r="AA34" s="445">
        <v>35.091196621342831</v>
      </c>
      <c r="AB34" s="445">
        <v>33.362215725319516</v>
      </c>
      <c r="AC34" s="445">
        <v>42.945961406249026</v>
      </c>
      <c r="AD34" s="445">
        <v>1.7289808960233159</v>
      </c>
      <c r="AE34" s="445">
        <v>7.8547647849061946</v>
      </c>
      <c r="AF34" s="929">
        <v>2017</v>
      </c>
      <c r="AG34" s="415"/>
      <c r="AM34" s="928"/>
      <c r="AP34" s="928"/>
    </row>
    <row r="35" spans="1:42" x14ac:dyDescent="0.2">
      <c r="A35" s="423"/>
      <c r="B35" s="420" t="s">
        <v>80</v>
      </c>
      <c r="C35" s="445">
        <v>26.306399059712124</v>
      </c>
      <c r="D35" s="445">
        <v>5.3628262955066921</v>
      </c>
      <c r="E35" s="445">
        <v>31.669225355218813</v>
      </c>
      <c r="F35" s="445">
        <v>28.424759587657981</v>
      </c>
      <c r="G35" s="445">
        <v>40.639279596306899</v>
      </c>
      <c r="H35" s="445">
        <v>3.2444657675608326</v>
      </c>
      <c r="I35" s="445">
        <v>8.9700542410880857</v>
      </c>
      <c r="J35" s="416">
        <v>2018</v>
      </c>
      <c r="K35" s="412"/>
      <c r="L35" s="60"/>
      <c r="M35" s="420" t="s">
        <v>80</v>
      </c>
      <c r="N35" s="445">
        <v>26.531973936974868</v>
      </c>
      <c r="O35" s="445">
        <v>3.6308481374069563</v>
      </c>
      <c r="P35" s="445">
        <v>30.162822074381815</v>
      </c>
      <c r="Q35" s="445">
        <v>27.99383187906853</v>
      </c>
      <c r="R35" s="445">
        <v>31.662314649848042</v>
      </c>
      <c r="S35" s="445">
        <v>2.1689901953132846</v>
      </c>
      <c r="T35" s="445">
        <v>1.4994925754662276</v>
      </c>
      <c r="U35" s="416">
        <v>2018</v>
      </c>
      <c r="V35" s="412"/>
      <c r="W35" s="60"/>
      <c r="X35" s="420" t="s">
        <v>80</v>
      </c>
      <c r="Y35" s="445">
        <v>26.306399059712124</v>
      </c>
      <c r="Z35" s="445">
        <v>5.3628262955066921</v>
      </c>
      <c r="AA35" s="445">
        <v>31.669225355218813</v>
      </c>
      <c r="AB35" s="445">
        <v>28.424759587657981</v>
      </c>
      <c r="AC35" s="445">
        <v>40.639279596306899</v>
      </c>
      <c r="AD35" s="445">
        <v>3.2444657675608326</v>
      </c>
      <c r="AE35" s="445">
        <v>8.9700542410880857</v>
      </c>
      <c r="AF35" s="929">
        <v>2018</v>
      </c>
      <c r="AG35" s="415"/>
      <c r="AM35" s="928"/>
      <c r="AP35" s="928"/>
    </row>
    <row r="36" spans="1:42" x14ac:dyDescent="0.2">
      <c r="A36" s="60"/>
      <c r="B36" s="420" t="s">
        <v>80</v>
      </c>
      <c r="C36" s="445">
        <v>23.806532713142683</v>
      </c>
      <c r="D36" s="445">
        <v>6.5695156217589759</v>
      </c>
      <c r="E36" s="445">
        <v>30.376048334901665</v>
      </c>
      <c r="F36" s="445">
        <v>26.518277470911315</v>
      </c>
      <c r="G36" s="445">
        <v>38.467398474710848</v>
      </c>
      <c r="H36" s="445">
        <v>3.8577708639903499</v>
      </c>
      <c r="I36" s="445">
        <v>8.0913501398091832</v>
      </c>
      <c r="J36" s="416">
        <v>2019</v>
      </c>
      <c r="K36" s="412"/>
      <c r="L36" s="60"/>
      <c r="M36" s="420" t="s">
        <v>80</v>
      </c>
      <c r="N36" s="445">
        <v>22.418790351044013</v>
      </c>
      <c r="O36" s="445">
        <v>6.3284845682355435</v>
      </c>
      <c r="P36" s="445">
        <v>28.747274919279551</v>
      </c>
      <c r="Q36" s="445">
        <v>26.201073189260548</v>
      </c>
      <c r="R36" s="445">
        <v>32.002642427484879</v>
      </c>
      <c r="S36" s="445">
        <v>2.5462017300190034</v>
      </c>
      <c r="T36" s="445">
        <v>3.2553675082053282</v>
      </c>
      <c r="U36" s="416">
        <v>2019</v>
      </c>
      <c r="V36" s="412"/>
      <c r="W36" s="60"/>
      <c r="X36" s="420" t="s">
        <v>80</v>
      </c>
      <c r="Y36" s="445">
        <v>23.806532713142683</v>
      </c>
      <c r="Z36" s="445">
        <v>6.5695156217589759</v>
      </c>
      <c r="AA36" s="445">
        <v>30.376048334901665</v>
      </c>
      <c r="AB36" s="445">
        <v>26.518277470911315</v>
      </c>
      <c r="AC36" s="445">
        <v>38.467398474710848</v>
      </c>
      <c r="AD36" s="445">
        <v>3.8577708639903499</v>
      </c>
      <c r="AE36" s="445">
        <v>8.0913501398091832</v>
      </c>
      <c r="AF36" s="929">
        <v>2019</v>
      </c>
      <c r="AG36" s="414"/>
      <c r="AM36" s="928"/>
      <c r="AP36" s="928"/>
    </row>
    <row r="37" spans="1:42" x14ac:dyDescent="0.2">
      <c r="A37" s="60"/>
      <c r="B37" s="420" t="s">
        <v>80</v>
      </c>
      <c r="C37" s="445">
        <v>20.921325793679991</v>
      </c>
      <c r="D37" s="445">
        <v>3.9756318443030203</v>
      </c>
      <c r="E37" s="445">
        <v>24.896957637983007</v>
      </c>
      <c r="F37" s="445">
        <v>22.420399257470589</v>
      </c>
      <c r="G37" s="445">
        <v>32.136842657907415</v>
      </c>
      <c r="H37" s="445">
        <v>2.4765583805124187</v>
      </c>
      <c r="I37" s="445">
        <v>7.239885019924408</v>
      </c>
      <c r="J37" s="416">
        <v>2020</v>
      </c>
      <c r="K37" s="412"/>
      <c r="L37" s="60"/>
      <c r="M37" s="420" t="s">
        <v>80</v>
      </c>
      <c r="N37" s="445">
        <v>19.895601177595651</v>
      </c>
      <c r="O37" s="445">
        <v>9.7813232146722147</v>
      </c>
      <c r="P37" s="445">
        <v>29.676924392267868</v>
      </c>
      <c r="Q37" s="445">
        <v>26.233483194984807</v>
      </c>
      <c r="R37" s="445">
        <v>33.096033609421305</v>
      </c>
      <c r="S37" s="445">
        <v>3.443441197283061</v>
      </c>
      <c r="T37" s="445">
        <v>3.4191092171534372</v>
      </c>
      <c r="U37" s="416">
        <v>2020</v>
      </c>
      <c r="V37" s="412"/>
      <c r="W37" s="60"/>
      <c r="X37" s="420" t="s">
        <v>80</v>
      </c>
      <c r="Y37" s="445">
        <v>20.921325793679991</v>
      </c>
      <c r="Z37" s="445">
        <v>3.9756318443030203</v>
      </c>
      <c r="AA37" s="445">
        <v>24.896957637983007</v>
      </c>
      <c r="AB37" s="445">
        <v>22.420399257470589</v>
      </c>
      <c r="AC37" s="445">
        <v>32.136842657907415</v>
      </c>
      <c r="AD37" s="445">
        <v>2.4765583805124187</v>
      </c>
      <c r="AE37" s="445">
        <v>7.239885019924408</v>
      </c>
      <c r="AF37" s="929">
        <v>2020</v>
      </c>
      <c r="AG37" s="414" t="s">
        <v>8</v>
      </c>
      <c r="AI37" s="928"/>
      <c r="AM37" s="928"/>
      <c r="AP37" s="928"/>
    </row>
    <row r="38" spans="1:42" x14ac:dyDescent="0.2">
      <c r="A38" s="60" t="s">
        <v>80</v>
      </c>
      <c r="B38" s="420"/>
      <c r="C38" s="445"/>
      <c r="D38" s="445"/>
      <c r="E38" s="445"/>
      <c r="F38" s="445"/>
      <c r="G38" s="445"/>
      <c r="H38" s="445"/>
      <c r="I38" s="445"/>
      <c r="J38" s="416"/>
      <c r="K38" s="412"/>
      <c r="L38" s="60" t="s">
        <v>80</v>
      </c>
      <c r="M38" s="420"/>
      <c r="N38" s="445"/>
      <c r="O38" s="445"/>
      <c r="P38" s="445"/>
      <c r="Q38" s="445"/>
      <c r="R38" s="445"/>
      <c r="S38" s="445"/>
      <c r="T38" s="445"/>
      <c r="U38" s="416"/>
      <c r="V38" s="412"/>
      <c r="W38" s="60" t="s">
        <v>80</v>
      </c>
      <c r="X38" s="420"/>
      <c r="Y38" s="445"/>
      <c r="Z38" s="445"/>
      <c r="AA38" s="445"/>
      <c r="AB38" s="445"/>
      <c r="AC38" s="445"/>
      <c r="AD38" s="445"/>
      <c r="AE38" s="445"/>
      <c r="AF38" s="929"/>
      <c r="AG38" s="415" t="s">
        <v>80</v>
      </c>
      <c r="AI38" s="928"/>
      <c r="AM38" s="928"/>
      <c r="AP38" s="928"/>
    </row>
    <row r="39" spans="1:42" x14ac:dyDescent="0.2">
      <c r="A39" s="423" t="s">
        <v>6</v>
      </c>
      <c r="B39" s="420" t="s">
        <v>80</v>
      </c>
      <c r="C39" s="445">
        <v>48.765073228800269</v>
      </c>
      <c r="D39" s="445">
        <v>4.6951666954707489</v>
      </c>
      <c r="E39" s="445">
        <v>53.460239924271008</v>
      </c>
      <c r="F39" s="445">
        <v>50.139134622140517</v>
      </c>
      <c r="G39" s="445">
        <v>55.045306927472112</v>
      </c>
      <c r="H39" s="445">
        <v>3.3211053021304906</v>
      </c>
      <c r="I39" s="445">
        <v>1.5850670032011038</v>
      </c>
      <c r="J39" s="416">
        <v>2012</v>
      </c>
      <c r="K39" s="412"/>
      <c r="L39" s="423" t="s">
        <v>348</v>
      </c>
      <c r="M39" s="420" t="s">
        <v>80</v>
      </c>
      <c r="N39" s="445">
        <v>20.967924707293111</v>
      </c>
      <c r="O39" s="445">
        <v>23.362210620818985</v>
      </c>
      <c r="P39" s="445">
        <v>44.330135328112107</v>
      </c>
      <c r="Q39" s="445">
        <v>38.640927550529035</v>
      </c>
      <c r="R39" s="445">
        <v>45.974297318641931</v>
      </c>
      <c r="S39" s="445">
        <v>5.6892077775830714</v>
      </c>
      <c r="T39" s="445">
        <v>1.6441619905298239</v>
      </c>
      <c r="U39" s="416">
        <v>2012</v>
      </c>
      <c r="V39" s="412"/>
      <c r="W39" s="423" t="s">
        <v>561</v>
      </c>
      <c r="X39" s="420" t="s">
        <v>80</v>
      </c>
      <c r="Y39" s="445">
        <v>20.700041258468548</v>
      </c>
      <c r="Z39" s="445">
        <v>17.918982387984272</v>
      </c>
      <c r="AA39" s="445">
        <v>38.619023646452831</v>
      </c>
      <c r="AB39" s="445">
        <v>36.678741160786828</v>
      </c>
      <c r="AC39" s="445">
        <v>40.656473048538309</v>
      </c>
      <c r="AD39" s="445">
        <v>1.9402824856660033</v>
      </c>
      <c r="AE39" s="445">
        <v>2.0374494020854783</v>
      </c>
      <c r="AF39" s="929">
        <v>2012</v>
      </c>
      <c r="AG39" s="414"/>
      <c r="AI39" s="928"/>
      <c r="AM39" s="928"/>
      <c r="AP39" s="928"/>
    </row>
    <row r="40" spans="1:42" x14ac:dyDescent="0.2">
      <c r="A40" s="60"/>
      <c r="B40" s="420" t="s">
        <v>80</v>
      </c>
      <c r="C40" s="445">
        <v>66.422438416069099</v>
      </c>
      <c r="D40" s="445">
        <v>4.0852219310394959</v>
      </c>
      <c r="E40" s="445">
        <v>70.507660347108597</v>
      </c>
      <c r="F40" s="445">
        <v>62.791491369769417</v>
      </c>
      <c r="G40" s="445">
        <v>97.66377597581986</v>
      </c>
      <c r="H40" s="445">
        <v>7.7161689773391799</v>
      </c>
      <c r="I40" s="445">
        <v>27.156115628711262</v>
      </c>
      <c r="J40" s="416">
        <v>2013</v>
      </c>
      <c r="K40" s="412"/>
      <c r="L40" s="60"/>
      <c r="M40" s="420" t="s">
        <v>80</v>
      </c>
      <c r="N40" s="445">
        <v>42.48643371216351</v>
      </c>
      <c r="O40" s="445">
        <v>18.298266920884167</v>
      </c>
      <c r="P40" s="445">
        <v>60.784700633047684</v>
      </c>
      <c r="Q40" s="445">
        <v>55.195802018793657</v>
      </c>
      <c r="R40" s="445">
        <v>63.268561146195381</v>
      </c>
      <c r="S40" s="445">
        <v>5.5888986142540276</v>
      </c>
      <c r="T40" s="445">
        <v>2.4838605131476967</v>
      </c>
      <c r="U40" s="416">
        <v>2013</v>
      </c>
      <c r="V40" s="412"/>
      <c r="W40" s="60"/>
      <c r="X40" s="420" t="s">
        <v>80</v>
      </c>
      <c r="Y40" s="445">
        <v>37.649112529989125</v>
      </c>
      <c r="Z40" s="445">
        <v>13.388168972433078</v>
      </c>
      <c r="AA40" s="445">
        <v>51.037281502422189</v>
      </c>
      <c r="AB40" s="445">
        <v>44.615383184432737</v>
      </c>
      <c r="AC40" s="445">
        <v>53.88141333749892</v>
      </c>
      <c r="AD40" s="445">
        <v>6.4218983179894522</v>
      </c>
      <c r="AE40" s="445">
        <v>2.8441318350767304</v>
      </c>
      <c r="AF40" s="929">
        <v>2013</v>
      </c>
      <c r="AG40" s="415"/>
      <c r="AI40" s="928"/>
      <c r="AM40" s="928"/>
      <c r="AP40" s="928"/>
    </row>
    <row r="41" spans="1:42" x14ac:dyDescent="0.2">
      <c r="A41" s="60"/>
      <c r="B41" s="420" t="s">
        <v>80</v>
      </c>
      <c r="C41" s="445">
        <v>65.697379965086938</v>
      </c>
      <c r="D41" s="445">
        <v>4.4130512985625279</v>
      </c>
      <c r="E41" s="445">
        <v>70.110431263649474</v>
      </c>
      <c r="F41" s="445">
        <v>61.820534157563863</v>
      </c>
      <c r="G41" s="445">
        <v>75.08332378062893</v>
      </c>
      <c r="H41" s="445">
        <v>8.2898971060856113</v>
      </c>
      <c r="I41" s="445">
        <v>4.9728925169794564</v>
      </c>
      <c r="J41" s="416">
        <v>2014</v>
      </c>
      <c r="K41" s="412"/>
      <c r="L41" s="60"/>
      <c r="M41" s="420" t="s">
        <v>80</v>
      </c>
      <c r="N41" s="445">
        <v>46.399971046775022</v>
      </c>
      <c r="O41" s="445">
        <v>10.304115378638807</v>
      </c>
      <c r="P41" s="445">
        <v>56.704086425413827</v>
      </c>
      <c r="Q41" s="445">
        <v>51.364128499604675</v>
      </c>
      <c r="R41" s="445">
        <v>61.388195705364154</v>
      </c>
      <c r="S41" s="445">
        <v>5.3399579258091521</v>
      </c>
      <c r="T41" s="445">
        <v>4.6841092799503272</v>
      </c>
      <c r="U41" s="416">
        <v>2014</v>
      </c>
      <c r="V41" s="412"/>
      <c r="W41" s="60"/>
      <c r="X41" s="420" t="s">
        <v>80</v>
      </c>
      <c r="Y41" s="445">
        <v>37.622932970899988</v>
      </c>
      <c r="Z41" s="445">
        <v>8.4030321278591327</v>
      </c>
      <c r="AA41" s="445">
        <v>46.025965098759123</v>
      </c>
      <c r="AB41" s="445">
        <v>43.136639273405294</v>
      </c>
      <c r="AC41" s="445">
        <v>49.550594378129517</v>
      </c>
      <c r="AD41" s="445">
        <v>2.8893258253538292</v>
      </c>
      <c r="AE41" s="445">
        <v>3.5246292793703944</v>
      </c>
      <c r="AF41" s="929">
        <v>2014</v>
      </c>
      <c r="AG41" s="415"/>
      <c r="AI41" s="928"/>
      <c r="AM41" s="928"/>
      <c r="AP41" s="928"/>
    </row>
    <row r="42" spans="1:42" x14ac:dyDescent="0.2">
      <c r="A42" s="60"/>
      <c r="B42" s="420" t="s">
        <v>80</v>
      </c>
      <c r="C42" s="445">
        <v>45.011762005820486</v>
      </c>
      <c r="D42" s="445">
        <v>4.4554412375027423</v>
      </c>
      <c r="E42" s="445">
        <v>49.467203243323233</v>
      </c>
      <c r="F42" s="445">
        <v>45.194994115326715</v>
      </c>
      <c r="G42" s="445">
        <v>51.837643472042494</v>
      </c>
      <c r="H42" s="445">
        <v>4.2722091279965184</v>
      </c>
      <c r="I42" s="445">
        <v>2.3704402287192607</v>
      </c>
      <c r="J42" s="416">
        <v>2015</v>
      </c>
      <c r="K42" s="412"/>
      <c r="L42" s="60"/>
      <c r="M42" s="420" t="s">
        <v>80</v>
      </c>
      <c r="N42" s="445">
        <v>27.03545911350847</v>
      </c>
      <c r="O42" s="445">
        <v>13.151559469511074</v>
      </c>
      <c r="P42" s="445">
        <v>40.187018583019544</v>
      </c>
      <c r="Q42" s="445">
        <v>34.434742855811379</v>
      </c>
      <c r="R42" s="445">
        <v>43.75999296857681</v>
      </c>
      <c r="S42" s="445">
        <v>5.7522757272081648</v>
      </c>
      <c r="T42" s="445">
        <v>3.5729743855572664</v>
      </c>
      <c r="U42" s="416">
        <v>2015</v>
      </c>
      <c r="V42" s="412"/>
      <c r="W42" s="60"/>
      <c r="X42" s="420" t="s">
        <v>80</v>
      </c>
      <c r="Y42" s="445">
        <v>25.670040439695104</v>
      </c>
      <c r="Z42" s="445">
        <v>9.1821815732161944</v>
      </c>
      <c r="AA42" s="445">
        <v>34.852222012911298</v>
      </c>
      <c r="AB42" s="445">
        <v>32.435411666156305</v>
      </c>
      <c r="AC42" s="445">
        <v>40.028254480569323</v>
      </c>
      <c r="AD42" s="445">
        <v>2.4168103467549926</v>
      </c>
      <c r="AE42" s="445">
        <v>5.1760324676580254</v>
      </c>
      <c r="AF42" s="929">
        <v>2015</v>
      </c>
      <c r="AG42" s="415"/>
      <c r="AI42" s="928"/>
      <c r="AM42" s="928"/>
      <c r="AP42" s="928"/>
    </row>
    <row r="43" spans="1:42" x14ac:dyDescent="0.2">
      <c r="A43" s="60"/>
      <c r="B43" s="420" t="s">
        <v>80</v>
      </c>
      <c r="C43" s="445">
        <v>33.622982656379683</v>
      </c>
      <c r="D43" s="445">
        <v>5.8585683977146541</v>
      </c>
      <c r="E43" s="445">
        <v>39.481551054094325</v>
      </c>
      <c r="F43" s="445">
        <v>35.176583177666778</v>
      </c>
      <c r="G43" s="445">
        <v>40.661020504208231</v>
      </c>
      <c r="H43" s="445">
        <v>4.304967876427547</v>
      </c>
      <c r="I43" s="445">
        <v>1.1794694501139062</v>
      </c>
      <c r="J43" s="416">
        <v>2016</v>
      </c>
      <c r="K43" s="412"/>
      <c r="L43" s="60"/>
      <c r="M43" s="420" t="s">
        <v>80</v>
      </c>
      <c r="N43" s="445">
        <v>23.571614288808721</v>
      </c>
      <c r="O43" s="445">
        <v>3.4446207853590995</v>
      </c>
      <c r="P43" s="445">
        <v>27.016235074167824</v>
      </c>
      <c r="Q43" s="445">
        <v>25.035091985429371</v>
      </c>
      <c r="R43" s="445">
        <v>27.663867042958895</v>
      </c>
      <c r="S43" s="445">
        <v>1.9811430887384525</v>
      </c>
      <c r="T43" s="445">
        <v>0.64763196879107099</v>
      </c>
      <c r="U43" s="416">
        <v>2016</v>
      </c>
      <c r="V43" s="412"/>
      <c r="W43" s="60"/>
      <c r="X43" s="420" t="s">
        <v>80</v>
      </c>
      <c r="Y43" s="445">
        <v>20.318374009775262</v>
      </c>
      <c r="Z43" s="445">
        <v>2.4581984393138669</v>
      </c>
      <c r="AA43" s="445">
        <v>22.776572449089134</v>
      </c>
      <c r="AB43" s="445">
        <v>21.987951208491967</v>
      </c>
      <c r="AC43" s="445">
        <v>23.45362046770666</v>
      </c>
      <c r="AD43" s="445">
        <v>0.78862124059716621</v>
      </c>
      <c r="AE43" s="445">
        <v>0.67704801861752628</v>
      </c>
      <c r="AF43" s="929">
        <v>2016</v>
      </c>
      <c r="AG43" s="415"/>
      <c r="AI43" s="928"/>
      <c r="AM43" s="928"/>
      <c r="AP43" s="928"/>
    </row>
    <row r="44" spans="1:42" x14ac:dyDescent="0.2">
      <c r="A44" s="60"/>
      <c r="B44" s="420" t="s">
        <v>80</v>
      </c>
      <c r="C44" s="445">
        <v>34.5699619157893</v>
      </c>
      <c r="D44" s="445">
        <v>9.9823205908704704</v>
      </c>
      <c r="E44" s="445">
        <v>44.552282506659772</v>
      </c>
      <c r="F44" s="445">
        <v>38.727191718847337</v>
      </c>
      <c r="G44" s="445">
        <v>48.530809594231208</v>
      </c>
      <c r="H44" s="445">
        <v>5.8250907878124352</v>
      </c>
      <c r="I44" s="445">
        <v>3.978527087571436</v>
      </c>
      <c r="J44" s="416">
        <v>2017</v>
      </c>
      <c r="K44" s="412"/>
      <c r="L44" s="60"/>
      <c r="M44" s="420" t="s">
        <v>80</v>
      </c>
      <c r="N44" s="445">
        <v>20.42521483532003</v>
      </c>
      <c r="O44" s="445">
        <v>3.5381796606170086</v>
      </c>
      <c r="P44" s="445">
        <v>23.963394495937042</v>
      </c>
      <c r="Q44" s="445">
        <v>22.320829785674302</v>
      </c>
      <c r="R44" s="445">
        <v>24.593223569142637</v>
      </c>
      <c r="S44" s="445">
        <v>1.6425647102627394</v>
      </c>
      <c r="T44" s="445">
        <v>0.62982907320559534</v>
      </c>
      <c r="U44" s="416">
        <v>2017</v>
      </c>
      <c r="V44" s="412"/>
      <c r="W44" s="60"/>
      <c r="X44" s="420" t="s">
        <v>80</v>
      </c>
      <c r="Y44" s="445">
        <v>20.28096937706135</v>
      </c>
      <c r="Z44" s="445">
        <v>2.4750491477966579</v>
      </c>
      <c r="AA44" s="445">
        <v>22.756018524858003</v>
      </c>
      <c r="AB44" s="445">
        <v>20.662511488501245</v>
      </c>
      <c r="AC44" s="445">
        <v>26.899179520511574</v>
      </c>
      <c r="AD44" s="445">
        <v>2.0935070363567583</v>
      </c>
      <c r="AE44" s="445">
        <v>4.1431609956535702</v>
      </c>
      <c r="AF44" s="929">
        <v>2017</v>
      </c>
      <c r="AG44" s="415"/>
      <c r="AO44" s="61"/>
    </row>
    <row r="45" spans="1:42" x14ac:dyDescent="0.2">
      <c r="A45" s="423"/>
      <c r="B45" s="420" t="s">
        <v>80</v>
      </c>
      <c r="C45" s="445">
        <v>42.605402362010153</v>
      </c>
      <c r="D45" s="445">
        <v>15.105698603126836</v>
      </c>
      <c r="E45" s="445">
        <v>57.711100965136993</v>
      </c>
      <c r="F45" s="445">
        <v>49.070294157224573</v>
      </c>
      <c r="G45" s="445">
        <v>62.765183921999885</v>
      </c>
      <c r="H45" s="445">
        <v>8.6408068079124192</v>
      </c>
      <c r="I45" s="445">
        <v>5.0540829568628922</v>
      </c>
      <c r="J45" s="416">
        <v>2018</v>
      </c>
      <c r="K45" s="412"/>
      <c r="L45" s="60"/>
      <c r="M45" s="420" t="s">
        <v>80</v>
      </c>
      <c r="N45" s="445">
        <v>28.234127061439732</v>
      </c>
      <c r="O45" s="445">
        <v>5.572772628697086</v>
      </c>
      <c r="P45" s="445">
        <v>33.806899690136817</v>
      </c>
      <c r="Q45" s="445">
        <v>30.342841585083402</v>
      </c>
      <c r="R45" s="445">
        <v>36.575917705392605</v>
      </c>
      <c r="S45" s="445">
        <v>3.4640581050534145</v>
      </c>
      <c r="T45" s="445">
        <v>2.7690180152557886</v>
      </c>
      <c r="U45" s="416">
        <v>2018</v>
      </c>
      <c r="V45" s="412"/>
      <c r="W45" s="60"/>
      <c r="X45" s="420" t="s">
        <v>80</v>
      </c>
      <c r="Y45" s="445">
        <v>26.531973936974868</v>
      </c>
      <c r="Z45" s="445">
        <v>3.6308481374069563</v>
      </c>
      <c r="AA45" s="445">
        <v>30.162822074381815</v>
      </c>
      <c r="AB45" s="445">
        <v>27.99383187906853</v>
      </c>
      <c r="AC45" s="445">
        <v>31.662314649848042</v>
      </c>
      <c r="AD45" s="445">
        <v>2.1689901953132846</v>
      </c>
      <c r="AE45" s="445">
        <v>1.4994925754662276</v>
      </c>
      <c r="AF45" s="929">
        <v>2018</v>
      </c>
      <c r="AG45" s="415"/>
      <c r="AO45" s="61"/>
    </row>
    <row r="46" spans="1:42" x14ac:dyDescent="0.2">
      <c r="A46" s="60"/>
      <c r="B46" s="420" t="s">
        <v>80</v>
      </c>
      <c r="C46" s="445">
        <v>28.447499520941182</v>
      </c>
      <c r="D46" s="445">
        <v>12.124561423553725</v>
      </c>
      <c r="E46" s="445">
        <v>40.572060944494901</v>
      </c>
      <c r="F46" s="445">
        <v>37.269859788285729</v>
      </c>
      <c r="G46" s="445">
        <v>44.335478276014129</v>
      </c>
      <c r="H46" s="445">
        <v>3.302201156209172</v>
      </c>
      <c r="I46" s="445">
        <v>3.7634173315192285</v>
      </c>
      <c r="J46" s="416">
        <v>2019</v>
      </c>
      <c r="K46" s="412"/>
      <c r="L46" s="60"/>
      <c r="M46" s="420" t="s">
        <v>80</v>
      </c>
      <c r="N46" s="445">
        <v>26.635087810998591</v>
      </c>
      <c r="O46" s="445">
        <v>10.320480825333565</v>
      </c>
      <c r="P46" s="445">
        <v>36.955568636332153</v>
      </c>
      <c r="Q46" s="445">
        <v>31.728484720063218</v>
      </c>
      <c r="R46" s="445">
        <v>38.616850861134417</v>
      </c>
      <c r="S46" s="445">
        <v>5.2270839162689349</v>
      </c>
      <c r="T46" s="445">
        <v>1.6612822248022638</v>
      </c>
      <c r="U46" s="416">
        <v>2019</v>
      </c>
      <c r="V46" s="412"/>
      <c r="W46" s="60"/>
      <c r="X46" s="420" t="s">
        <v>80</v>
      </c>
      <c r="Y46" s="445">
        <v>22.418790351044013</v>
      </c>
      <c r="Z46" s="445">
        <v>6.3284845682355435</v>
      </c>
      <c r="AA46" s="445">
        <v>28.747274919279551</v>
      </c>
      <c r="AB46" s="445">
        <v>26.201073189260548</v>
      </c>
      <c r="AC46" s="445">
        <v>32.002642427484879</v>
      </c>
      <c r="AD46" s="445">
        <v>2.5462017300190034</v>
      </c>
      <c r="AE46" s="445">
        <v>3.2553675082053282</v>
      </c>
      <c r="AF46" s="929">
        <v>2019</v>
      </c>
      <c r="AG46" s="414"/>
      <c r="AO46" s="413"/>
    </row>
    <row r="47" spans="1:42" x14ac:dyDescent="0.2">
      <c r="A47" s="60"/>
      <c r="B47" s="420" t="s">
        <v>80</v>
      </c>
      <c r="C47" s="445">
        <v>21.452558547161352</v>
      </c>
      <c r="D47" s="445">
        <v>7.9081984926853766</v>
      </c>
      <c r="E47" s="445">
        <v>29.360757039846728</v>
      </c>
      <c r="F47" s="445">
        <v>28.251963867112938</v>
      </c>
      <c r="G47" s="445">
        <v>30.292747487896783</v>
      </c>
      <c r="H47" s="445">
        <v>1.1087931727337903</v>
      </c>
      <c r="I47" s="445">
        <v>0.93199044805005471</v>
      </c>
      <c r="J47" s="416">
        <v>2020</v>
      </c>
      <c r="K47" s="412"/>
      <c r="L47" s="60"/>
      <c r="M47" s="420" t="s">
        <v>80</v>
      </c>
      <c r="N47" s="445">
        <v>22.868699314512028</v>
      </c>
      <c r="O47" s="445">
        <v>17.183111703809271</v>
      </c>
      <c r="P47" s="445">
        <v>40.051811018321303</v>
      </c>
      <c r="Q47" s="445">
        <v>36.280480053918119</v>
      </c>
      <c r="R47" s="445">
        <v>42.75863509677248</v>
      </c>
      <c r="S47" s="445">
        <v>3.7713309644031838</v>
      </c>
      <c r="T47" s="445">
        <v>2.7068240784511772</v>
      </c>
      <c r="U47" s="416">
        <v>2020</v>
      </c>
      <c r="V47" s="412"/>
      <c r="W47" s="60"/>
      <c r="X47" s="420" t="s">
        <v>80</v>
      </c>
      <c r="Y47" s="445">
        <v>19.895601177595651</v>
      </c>
      <c r="Z47" s="445">
        <v>9.7813232146722147</v>
      </c>
      <c r="AA47" s="445">
        <v>29.676924392267868</v>
      </c>
      <c r="AB47" s="445">
        <v>26.233483194984807</v>
      </c>
      <c r="AC47" s="445">
        <v>33.096033609421305</v>
      </c>
      <c r="AD47" s="445">
        <v>3.443441197283061</v>
      </c>
      <c r="AE47" s="445">
        <v>3.4191092171534372</v>
      </c>
      <c r="AF47" s="929">
        <v>2020</v>
      </c>
      <c r="AG47" s="414" t="s">
        <v>561</v>
      </c>
      <c r="AO47" s="61"/>
    </row>
    <row r="48" spans="1:42" x14ac:dyDescent="0.2">
      <c r="A48" s="60" t="s">
        <v>80</v>
      </c>
      <c r="B48" s="420"/>
      <c r="C48" s="445"/>
      <c r="D48" s="445"/>
      <c r="E48" s="445"/>
      <c r="F48" s="445"/>
      <c r="G48" s="445"/>
      <c r="H48" s="445"/>
      <c r="I48" s="445"/>
      <c r="J48" s="416"/>
      <c r="K48" s="412"/>
      <c r="L48" s="60" t="s">
        <v>80</v>
      </c>
      <c r="M48" s="420"/>
      <c r="N48" s="445"/>
      <c r="O48" s="445"/>
      <c r="P48" s="445"/>
      <c r="Q48" s="445"/>
      <c r="R48" s="445"/>
      <c r="S48" s="445"/>
      <c r="T48" s="445"/>
      <c r="U48" s="416"/>
      <c r="V48" s="412"/>
      <c r="W48" s="60" t="s">
        <v>80</v>
      </c>
      <c r="X48" s="420"/>
      <c r="Y48" s="445"/>
      <c r="Z48" s="445"/>
      <c r="AA48" s="445"/>
      <c r="AB48" s="445"/>
      <c r="AC48" s="445"/>
      <c r="AD48" s="445"/>
      <c r="AE48" s="445"/>
      <c r="AF48" s="929"/>
      <c r="AG48" s="415" t="s">
        <v>80</v>
      </c>
      <c r="AO48" s="61"/>
    </row>
    <row r="49" spans="1:41" x14ac:dyDescent="0.2">
      <c r="A49" s="423" t="s">
        <v>2</v>
      </c>
      <c r="B49" s="420" t="s">
        <v>80</v>
      </c>
      <c r="C49" s="445">
        <v>38.037769043394086</v>
      </c>
      <c r="D49" s="445">
        <v>0</v>
      </c>
      <c r="E49" s="445">
        <v>38.037769043394086</v>
      </c>
      <c r="F49" s="445">
        <v>35.360633667589333</v>
      </c>
      <c r="G49" s="445">
        <v>43.263048411385576</v>
      </c>
      <c r="H49" s="445">
        <v>2.6771353758047525</v>
      </c>
      <c r="I49" s="445">
        <v>5.2252793679914902</v>
      </c>
      <c r="J49" s="416">
        <v>2012</v>
      </c>
      <c r="K49" s="412"/>
      <c r="L49" s="60" t="s">
        <v>564</v>
      </c>
      <c r="M49" s="420" t="s">
        <v>80</v>
      </c>
      <c r="N49" s="445">
        <v>23.163070918543649</v>
      </c>
      <c r="O49" s="445">
        <v>16.154322916047388</v>
      </c>
      <c r="P49" s="445">
        <v>39.31739383459103</v>
      </c>
      <c r="Q49" s="445">
        <v>36.130328499258084</v>
      </c>
      <c r="R49" s="445">
        <v>40.89556767016709</v>
      </c>
      <c r="S49" s="445">
        <v>3.1870653353329459</v>
      </c>
      <c r="T49" s="445">
        <v>1.5781738355760595</v>
      </c>
      <c r="U49" s="416">
        <v>2012</v>
      </c>
      <c r="V49" s="412"/>
      <c r="W49" s="423" t="s">
        <v>348</v>
      </c>
      <c r="X49" s="420" t="s">
        <v>80</v>
      </c>
      <c r="Y49" s="445">
        <v>20.967924707293111</v>
      </c>
      <c r="Z49" s="445">
        <v>23.362210620818985</v>
      </c>
      <c r="AA49" s="445">
        <v>44.330135328112107</v>
      </c>
      <c r="AB49" s="445">
        <v>38.640927550529035</v>
      </c>
      <c r="AC49" s="445">
        <v>45.974297318641931</v>
      </c>
      <c r="AD49" s="445">
        <v>5.6892077775830714</v>
      </c>
      <c r="AE49" s="445">
        <v>1.6441619905298239</v>
      </c>
      <c r="AF49" s="929">
        <v>2012</v>
      </c>
      <c r="AG49" s="414"/>
      <c r="AO49" s="413"/>
    </row>
    <row r="50" spans="1:41" x14ac:dyDescent="0.2">
      <c r="A50" s="60"/>
      <c r="B50" s="420" t="s">
        <v>80</v>
      </c>
      <c r="C50" s="445">
        <v>43.811546715854739</v>
      </c>
      <c r="D50" s="445">
        <v>0</v>
      </c>
      <c r="E50" s="445">
        <v>43.811546715854739</v>
      </c>
      <c r="F50" s="445">
        <v>38.644041238443634</v>
      </c>
      <c r="G50" s="445">
        <v>50.145869735164013</v>
      </c>
      <c r="H50" s="445">
        <v>5.1675054774111047</v>
      </c>
      <c r="I50" s="445">
        <v>6.3343230193092737</v>
      </c>
      <c r="J50" s="416">
        <v>2013</v>
      </c>
      <c r="K50" s="412"/>
      <c r="L50" s="60"/>
      <c r="M50" s="420" t="s">
        <v>80</v>
      </c>
      <c r="N50" s="445">
        <v>40.203050389949404</v>
      </c>
      <c r="O50" s="445">
        <v>13.641721441700094</v>
      </c>
      <c r="P50" s="445">
        <v>53.844771831649489</v>
      </c>
      <c r="Q50" s="445">
        <v>52.762876546083838</v>
      </c>
      <c r="R50" s="445">
        <v>57.565598539251198</v>
      </c>
      <c r="S50" s="445">
        <v>1.0818952855656505</v>
      </c>
      <c r="T50" s="445">
        <v>3.7208267076017094</v>
      </c>
      <c r="U50" s="416">
        <v>2013</v>
      </c>
      <c r="V50" s="412"/>
      <c r="W50" s="60"/>
      <c r="X50" s="420" t="s">
        <v>80</v>
      </c>
      <c r="Y50" s="445">
        <v>42.48643371216351</v>
      </c>
      <c r="Z50" s="445">
        <v>18.298266920884167</v>
      </c>
      <c r="AA50" s="445">
        <v>60.784700633047684</v>
      </c>
      <c r="AB50" s="445">
        <v>55.195802018793657</v>
      </c>
      <c r="AC50" s="445">
        <v>63.268561146195381</v>
      </c>
      <c r="AD50" s="445">
        <v>5.5888986142540276</v>
      </c>
      <c r="AE50" s="445">
        <v>2.4838605131476967</v>
      </c>
      <c r="AF50" s="929">
        <v>2013</v>
      </c>
      <c r="AG50" s="415"/>
      <c r="AO50" s="61"/>
    </row>
    <row r="51" spans="1:41" x14ac:dyDescent="0.2">
      <c r="A51" s="60"/>
      <c r="B51" s="420" t="s">
        <v>80</v>
      </c>
      <c r="C51" s="445">
        <v>44.570605310096795</v>
      </c>
      <c r="D51" s="445">
        <v>0</v>
      </c>
      <c r="E51" s="445">
        <v>44.570605310096795</v>
      </c>
      <c r="F51" s="445">
        <v>42.763437577615861</v>
      </c>
      <c r="G51" s="445">
        <v>47.765843866114238</v>
      </c>
      <c r="H51" s="445">
        <v>1.8071677324809343</v>
      </c>
      <c r="I51" s="445">
        <v>3.1952385560174434</v>
      </c>
      <c r="J51" s="416">
        <v>2014</v>
      </c>
      <c r="K51" s="412"/>
      <c r="L51" s="60"/>
      <c r="M51" s="420" t="s">
        <v>80</v>
      </c>
      <c r="N51" s="445">
        <v>41.892827357674015</v>
      </c>
      <c r="O51" s="445">
        <v>9.7935601836966288</v>
      </c>
      <c r="P51" s="445">
        <v>51.686387541370642</v>
      </c>
      <c r="Q51" s="445">
        <v>49.042513679123822</v>
      </c>
      <c r="R51" s="445">
        <v>55.319739393675235</v>
      </c>
      <c r="S51" s="445">
        <v>2.6438738622468207</v>
      </c>
      <c r="T51" s="445">
        <v>3.6333518523045925</v>
      </c>
      <c r="U51" s="416">
        <v>2014</v>
      </c>
      <c r="V51" s="412"/>
      <c r="W51" s="60"/>
      <c r="X51" s="420" t="s">
        <v>80</v>
      </c>
      <c r="Y51" s="445">
        <v>46.399971046775022</v>
      </c>
      <c r="Z51" s="445">
        <v>10.304115378638807</v>
      </c>
      <c r="AA51" s="445">
        <v>56.704086425413827</v>
      </c>
      <c r="AB51" s="445">
        <v>51.364128499604675</v>
      </c>
      <c r="AC51" s="445">
        <v>61.388195705364154</v>
      </c>
      <c r="AD51" s="445">
        <v>5.3399579258091521</v>
      </c>
      <c r="AE51" s="445">
        <v>4.6841092799503272</v>
      </c>
      <c r="AF51" s="929">
        <v>2014</v>
      </c>
      <c r="AG51" s="415"/>
      <c r="AO51" s="61"/>
    </row>
    <row r="52" spans="1:41" x14ac:dyDescent="0.2">
      <c r="A52" s="60"/>
      <c r="B52" s="420" t="s">
        <v>80</v>
      </c>
      <c r="C52" s="445">
        <v>33.598725766494105</v>
      </c>
      <c r="D52" s="445">
        <v>0</v>
      </c>
      <c r="E52" s="445">
        <v>33.598725766494105</v>
      </c>
      <c r="F52" s="445">
        <v>28.311831158904869</v>
      </c>
      <c r="G52" s="445">
        <v>36.132690734996316</v>
      </c>
      <c r="H52" s="445">
        <v>5.286894607589236</v>
      </c>
      <c r="I52" s="445">
        <v>2.533964968502211</v>
      </c>
      <c r="J52" s="416">
        <v>2015</v>
      </c>
      <c r="K52" s="412"/>
      <c r="L52" s="60"/>
      <c r="M52" s="420" t="s">
        <v>80</v>
      </c>
      <c r="N52" s="445">
        <v>27.882449471562342</v>
      </c>
      <c r="O52" s="445">
        <v>9.7026343854235098</v>
      </c>
      <c r="P52" s="445">
        <v>37.585083856985847</v>
      </c>
      <c r="Q52" s="445">
        <v>31.597907333900181</v>
      </c>
      <c r="R52" s="445">
        <v>42.041367475027137</v>
      </c>
      <c r="S52" s="445">
        <v>5.9871765230856653</v>
      </c>
      <c r="T52" s="445">
        <v>4.4562836180412901</v>
      </c>
      <c r="U52" s="416">
        <v>2015</v>
      </c>
      <c r="V52" s="412"/>
      <c r="W52" s="60"/>
      <c r="X52" s="420" t="s">
        <v>80</v>
      </c>
      <c r="Y52" s="445">
        <v>27.03545911350847</v>
      </c>
      <c r="Z52" s="445">
        <v>13.151559469511074</v>
      </c>
      <c r="AA52" s="445">
        <v>40.187018583019544</v>
      </c>
      <c r="AB52" s="445">
        <v>34.434742855811379</v>
      </c>
      <c r="AC52" s="445">
        <v>43.75999296857681</v>
      </c>
      <c r="AD52" s="445">
        <v>5.7522757272081648</v>
      </c>
      <c r="AE52" s="445">
        <v>3.5729743855572664</v>
      </c>
      <c r="AF52" s="929">
        <v>2015</v>
      </c>
      <c r="AG52" s="415"/>
      <c r="AO52" s="61"/>
    </row>
    <row r="53" spans="1:41" x14ac:dyDescent="0.2">
      <c r="A53" s="60"/>
      <c r="B53" s="420" t="s">
        <v>80</v>
      </c>
      <c r="C53" s="445">
        <v>31.777184381674239</v>
      </c>
      <c r="D53" s="445">
        <v>0</v>
      </c>
      <c r="E53" s="445">
        <v>31.777184381674239</v>
      </c>
      <c r="F53" s="445">
        <v>28.330504360977265</v>
      </c>
      <c r="G53" s="445">
        <v>35.446741235400808</v>
      </c>
      <c r="H53" s="445">
        <v>3.4466800206969737</v>
      </c>
      <c r="I53" s="445">
        <v>3.6695568537265686</v>
      </c>
      <c r="J53" s="416">
        <v>2016</v>
      </c>
      <c r="K53" s="412"/>
      <c r="L53" s="60"/>
      <c r="M53" s="420" t="s">
        <v>80</v>
      </c>
      <c r="N53" s="445">
        <v>23.421227873845073</v>
      </c>
      <c r="O53" s="445">
        <v>2.7979020162484689</v>
      </c>
      <c r="P53" s="445">
        <v>26.219129890093544</v>
      </c>
      <c r="Q53" s="445">
        <v>24.229839447531386</v>
      </c>
      <c r="R53" s="445">
        <v>30.078765730740656</v>
      </c>
      <c r="S53" s="445">
        <v>1.989290442562158</v>
      </c>
      <c r="T53" s="445">
        <v>3.8596358406471118</v>
      </c>
      <c r="U53" s="416">
        <v>2016</v>
      </c>
      <c r="V53" s="412"/>
      <c r="W53" s="60"/>
      <c r="X53" s="420" t="s">
        <v>80</v>
      </c>
      <c r="Y53" s="445">
        <v>23.571614288808721</v>
      </c>
      <c r="Z53" s="445">
        <v>3.4446207853590995</v>
      </c>
      <c r="AA53" s="445">
        <v>27.016235074167824</v>
      </c>
      <c r="AB53" s="445">
        <v>25.035091985429371</v>
      </c>
      <c r="AC53" s="445">
        <v>27.663867042958895</v>
      </c>
      <c r="AD53" s="445">
        <v>1.9811430887384525</v>
      </c>
      <c r="AE53" s="445">
        <v>0.64763196879107099</v>
      </c>
      <c r="AF53" s="929">
        <v>2016</v>
      </c>
      <c r="AG53" s="415"/>
      <c r="AO53" s="61"/>
    </row>
    <row r="54" spans="1:41" x14ac:dyDescent="0.2">
      <c r="A54" s="60"/>
      <c r="B54" s="420" t="s">
        <v>80</v>
      </c>
      <c r="C54" s="445">
        <v>27.32214187485107</v>
      </c>
      <c r="D54" s="445">
        <v>0</v>
      </c>
      <c r="E54" s="445">
        <v>27.32214187485107</v>
      </c>
      <c r="F54" s="445">
        <v>22.296976810366356</v>
      </c>
      <c r="G54" s="445">
        <v>35.008869535168465</v>
      </c>
      <c r="H54" s="445">
        <v>5.0251650644847139</v>
      </c>
      <c r="I54" s="445">
        <v>7.6867276603173949</v>
      </c>
      <c r="J54" s="416">
        <v>2017</v>
      </c>
      <c r="K54" s="412"/>
      <c r="L54" s="60"/>
      <c r="M54" s="420" t="s">
        <v>80</v>
      </c>
      <c r="N54" s="445">
        <v>30.515913240463643</v>
      </c>
      <c r="O54" s="445">
        <v>2.1478079291409147</v>
      </c>
      <c r="P54" s="445">
        <v>32.663721169604557</v>
      </c>
      <c r="Q54" s="445">
        <v>30.993050350721578</v>
      </c>
      <c r="R54" s="445">
        <v>36.698849534693963</v>
      </c>
      <c r="S54" s="445">
        <v>1.6706708188829786</v>
      </c>
      <c r="T54" s="445">
        <v>4.0351283650894061</v>
      </c>
      <c r="U54" s="416">
        <v>2017</v>
      </c>
      <c r="V54" s="412"/>
      <c r="W54" s="60"/>
      <c r="X54" s="420" t="s">
        <v>80</v>
      </c>
      <c r="Y54" s="445">
        <v>20.42521483532003</v>
      </c>
      <c r="Z54" s="445">
        <v>3.5381796606170086</v>
      </c>
      <c r="AA54" s="445">
        <v>23.963394495937042</v>
      </c>
      <c r="AB54" s="445">
        <v>22.320829785674302</v>
      </c>
      <c r="AC54" s="445">
        <v>24.593223569142637</v>
      </c>
      <c r="AD54" s="445">
        <v>1.6425647102627394</v>
      </c>
      <c r="AE54" s="445">
        <v>0.62982907320559534</v>
      </c>
      <c r="AF54" s="929">
        <v>2017</v>
      </c>
      <c r="AG54" s="415"/>
      <c r="AO54" s="61"/>
    </row>
    <row r="55" spans="1:41" x14ac:dyDescent="0.2">
      <c r="A55" s="423"/>
      <c r="B55" s="420" t="s">
        <v>80</v>
      </c>
      <c r="C55" s="445">
        <v>41.160572236494936</v>
      </c>
      <c r="D55" s="445">
        <v>0</v>
      </c>
      <c r="E55" s="445">
        <v>41.160572236494936</v>
      </c>
      <c r="F55" s="445">
        <v>24.431438806148197</v>
      </c>
      <c r="G55" s="445">
        <v>45.968433492159662</v>
      </c>
      <c r="H55" s="445">
        <v>16.729133430346739</v>
      </c>
      <c r="I55" s="445">
        <v>4.8078612556647258</v>
      </c>
      <c r="J55" s="416">
        <v>2018</v>
      </c>
      <c r="K55" s="412"/>
      <c r="L55" s="60"/>
      <c r="M55" s="420" t="s">
        <v>80</v>
      </c>
      <c r="N55" s="445">
        <v>27.881343339901957</v>
      </c>
      <c r="O55" s="445">
        <v>2.8667051273626392</v>
      </c>
      <c r="P55" s="445">
        <v>30.748048467264603</v>
      </c>
      <c r="Q55" s="445">
        <v>28.601030013697073</v>
      </c>
      <c r="R55" s="445">
        <v>34.064513604553468</v>
      </c>
      <c r="S55" s="445">
        <v>2.1470184535675294</v>
      </c>
      <c r="T55" s="445">
        <v>3.3164651372888656</v>
      </c>
      <c r="U55" s="416">
        <v>2018</v>
      </c>
      <c r="V55" s="412"/>
      <c r="W55" s="60"/>
      <c r="X55" s="420" t="s">
        <v>80</v>
      </c>
      <c r="Y55" s="445">
        <v>28.234127061439732</v>
      </c>
      <c r="Z55" s="445">
        <v>5.572772628697086</v>
      </c>
      <c r="AA55" s="445">
        <v>33.806899690136817</v>
      </c>
      <c r="AB55" s="445">
        <v>30.342841585083402</v>
      </c>
      <c r="AC55" s="445">
        <v>36.575917705392605</v>
      </c>
      <c r="AD55" s="445">
        <v>3.4640581050534145</v>
      </c>
      <c r="AE55" s="445">
        <v>2.7690180152557886</v>
      </c>
      <c r="AF55" s="929">
        <v>2018</v>
      </c>
      <c r="AG55" s="415"/>
      <c r="AO55" s="61"/>
    </row>
    <row r="56" spans="1:41" x14ac:dyDescent="0.2">
      <c r="A56" s="60"/>
      <c r="B56" s="420" t="s">
        <v>80</v>
      </c>
      <c r="C56" s="445">
        <v>61.01321120589904</v>
      </c>
      <c r="D56" s="445">
        <v>0</v>
      </c>
      <c r="E56" s="445">
        <v>61.01321120589904</v>
      </c>
      <c r="F56" s="445">
        <v>30.104672520602769</v>
      </c>
      <c r="G56" s="445">
        <v>74.885119425267845</v>
      </c>
      <c r="H56" s="445">
        <v>30.908538685296271</v>
      </c>
      <c r="I56" s="445">
        <v>13.871908219368805</v>
      </c>
      <c r="J56" s="416">
        <v>2019</v>
      </c>
      <c r="K56" s="412"/>
      <c r="L56" s="60"/>
      <c r="M56" s="420" t="s">
        <v>80</v>
      </c>
      <c r="N56" s="445">
        <v>26.180380407469201</v>
      </c>
      <c r="O56" s="445">
        <v>4.5736102417769526</v>
      </c>
      <c r="P56" s="445">
        <v>30.753990649246155</v>
      </c>
      <c r="Q56" s="445">
        <v>28.52489125675265</v>
      </c>
      <c r="R56" s="445">
        <v>35.074904537297861</v>
      </c>
      <c r="S56" s="445">
        <v>2.2290993924935059</v>
      </c>
      <c r="T56" s="445">
        <v>4.320913888051706</v>
      </c>
      <c r="U56" s="416">
        <v>2019</v>
      </c>
      <c r="V56" s="412"/>
      <c r="W56" s="60"/>
      <c r="X56" s="420" t="s">
        <v>80</v>
      </c>
      <c r="Y56" s="445">
        <v>26.635087810998591</v>
      </c>
      <c r="Z56" s="445">
        <v>10.320480825333565</v>
      </c>
      <c r="AA56" s="445">
        <v>36.955568636332153</v>
      </c>
      <c r="AB56" s="445">
        <v>31.728484720063218</v>
      </c>
      <c r="AC56" s="445">
        <v>38.616850861134417</v>
      </c>
      <c r="AD56" s="445">
        <v>5.2270839162689349</v>
      </c>
      <c r="AE56" s="445">
        <v>1.6612822248022638</v>
      </c>
      <c r="AF56" s="929">
        <v>2019</v>
      </c>
      <c r="AG56" s="414"/>
      <c r="AO56" s="413"/>
    </row>
    <row r="57" spans="1:41" x14ac:dyDescent="0.2">
      <c r="A57" s="60"/>
      <c r="B57" s="420" t="s">
        <v>80</v>
      </c>
      <c r="C57" s="445">
        <v>23.646191542358945</v>
      </c>
      <c r="D57" s="445">
        <v>0</v>
      </c>
      <c r="E57" s="445">
        <v>23.646191542358945</v>
      </c>
      <c r="F57" s="445">
        <v>18.498012806473604</v>
      </c>
      <c r="G57" s="445">
        <v>29.2781538677661</v>
      </c>
      <c r="H57" s="445">
        <v>5.1481787358853417</v>
      </c>
      <c r="I57" s="445">
        <v>5.6319623254071551</v>
      </c>
      <c r="J57" s="416">
        <v>2020</v>
      </c>
      <c r="K57" s="412"/>
      <c r="L57" s="60"/>
      <c r="M57" s="420" t="s">
        <v>80</v>
      </c>
      <c r="N57" s="445">
        <v>26.584597576963699</v>
      </c>
      <c r="O57" s="445">
        <v>8.026844989892691</v>
      </c>
      <c r="P57" s="445">
        <v>34.611442566856397</v>
      </c>
      <c r="Q57" s="445">
        <v>29.117037476803944</v>
      </c>
      <c r="R57" s="445">
        <v>38.27544488690765</v>
      </c>
      <c r="S57" s="445">
        <v>5.494405090052453</v>
      </c>
      <c r="T57" s="445">
        <v>3.664002320051253</v>
      </c>
      <c r="U57" s="416">
        <v>2020</v>
      </c>
      <c r="V57" s="412"/>
      <c r="W57" s="60"/>
      <c r="X57" s="420" t="s">
        <v>80</v>
      </c>
      <c r="Y57" s="445">
        <v>22.868699314512028</v>
      </c>
      <c r="Z57" s="445">
        <v>17.183111703809271</v>
      </c>
      <c r="AA57" s="445">
        <v>40.051811018321303</v>
      </c>
      <c r="AB57" s="445">
        <v>36.280480053918119</v>
      </c>
      <c r="AC57" s="445">
        <v>42.75863509677248</v>
      </c>
      <c r="AD57" s="445">
        <v>3.7713309644031838</v>
      </c>
      <c r="AE57" s="445">
        <v>2.7068240784511772</v>
      </c>
      <c r="AF57" s="929">
        <v>2020</v>
      </c>
      <c r="AG57" s="414" t="s">
        <v>348</v>
      </c>
      <c r="AO57" s="61"/>
    </row>
    <row r="58" spans="1:41" x14ac:dyDescent="0.2">
      <c r="A58" s="60" t="s">
        <v>80</v>
      </c>
      <c r="B58" s="420"/>
      <c r="C58" s="462"/>
      <c r="D58" s="445"/>
      <c r="E58" s="445"/>
      <c r="F58" s="462"/>
      <c r="G58" s="462"/>
      <c r="H58" s="445"/>
      <c r="I58" s="445"/>
      <c r="J58" s="416"/>
      <c r="K58" s="412"/>
      <c r="L58" s="60" t="s">
        <v>80</v>
      </c>
      <c r="M58" s="420"/>
      <c r="N58" s="445"/>
      <c r="O58" s="445"/>
      <c r="P58" s="445"/>
      <c r="Q58" s="445"/>
      <c r="R58" s="445"/>
      <c r="S58" s="445"/>
      <c r="T58" s="445"/>
      <c r="U58" s="416"/>
      <c r="V58" s="412"/>
      <c r="W58" s="60" t="s">
        <v>80</v>
      </c>
      <c r="X58" s="420"/>
      <c r="Y58" s="445"/>
      <c r="Z58" s="445"/>
      <c r="AA58" s="445"/>
      <c r="AB58" s="445"/>
      <c r="AC58" s="445"/>
      <c r="AD58" s="445"/>
      <c r="AE58" s="445"/>
      <c r="AF58" s="929"/>
      <c r="AG58" s="415" t="s">
        <v>80</v>
      </c>
      <c r="AO58" s="61"/>
    </row>
    <row r="59" spans="1:41" x14ac:dyDescent="0.2">
      <c r="A59" s="423" t="s">
        <v>5</v>
      </c>
      <c r="B59" s="420" t="s">
        <v>80</v>
      </c>
      <c r="C59" s="930">
        <v>57.61181557231918</v>
      </c>
      <c r="D59" s="445">
        <v>4.8260041677467846</v>
      </c>
      <c r="E59" s="445">
        <v>62.437819740065983</v>
      </c>
      <c r="F59" s="930">
        <v>52.177173298649492</v>
      </c>
      <c r="G59" s="930">
        <v>86.424519820440281</v>
      </c>
      <c r="H59" s="445">
        <v>10.26064644141649</v>
      </c>
      <c r="I59" s="445">
        <v>23.986700080374298</v>
      </c>
      <c r="J59" s="416">
        <v>2012</v>
      </c>
      <c r="K59" s="412"/>
      <c r="L59" s="423" t="s">
        <v>565</v>
      </c>
      <c r="M59" s="420" t="s">
        <v>80</v>
      </c>
      <c r="N59" s="445">
        <v>10.150235041728182</v>
      </c>
      <c r="O59" s="445">
        <v>25.257396410829884</v>
      </c>
      <c r="P59" s="445">
        <v>35.407631452558071</v>
      </c>
      <c r="Q59" s="445">
        <v>28.787500795353427</v>
      </c>
      <c r="R59" s="445">
        <v>40.388406584185063</v>
      </c>
      <c r="S59" s="445">
        <v>6.6201306572046441</v>
      </c>
      <c r="T59" s="445">
        <v>4.9807751316269915</v>
      </c>
      <c r="U59" s="416">
        <v>2012</v>
      </c>
      <c r="V59" s="412"/>
      <c r="W59" s="423" t="s">
        <v>564</v>
      </c>
      <c r="X59" s="420" t="s">
        <v>80</v>
      </c>
      <c r="Y59" s="445">
        <v>23.163070918543649</v>
      </c>
      <c r="Z59" s="445">
        <v>16.154322916047388</v>
      </c>
      <c r="AA59" s="445">
        <v>39.31739383459103</v>
      </c>
      <c r="AB59" s="445">
        <v>36.130328499258084</v>
      </c>
      <c r="AC59" s="445">
        <v>40.89556767016709</v>
      </c>
      <c r="AD59" s="445">
        <v>3.1870653353329459</v>
      </c>
      <c r="AE59" s="445">
        <v>1.5781738355760595</v>
      </c>
      <c r="AF59" s="929">
        <v>2012</v>
      </c>
      <c r="AG59" s="414"/>
      <c r="AO59" s="413"/>
    </row>
    <row r="60" spans="1:41" x14ac:dyDescent="0.2">
      <c r="A60" s="60"/>
      <c r="B60" s="420" t="s">
        <v>80</v>
      </c>
      <c r="C60" s="930">
        <v>71.189725248213009</v>
      </c>
      <c r="D60" s="445">
        <v>14.281287392387199</v>
      </c>
      <c r="E60" s="445">
        <v>85.471012640600193</v>
      </c>
      <c r="F60" s="930">
        <v>59.772577971782489</v>
      </c>
      <c r="G60" s="930">
        <v>99.322482170866394</v>
      </c>
      <c r="H60" s="445">
        <v>25.698434668817704</v>
      </c>
      <c r="I60" s="445">
        <v>13.851469530266201</v>
      </c>
      <c r="J60" s="416">
        <v>2013</v>
      </c>
      <c r="K60" s="412"/>
      <c r="L60" s="60"/>
      <c r="M60" s="420" t="s">
        <v>80</v>
      </c>
      <c r="N60" s="445">
        <v>35.541369922447338</v>
      </c>
      <c r="O60" s="445">
        <v>20.098322796852173</v>
      </c>
      <c r="P60" s="445">
        <v>55.639692719299518</v>
      </c>
      <c r="Q60" s="445">
        <v>50.023819446797745</v>
      </c>
      <c r="R60" s="445">
        <v>60.600602877934449</v>
      </c>
      <c r="S60" s="445">
        <v>5.6158732725017728</v>
      </c>
      <c r="T60" s="445">
        <v>4.9609101586349311</v>
      </c>
      <c r="U60" s="416">
        <v>2013</v>
      </c>
      <c r="V60" s="412"/>
      <c r="W60" s="60"/>
      <c r="X60" s="420" t="s">
        <v>80</v>
      </c>
      <c r="Y60" s="445">
        <v>40.203050389949404</v>
      </c>
      <c r="Z60" s="445">
        <v>13.641721441700094</v>
      </c>
      <c r="AA60" s="445">
        <v>53.844771831649489</v>
      </c>
      <c r="AB60" s="445">
        <v>52.762876546083838</v>
      </c>
      <c r="AC60" s="445">
        <v>57.565598539251198</v>
      </c>
      <c r="AD60" s="445">
        <v>1.0818952855656505</v>
      </c>
      <c r="AE60" s="445">
        <v>3.7208267076017094</v>
      </c>
      <c r="AF60" s="929">
        <v>2013</v>
      </c>
      <c r="AG60" s="415"/>
      <c r="AO60" s="61"/>
    </row>
    <row r="61" spans="1:41" x14ac:dyDescent="0.2">
      <c r="A61" s="60"/>
      <c r="B61" s="420" t="s">
        <v>80</v>
      </c>
      <c r="C61" s="930">
        <v>65.72544461057268</v>
      </c>
      <c r="D61" s="445">
        <v>15.852902202847561</v>
      </c>
      <c r="E61" s="445">
        <v>81.578346813420239</v>
      </c>
      <c r="F61" s="930">
        <v>57.946609379685249</v>
      </c>
      <c r="G61" s="930">
        <v>86.466445203063572</v>
      </c>
      <c r="H61" s="445">
        <v>23.63173743373499</v>
      </c>
      <c r="I61" s="445">
        <v>4.8880983896433321</v>
      </c>
      <c r="J61" s="416">
        <v>2014</v>
      </c>
      <c r="K61" s="412"/>
      <c r="L61" s="60"/>
      <c r="M61" s="420" t="s">
        <v>80</v>
      </c>
      <c r="N61" s="445">
        <v>38.759346676202412</v>
      </c>
      <c r="O61" s="445">
        <v>14.902550320566593</v>
      </c>
      <c r="P61" s="445">
        <v>53.661896996769016</v>
      </c>
      <c r="Q61" s="445">
        <v>49.017403599311287</v>
      </c>
      <c r="R61" s="445">
        <v>57.496929742985316</v>
      </c>
      <c r="S61" s="445">
        <v>4.6444933974577296</v>
      </c>
      <c r="T61" s="445">
        <v>3.8350327462162994</v>
      </c>
      <c r="U61" s="416">
        <v>2014</v>
      </c>
      <c r="V61" s="412"/>
      <c r="W61" s="60"/>
      <c r="X61" s="420" t="s">
        <v>80</v>
      </c>
      <c r="Y61" s="445">
        <v>41.892827357674015</v>
      </c>
      <c r="Z61" s="445">
        <v>9.7935601836966288</v>
      </c>
      <c r="AA61" s="445">
        <v>51.686387541370642</v>
      </c>
      <c r="AB61" s="445">
        <v>49.042513679123822</v>
      </c>
      <c r="AC61" s="445">
        <v>55.319739393675235</v>
      </c>
      <c r="AD61" s="445">
        <v>2.6438738622468207</v>
      </c>
      <c r="AE61" s="445">
        <v>3.6333518523045925</v>
      </c>
      <c r="AF61" s="929">
        <v>2014</v>
      </c>
      <c r="AG61" s="415"/>
      <c r="AO61" s="61"/>
    </row>
    <row r="62" spans="1:41" x14ac:dyDescent="0.2">
      <c r="A62" s="60"/>
      <c r="B62" s="420" t="s">
        <v>80</v>
      </c>
      <c r="C62" s="930">
        <v>46.079869566825508</v>
      </c>
      <c r="D62" s="445">
        <v>13.555132152090954</v>
      </c>
      <c r="E62" s="445">
        <v>59.635001718916492</v>
      </c>
      <c r="F62" s="930">
        <v>35.966765825931262</v>
      </c>
      <c r="G62" s="930">
        <v>63.854468150066467</v>
      </c>
      <c r="H62" s="445">
        <v>23.66823589298523</v>
      </c>
      <c r="I62" s="445">
        <v>4.219466431149975</v>
      </c>
      <c r="J62" s="416">
        <v>2015</v>
      </c>
      <c r="K62" s="412"/>
      <c r="L62" s="60"/>
      <c r="M62" s="420" t="s">
        <v>80</v>
      </c>
      <c r="N62" s="445">
        <v>24.195972557728556</v>
      </c>
      <c r="O62" s="445">
        <v>15.83619641301223</v>
      </c>
      <c r="P62" s="445">
        <v>40.03216897074077</v>
      </c>
      <c r="Q62" s="445">
        <v>34.597476939710063</v>
      </c>
      <c r="R62" s="445">
        <v>43.166951646378926</v>
      </c>
      <c r="S62" s="445">
        <v>5.434692031030707</v>
      </c>
      <c r="T62" s="445">
        <v>3.1347826756381565</v>
      </c>
      <c r="U62" s="416">
        <v>2015</v>
      </c>
      <c r="V62" s="412"/>
      <c r="W62" s="60"/>
      <c r="X62" s="420" t="s">
        <v>80</v>
      </c>
      <c r="Y62" s="445">
        <v>27.882449471562342</v>
      </c>
      <c r="Z62" s="445">
        <v>9.7026343854235098</v>
      </c>
      <c r="AA62" s="445">
        <v>37.585083856985847</v>
      </c>
      <c r="AB62" s="445">
        <v>31.597907333900181</v>
      </c>
      <c r="AC62" s="445">
        <v>42.041367475027137</v>
      </c>
      <c r="AD62" s="445">
        <v>5.9871765230856653</v>
      </c>
      <c r="AE62" s="445">
        <v>4.4562836180412901</v>
      </c>
      <c r="AF62" s="929">
        <v>2015</v>
      </c>
      <c r="AG62" s="415"/>
      <c r="AO62" s="61"/>
    </row>
    <row r="63" spans="1:41" x14ac:dyDescent="0.2">
      <c r="A63" s="60"/>
      <c r="B63" s="420" t="s">
        <v>80</v>
      </c>
      <c r="C63" s="930">
        <v>36.976018086242433</v>
      </c>
      <c r="D63" s="445">
        <v>11.347597332887641</v>
      </c>
      <c r="E63" s="445">
        <v>48.323615419130078</v>
      </c>
      <c r="F63" s="930">
        <v>29.869583159030864</v>
      </c>
      <c r="G63" s="930">
        <v>55.060673575663799</v>
      </c>
      <c r="H63" s="445">
        <v>18.454032260099215</v>
      </c>
      <c r="I63" s="445">
        <v>6.7370581565337204</v>
      </c>
      <c r="J63" s="416">
        <v>2016</v>
      </c>
      <c r="K63" s="412"/>
      <c r="L63" s="60"/>
      <c r="M63" s="420" t="s">
        <v>80</v>
      </c>
      <c r="N63" s="445">
        <v>23.544918426432559</v>
      </c>
      <c r="O63" s="445">
        <v>4.1519215758168686</v>
      </c>
      <c r="P63" s="445">
        <v>27.696840002249431</v>
      </c>
      <c r="Q63" s="445">
        <v>25.209784213429078</v>
      </c>
      <c r="R63" s="445">
        <v>30.545615143631473</v>
      </c>
      <c r="S63" s="445">
        <v>2.4870557888203528</v>
      </c>
      <c r="T63" s="445">
        <v>2.8487751413820419</v>
      </c>
      <c r="U63" s="416">
        <v>2016</v>
      </c>
      <c r="V63" s="412"/>
      <c r="W63" s="60"/>
      <c r="X63" s="420" t="s">
        <v>80</v>
      </c>
      <c r="Y63" s="445">
        <v>23.421227873845073</v>
      </c>
      <c r="Z63" s="445">
        <v>2.7979020162484689</v>
      </c>
      <c r="AA63" s="445">
        <v>26.219129890093544</v>
      </c>
      <c r="AB63" s="445">
        <v>24.229839447531386</v>
      </c>
      <c r="AC63" s="445">
        <v>30.078765730740656</v>
      </c>
      <c r="AD63" s="445">
        <v>1.989290442562158</v>
      </c>
      <c r="AE63" s="445">
        <v>3.8596358406471118</v>
      </c>
      <c r="AF63" s="929">
        <v>2016</v>
      </c>
      <c r="AG63" s="415"/>
      <c r="AO63" s="61"/>
    </row>
    <row r="64" spans="1:41" x14ac:dyDescent="0.2">
      <c r="A64" s="60"/>
      <c r="B64" s="420" t="s">
        <v>80</v>
      </c>
      <c r="C64" s="930">
        <v>35.087356571211821</v>
      </c>
      <c r="D64" s="445">
        <v>13.685415655637437</v>
      </c>
      <c r="E64" s="445">
        <v>48.77277222684927</v>
      </c>
      <c r="F64" s="930">
        <v>30.779396204322556</v>
      </c>
      <c r="G64" s="930">
        <v>55.244952424842566</v>
      </c>
      <c r="H64" s="445">
        <v>17.993376022526714</v>
      </c>
      <c r="I64" s="445">
        <v>6.4721801979932962</v>
      </c>
      <c r="J64" s="416">
        <v>2017</v>
      </c>
      <c r="K64" s="412"/>
      <c r="L64" s="60"/>
      <c r="M64" s="420" t="s">
        <v>80</v>
      </c>
      <c r="N64" s="445">
        <v>21.90307308604164</v>
      </c>
      <c r="O64" s="445">
        <v>3.0328724422052171</v>
      </c>
      <c r="P64" s="445">
        <v>24.935945528246862</v>
      </c>
      <c r="Q64" s="445">
        <v>23.700219680188464</v>
      </c>
      <c r="R64" s="445">
        <v>26.278425827629285</v>
      </c>
      <c r="S64" s="445">
        <v>1.2357258480583972</v>
      </c>
      <c r="T64" s="445">
        <v>1.342480299382423</v>
      </c>
      <c r="U64" s="416">
        <v>2017</v>
      </c>
      <c r="V64" s="412"/>
      <c r="W64" s="60"/>
      <c r="X64" s="420" t="s">
        <v>80</v>
      </c>
      <c r="Y64" s="445">
        <v>30.515913240463643</v>
      </c>
      <c r="Z64" s="445">
        <v>2.1478079291409147</v>
      </c>
      <c r="AA64" s="445">
        <v>32.663721169604557</v>
      </c>
      <c r="AB64" s="445">
        <v>30.993050350721578</v>
      </c>
      <c r="AC64" s="445">
        <v>36.698849534693963</v>
      </c>
      <c r="AD64" s="445">
        <v>1.6706708188829786</v>
      </c>
      <c r="AE64" s="445">
        <v>4.0351283650894061</v>
      </c>
      <c r="AF64" s="929">
        <v>2017</v>
      </c>
      <c r="AG64" s="415"/>
      <c r="AO64" s="61"/>
    </row>
    <row r="65" spans="1:41" x14ac:dyDescent="0.2">
      <c r="A65" s="423"/>
      <c r="B65" s="420" t="s">
        <v>80</v>
      </c>
      <c r="C65" s="930">
        <v>42.513552137021115</v>
      </c>
      <c r="D65" s="445">
        <v>12.238369052081223</v>
      </c>
      <c r="E65" s="445">
        <v>54.751921189102347</v>
      </c>
      <c r="F65" s="930">
        <v>33.087657847476301</v>
      </c>
      <c r="G65" s="930">
        <v>61.874587197652488</v>
      </c>
      <c r="H65" s="445">
        <v>21.664263341626047</v>
      </c>
      <c r="I65" s="445">
        <v>7.1226660085501408</v>
      </c>
      <c r="J65" s="416">
        <v>2018</v>
      </c>
      <c r="K65" s="412"/>
      <c r="L65" s="60"/>
      <c r="M65" s="420" t="s">
        <v>80</v>
      </c>
      <c r="N65" s="445">
        <v>26.661568732862786</v>
      </c>
      <c r="O65" s="445">
        <v>4.449029317901946</v>
      </c>
      <c r="P65" s="445">
        <v>31.110598050764739</v>
      </c>
      <c r="Q65" s="445">
        <v>28.994213390770792</v>
      </c>
      <c r="R65" s="445">
        <v>32.654879485243399</v>
      </c>
      <c r="S65" s="445">
        <v>2.1163846599939475</v>
      </c>
      <c r="T65" s="445">
        <v>1.5442814344786591</v>
      </c>
      <c r="U65" s="416">
        <v>2018</v>
      </c>
      <c r="V65" s="412"/>
      <c r="W65" s="60"/>
      <c r="X65" s="420" t="s">
        <v>80</v>
      </c>
      <c r="Y65" s="445">
        <v>27.881343339901957</v>
      </c>
      <c r="Z65" s="445">
        <v>2.8667051273626392</v>
      </c>
      <c r="AA65" s="445">
        <v>30.748048467264603</v>
      </c>
      <c r="AB65" s="445">
        <v>28.601030013697073</v>
      </c>
      <c r="AC65" s="445">
        <v>34.064513604553468</v>
      </c>
      <c r="AD65" s="445">
        <v>2.1470184535675294</v>
      </c>
      <c r="AE65" s="445">
        <v>3.3164651372888656</v>
      </c>
      <c r="AF65" s="929">
        <v>2018</v>
      </c>
      <c r="AG65" s="415"/>
      <c r="AO65" s="61"/>
    </row>
    <row r="66" spans="1:41" x14ac:dyDescent="0.2">
      <c r="A66" s="60"/>
      <c r="B66" s="420" t="s">
        <v>80</v>
      </c>
      <c r="C66" s="930">
        <v>29.513778862874979</v>
      </c>
      <c r="D66" s="445">
        <v>8.5020951929420612</v>
      </c>
      <c r="E66" s="445">
        <v>38.015874055817044</v>
      </c>
      <c r="F66" s="930">
        <v>22.68865000331694</v>
      </c>
      <c r="G66" s="930">
        <v>45.671244792611958</v>
      </c>
      <c r="H66" s="445">
        <v>15.327224052500103</v>
      </c>
      <c r="I66" s="445">
        <v>7.6553707367949144</v>
      </c>
      <c r="J66" s="416">
        <v>2019</v>
      </c>
      <c r="K66" s="412"/>
      <c r="L66" s="60"/>
      <c r="M66" s="420" t="s">
        <v>80</v>
      </c>
      <c r="N66" s="445">
        <v>24.82796293757637</v>
      </c>
      <c r="O66" s="445">
        <v>8.8612879488169085</v>
      </c>
      <c r="P66" s="445">
        <v>33.689250886393275</v>
      </c>
      <c r="Q66" s="445">
        <v>31.228284754699818</v>
      </c>
      <c r="R66" s="445">
        <v>35.748059715379142</v>
      </c>
      <c r="S66" s="445">
        <v>2.460966131693457</v>
      </c>
      <c r="T66" s="445">
        <v>2.0588088289858675</v>
      </c>
      <c r="U66" s="416">
        <v>2019</v>
      </c>
      <c r="V66" s="412"/>
      <c r="W66" s="60"/>
      <c r="X66" s="420" t="s">
        <v>80</v>
      </c>
      <c r="Y66" s="445">
        <v>26.180380407469201</v>
      </c>
      <c r="Z66" s="445">
        <v>4.5736102417769526</v>
      </c>
      <c r="AA66" s="445">
        <v>30.753990649246155</v>
      </c>
      <c r="AB66" s="445">
        <v>28.52489125675265</v>
      </c>
      <c r="AC66" s="445">
        <v>35.074904537297861</v>
      </c>
      <c r="AD66" s="445">
        <v>2.2290993924935059</v>
      </c>
      <c r="AE66" s="445">
        <v>4.320913888051706</v>
      </c>
      <c r="AF66" s="929">
        <v>2019</v>
      </c>
      <c r="AG66" s="414"/>
      <c r="AO66" s="413"/>
    </row>
    <row r="67" spans="1:41" x14ac:dyDescent="0.2">
      <c r="A67" s="60"/>
      <c r="B67" s="420" t="s">
        <v>80</v>
      </c>
      <c r="C67" s="445">
        <v>22.607800121057419</v>
      </c>
      <c r="D67" s="445">
        <v>9.5839229984716887</v>
      </c>
      <c r="E67" s="445">
        <v>32.191723119529101</v>
      </c>
      <c r="F67" s="445">
        <v>21.013399071910488</v>
      </c>
      <c r="G67" s="445">
        <v>37.117745392914152</v>
      </c>
      <c r="H67" s="445">
        <v>11.178324047618613</v>
      </c>
      <c r="I67" s="445">
        <v>4.9260222733850512</v>
      </c>
      <c r="J67" s="416">
        <v>2020</v>
      </c>
      <c r="K67" s="412"/>
      <c r="L67" s="60"/>
      <c r="M67" s="420" t="s">
        <v>80</v>
      </c>
      <c r="N67" s="445">
        <v>21.678752199364336</v>
      </c>
      <c r="O67" s="445">
        <v>14.753902391490032</v>
      </c>
      <c r="P67" s="445">
        <v>36.432654590854369</v>
      </c>
      <c r="Q67" s="445">
        <v>31.670168742068331</v>
      </c>
      <c r="R67" s="445">
        <v>39.271096988664695</v>
      </c>
      <c r="S67" s="445">
        <v>4.7624858487860386</v>
      </c>
      <c r="T67" s="445">
        <v>2.8384423978103257</v>
      </c>
      <c r="U67" s="416">
        <v>2020</v>
      </c>
      <c r="V67" s="412"/>
      <c r="W67" s="60"/>
      <c r="X67" s="420" t="s">
        <v>80</v>
      </c>
      <c r="Y67" s="445">
        <v>26.584597576963699</v>
      </c>
      <c r="Z67" s="445">
        <v>8.026844989892691</v>
      </c>
      <c r="AA67" s="445">
        <v>34.611442566856397</v>
      </c>
      <c r="AB67" s="445">
        <v>29.117037476803944</v>
      </c>
      <c r="AC67" s="445">
        <v>38.27544488690765</v>
      </c>
      <c r="AD67" s="445">
        <v>5.494405090052453</v>
      </c>
      <c r="AE67" s="445">
        <v>3.664002320051253</v>
      </c>
      <c r="AF67" s="929">
        <v>2020</v>
      </c>
      <c r="AG67" s="414" t="s">
        <v>564</v>
      </c>
      <c r="AO67" s="61"/>
    </row>
    <row r="68" spans="1:41" x14ac:dyDescent="0.2">
      <c r="A68" s="60" t="s">
        <v>80</v>
      </c>
      <c r="B68" s="420"/>
      <c r="C68" s="445"/>
      <c r="D68" s="445"/>
      <c r="E68" s="445"/>
      <c r="F68" s="445"/>
      <c r="G68" s="445"/>
      <c r="H68" s="445"/>
      <c r="I68" s="445"/>
      <c r="J68" s="416"/>
      <c r="K68" s="412"/>
      <c r="L68" s="60" t="s">
        <v>80</v>
      </c>
      <c r="M68" s="420"/>
      <c r="N68" s="445"/>
      <c r="O68" s="445"/>
      <c r="P68" s="445"/>
      <c r="Q68" s="445"/>
      <c r="R68" s="445"/>
      <c r="S68" s="445"/>
      <c r="T68" s="445"/>
      <c r="U68" s="416"/>
      <c r="V68" s="412"/>
      <c r="W68" s="60" t="s">
        <v>80</v>
      </c>
      <c r="X68" s="420"/>
      <c r="Y68" s="445"/>
      <c r="Z68" s="445"/>
      <c r="AA68" s="445"/>
      <c r="AB68" s="445"/>
      <c r="AC68" s="445"/>
      <c r="AD68" s="445"/>
      <c r="AE68" s="445"/>
      <c r="AF68" s="929"/>
      <c r="AG68" s="415" t="s">
        <v>80</v>
      </c>
      <c r="AO68" s="61"/>
    </row>
    <row r="69" spans="1:41" x14ac:dyDescent="0.2">
      <c r="A69" s="423" t="s">
        <v>1</v>
      </c>
      <c r="B69" s="420" t="s">
        <v>80</v>
      </c>
      <c r="C69" s="445">
        <v>45.632018020726321</v>
      </c>
      <c r="D69" s="445">
        <v>15.841503596820134</v>
      </c>
      <c r="E69" s="445">
        <v>61.47352161754646</v>
      </c>
      <c r="F69" s="445">
        <v>50.300688668361857</v>
      </c>
      <c r="G69" s="445">
        <v>64.949202273580909</v>
      </c>
      <c r="H69" s="445">
        <v>11.172832949184603</v>
      </c>
      <c r="I69" s="445">
        <v>3.4756806560344486</v>
      </c>
      <c r="J69" s="416">
        <v>2012</v>
      </c>
      <c r="K69" s="412"/>
      <c r="L69" s="423" t="s">
        <v>562</v>
      </c>
      <c r="M69" s="420" t="s">
        <v>80</v>
      </c>
      <c r="N69" s="445">
        <v>40.733661629080601</v>
      </c>
      <c r="O69" s="445">
        <v>26.505642582492001</v>
      </c>
      <c r="P69" s="445">
        <v>67.239304211572602</v>
      </c>
      <c r="Q69" s="445">
        <v>60.860656568130864</v>
      </c>
      <c r="R69" s="445">
        <v>68.876771677661168</v>
      </c>
      <c r="S69" s="445">
        <v>6.3786476434417381</v>
      </c>
      <c r="T69" s="445">
        <v>1.637467466088566</v>
      </c>
      <c r="U69" s="416">
        <v>2012</v>
      </c>
      <c r="V69" s="412"/>
      <c r="W69" s="423" t="s">
        <v>6</v>
      </c>
      <c r="X69" s="420" t="s">
        <v>80</v>
      </c>
      <c r="Y69" s="445">
        <v>48.765073228800269</v>
      </c>
      <c r="Z69" s="445">
        <v>4.6951666954707489</v>
      </c>
      <c r="AA69" s="445">
        <v>53.460239924271008</v>
      </c>
      <c r="AB69" s="445">
        <v>50.139134622140517</v>
      </c>
      <c r="AC69" s="445">
        <v>55.045306927472112</v>
      </c>
      <c r="AD69" s="445">
        <v>3.3211053021304906</v>
      </c>
      <c r="AE69" s="445">
        <v>1.5850670032011038</v>
      </c>
      <c r="AF69" s="929">
        <v>2012</v>
      </c>
      <c r="AG69" s="414"/>
      <c r="AO69" s="413"/>
    </row>
    <row r="70" spans="1:41" x14ac:dyDescent="0.2">
      <c r="A70" s="60"/>
      <c r="B70" s="420" t="s">
        <v>80</v>
      </c>
      <c r="C70" s="445">
        <v>50.054242846228256</v>
      </c>
      <c r="D70" s="445">
        <v>21.767450420655329</v>
      </c>
      <c r="E70" s="445">
        <v>71.821693266883585</v>
      </c>
      <c r="F70" s="445">
        <v>51.391423231257235</v>
      </c>
      <c r="G70" s="445">
        <v>78.523589443901542</v>
      </c>
      <c r="H70" s="445">
        <v>20.43027003562635</v>
      </c>
      <c r="I70" s="445">
        <v>6.7018961770179573</v>
      </c>
      <c r="J70" s="416">
        <v>2013</v>
      </c>
      <c r="K70" s="412"/>
      <c r="L70" s="60"/>
      <c r="M70" s="420" t="s">
        <v>80</v>
      </c>
      <c r="N70" s="445">
        <v>42.294932717706303</v>
      </c>
      <c r="O70" s="445">
        <v>13.98088261807264</v>
      </c>
      <c r="P70" s="445">
        <v>56.275815335778944</v>
      </c>
      <c r="Q70" s="445">
        <v>50.747232227452272</v>
      </c>
      <c r="R70" s="445">
        <v>58.383214838606492</v>
      </c>
      <c r="S70" s="445">
        <v>5.5285831083266714</v>
      </c>
      <c r="T70" s="445">
        <v>2.1073995028275476</v>
      </c>
      <c r="U70" s="416">
        <v>2013</v>
      </c>
      <c r="V70" s="412"/>
      <c r="W70" s="60"/>
      <c r="X70" s="420" t="s">
        <v>80</v>
      </c>
      <c r="Y70" s="445">
        <v>66.422438416069099</v>
      </c>
      <c r="Z70" s="445">
        <v>4.0852219310394959</v>
      </c>
      <c r="AA70" s="445">
        <v>70.507660347108597</v>
      </c>
      <c r="AB70" s="445">
        <v>62.791491369769417</v>
      </c>
      <c r="AC70" s="445">
        <v>97.66377597581986</v>
      </c>
      <c r="AD70" s="445">
        <v>7.7161689773391799</v>
      </c>
      <c r="AE70" s="445">
        <v>27.156115628711262</v>
      </c>
      <c r="AF70" s="929">
        <v>2013</v>
      </c>
      <c r="AG70" s="415"/>
      <c r="AO70" s="61"/>
    </row>
    <row r="71" spans="1:41" x14ac:dyDescent="0.2">
      <c r="A71" s="60"/>
      <c r="B71" s="420" t="s">
        <v>80</v>
      </c>
      <c r="C71" s="445">
        <v>60.293371697771342</v>
      </c>
      <c r="D71" s="445">
        <v>20.956976290433271</v>
      </c>
      <c r="E71" s="445">
        <v>81.250347988204609</v>
      </c>
      <c r="F71" s="445">
        <v>64.25395527944751</v>
      </c>
      <c r="G71" s="445">
        <v>85.640869413449892</v>
      </c>
      <c r="H71" s="445">
        <v>16.996392708757099</v>
      </c>
      <c r="I71" s="445">
        <v>4.3905214252452822</v>
      </c>
      <c r="J71" s="416">
        <v>2014</v>
      </c>
      <c r="K71" s="412"/>
      <c r="L71" s="60"/>
      <c r="M71" s="420" t="s">
        <v>80</v>
      </c>
      <c r="N71" s="445">
        <v>51.0552591847065</v>
      </c>
      <c r="O71" s="445">
        <v>9.1041115236171581</v>
      </c>
      <c r="P71" s="445">
        <v>60.159370708323657</v>
      </c>
      <c r="Q71" s="445">
        <v>56.739763703802033</v>
      </c>
      <c r="R71" s="445">
        <v>65.324893788582955</v>
      </c>
      <c r="S71" s="445">
        <v>3.4196070045216231</v>
      </c>
      <c r="T71" s="445">
        <v>5.1655230802592982</v>
      </c>
      <c r="U71" s="416">
        <v>2014</v>
      </c>
      <c r="V71" s="412"/>
      <c r="W71" s="60"/>
      <c r="X71" s="420" t="s">
        <v>80</v>
      </c>
      <c r="Y71" s="445">
        <v>65.697379965086938</v>
      </c>
      <c r="Z71" s="445">
        <v>4.4130512985625279</v>
      </c>
      <c r="AA71" s="445">
        <v>70.110431263649474</v>
      </c>
      <c r="AB71" s="445">
        <v>61.820534157563863</v>
      </c>
      <c r="AC71" s="445">
        <v>75.08332378062893</v>
      </c>
      <c r="AD71" s="445">
        <v>8.2898971060856113</v>
      </c>
      <c r="AE71" s="445">
        <v>4.9728925169794564</v>
      </c>
      <c r="AF71" s="929">
        <v>2014</v>
      </c>
      <c r="AG71" s="415"/>
      <c r="AO71" s="61"/>
    </row>
    <row r="72" spans="1:41" x14ac:dyDescent="0.2">
      <c r="A72" s="60"/>
      <c r="B72" s="420" t="s">
        <v>80</v>
      </c>
      <c r="C72" s="445">
        <v>39.867679703101295</v>
      </c>
      <c r="D72" s="445">
        <v>18.678161204039718</v>
      </c>
      <c r="E72" s="445">
        <v>58.545840907141006</v>
      </c>
      <c r="F72" s="445">
        <v>53.029612691766644</v>
      </c>
      <c r="G72" s="445">
        <v>67.355807483627459</v>
      </c>
      <c r="H72" s="445">
        <v>5.5162282153743618</v>
      </c>
      <c r="I72" s="445">
        <v>8.8099665764864525</v>
      </c>
      <c r="J72" s="416">
        <v>2015</v>
      </c>
      <c r="K72" s="412"/>
      <c r="L72" s="60"/>
      <c r="M72" s="420" t="s">
        <v>80</v>
      </c>
      <c r="N72" s="445">
        <v>36.043916510544193</v>
      </c>
      <c r="O72" s="445">
        <v>8.4954774662242336</v>
      </c>
      <c r="P72" s="445">
        <v>44.53939397676843</v>
      </c>
      <c r="Q72" s="445">
        <v>35.718616898187719</v>
      </c>
      <c r="R72" s="445">
        <v>51.767783297404115</v>
      </c>
      <c r="S72" s="445">
        <v>8.8207770785807114</v>
      </c>
      <c r="T72" s="445">
        <v>7.2283893206356851</v>
      </c>
      <c r="U72" s="416">
        <v>2015</v>
      </c>
      <c r="V72" s="412"/>
      <c r="W72" s="60"/>
      <c r="X72" s="420" t="s">
        <v>80</v>
      </c>
      <c r="Y72" s="445">
        <v>45.011762005820486</v>
      </c>
      <c r="Z72" s="445">
        <v>4.4554412375027423</v>
      </c>
      <c r="AA72" s="445">
        <v>49.467203243323233</v>
      </c>
      <c r="AB72" s="445">
        <v>45.194994115326715</v>
      </c>
      <c r="AC72" s="445">
        <v>51.837643472042494</v>
      </c>
      <c r="AD72" s="445">
        <v>4.2722091279965184</v>
      </c>
      <c r="AE72" s="445">
        <v>2.3704402287192607</v>
      </c>
      <c r="AF72" s="929">
        <v>2015</v>
      </c>
      <c r="AG72" s="415"/>
      <c r="AO72" s="61"/>
    </row>
    <row r="73" spans="1:41" x14ac:dyDescent="0.2">
      <c r="A73" s="60"/>
      <c r="B73" s="420" t="s">
        <v>80</v>
      </c>
      <c r="C73" s="445">
        <v>32.447964254537744</v>
      </c>
      <c r="D73" s="445">
        <v>16.872603477360236</v>
      </c>
      <c r="E73" s="445">
        <v>49.320567731897981</v>
      </c>
      <c r="F73" s="445">
        <v>44.368390553747659</v>
      </c>
      <c r="G73" s="445">
        <v>57.644466580839939</v>
      </c>
      <c r="H73" s="445">
        <v>4.9521771781503219</v>
      </c>
      <c r="I73" s="445">
        <v>8.3238988489419583</v>
      </c>
      <c r="J73" s="416">
        <v>2016</v>
      </c>
      <c r="K73" s="412"/>
      <c r="L73" s="60"/>
      <c r="M73" s="420" t="s">
        <v>80</v>
      </c>
      <c r="N73" s="445">
        <v>34.224149655526887</v>
      </c>
      <c r="O73" s="445">
        <v>9.9082096832351905</v>
      </c>
      <c r="P73" s="445">
        <v>44.132359338762072</v>
      </c>
      <c r="Q73" s="445">
        <v>38.917586583405452</v>
      </c>
      <c r="R73" s="445">
        <v>47.651809103704856</v>
      </c>
      <c r="S73" s="445">
        <v>5.2147727553566199</v>
      </c>
      <c r="T73" s="445">
        <v>3.5194497649427845</v>
      </c>
      <c r="U73" s="416">
        <v>2016</v>
      </c>
      <c r="V73" s="412"/>
      <c r="W73" s="60"/>
      <c r="X73" s="420" t="s">
        <v>80</v>
      </c>
      <c r="Y73" s="445">
        <v>33.622982656379683</v>
      </c>
      <c r="Z73" s="445">
        <v>5.8585683977146541</v>
      </c>
      <c r="AA73" s="445">
        <v>39.481551054094325</v>
      </c>
      <c r="AB73" s="445">
        <v>35.176583177666778</v>
      </c>
      <c r="AC73" s="445">
        <v>40.661020504208231</v>
      </c>
      <c r="AD73" s="445">
        <v>4.304967876427547</v>
      </c>
      <c r="AE73" s="445">
        <v>1.1794694501139062</v>
      </c>
      <c r="AF73" s="929">
        <v>2016</v>
      </c>
      <c r="AG73" s="415"/>
      <c r="AO73" s="61"/>
    </row>
    <row r="74" spans="1:41" x14ac:dyDescent="0.2">
      <c r="A74" s="60"/>
      <c r="B74" s="420" t="s">
        <v>80</v>
      </c>
      <c r="C74" s="445">
        <v>34.179315804346139</v>
      </c>
      <c r="D74" s="445">
        <v>16.5556539983227</v>
      </c>
      <c r="E74" s="445">
        <v>50.734969802668836</v>
      </c>
      <c r="F74" s="445">
        <v>45.927897430805068</v>
      </c>
      <c r="G74" s="445">
        <v>56.448444123218742</v>
      </c>
      <c r="H74" s="445">
        <v>4.807072371863768</v>
      </c>
      <c r="I74" s="445">
        <v>5.7134743205499063</v>
      </c>
      <c r="J74" s="416">
        <v>2017</v>
      </c>
      <c r="K74" s="412"/>
      <c r="L74" s="60"/>
      <c r="M74" s="420" t="s">
        <v>80</v>
      </c>
      <c r="N74" s="445">
        <v>33.50733056438564</v>
      </c>
      <c r="O74" s="445">
        <v>11.266136754620577</v>
      </c>
      <c r="P74" s="445">
        <v>44.773467319006215</v>
      </c>
      <c r="Q74" s="445">
        <v>41.550865234712333</v>
      </c>
      <c r="R74" s="445">
        <v>48.726949233962621</v>
      </c>
      <c r="S74" s="445">
        <v>3.2226020842938823</v>
      </c>
      <c r="T74" s="445">
        <v>3.9534819149564058</v>
      </c>
      <c r="U74" s="416">
        <v>2017</v>
      </c>
      <c r="V74" s="412"/>
      <c r="W74" s="60"/>
      <c r="X74" s="420" t="s">
        <v>80</v>
      </c>
      <c r="Y74" s="445">
        <v>34.5699619157893</v>
      </c>
      <c r="Z74" s="445">
        <v>9.9823205908704704</v>
      </c>
      <c r="AA74" s="445">
        <v>44.552282506659772</v>
      </c>
      <c r="AB74" s="445">
        <v>38.727191718847337</v>
      </c>
      <c r="AC74" s="445">
        <v>48.530809594231208</v>
      </c>
      <c r="AD74" s="445">
        <v>5.8250907878124352</v>
      </c>
      <c r="AE74" s="445">
        <v>3.978527087571436</v>
      </c>
      <c r="AF74" s="929">
        <v>2017</v>
      </c>
      <c r="AG74" s="415"/>
      <c r="AO74" s="61"/>
    </row>
    <row r="75" spans="1:41" x14ac:dyDescent="0.2">
      <c r="A75" s="423"/>
      <c r="B75" s="420" t="s">
        <v>80</v>
      </c>
      <c r="C75" s="445">
        <v>39.794534291076104</v>
      </c>
      <c r="D75" s="445">
        <v>21.86957287800902</v>
      </c>
      <c r="E75" s="445">
        <v>61.664107169085128</v>
      </c>
      <c r="F75" s="445">
        <v>57.326094905620259</v>
      </c>
      <c r="G75" s="445">
        <v>67.85109974823699</v>
      </c>
      <c r="H75" s="445">
        <v>4.3380122634648686</v>
      </c>
      <c r="I75" s="445">
        <v>6.1869925791518625</v>
      </c>
      <c r="J75" s="416">
        <v>2018</v>
      </c>
      <c r="K75" s="412"/>
      <c r="L75" s="60"/>
      <c r="M75" s="420" t="s">
        <v>80</v>
      </c>
      <c r="N75" s="445">
        <v>37.722533114491426</v>
      </c>
      <c r="O75" s="445">
        <v>5.1498687066797029</v>
      </c>
      <c r="P75" s="445">
        <v>42.872401821171117</v>
      </c>
      <c r="Q75" s="445">
        <v>38.725512502052297</v>
      </c>
      <c r="R75" s="445">
        <v>44.875237700370072</v>
      </c>
      <c r="S75" s="445">
        <v>4.1468893191188201</v>
      </c>
      <c r="T75" s="445">
        <v>2.0028358791989547</v>
      </c>
      <c r="U75" s="416">
        <v>2018</v>
      </c>
      <c r="V75" s="412"/>
      <c r="W75" s="60"/>
      <c r="X75" s="420" t="s">
        <v>80</v>
      </c>
      <c r="Y75" s="445">
        <v>42.605402362010153</v>
      </c>
      <c r="Z75" s="445">
        <v>15.105698603126836</v>
      </c>
      <c r="AA75" s="445">
        <v>57.711100965136993</v>
      </c>
      <c r="AB75" s="445">
        <v>49.070294157224573</v>
      </c>
      <c r="AC75" s="445">
        <v>62.765183921999885</v>
      </c>
      <c r="AD75" s="445">
        <v>8.6408068079124192</v>
      </c>
      <c r="AE75" s="445">
        <v>5.0540829568628922</v>
      </c>
      <c r="AF75" s="929">
        <v>2018</v>
      </c>
      <c r="AG75" s="415"/>
      <c r="AO75" s="61"/>
    </row>
    <row r="76" spans="1:41" x14ac:dyDescent="0.2">
      <c r="A76" s="60"/>
      <c r="B76" s="420" t="s">
        <v>80</v>
      </c>
      <c r="C76" s="445">
        <v>27.983338651412044</v>
      </c>
      <c r="D76" s="445">
        <v>16.674370820300705</v>
      </c>
      <c r="E76" s="445">
        <v>44.657709471712742</v>
      </c>
      <c r="F76" s="445">
        <v>41.770444879426513</v>
      </c>
      <c r="G76" s="445">
        <v>50.04284635933324</v>
      </c>
      <c r="H76" s="445">
        <v>2.887264592286229</v>
      </c>
      <c r="I76" s="445">
        <v>5.3851368876204972</v>
      </c>
      <c r="J76" s="416">
        <v>2019</v>
      </c>
      <c r="K76" s="412"/>
      <c r="L76" s="60"/>
      <c r="M76" s="420" t="s">
        <v>80</v>
      </c>
      <c r="N76" s="445">
        <v>30.280691852327248</v>
      </c>
      <c r="O76" s="445">
        <v>4.8801403587068455</v>
      </c>
      <c r="P76" s="445">
        <v>35.160832211034091</v>
      </c>
      <c r="Q76" s="445">
        <v>31.604531287792891</v>
      </c>
      <c r="R76" s="445">
        <v>38.025763034121191</v>
      </c>
      <c r="S76" s="445">
        <v>3.5563009232411993</v>
      </c>
      <c r="T76" s="445">
        <v>2.8649308230871</v>
      </c>
      <c r="U76" s="416">
        <v>2019</v>
      </c>
      <c r="V76" s="412"/>
      <c r="W76" s="60"/>
      <c r="X76" s="420" t="s">
        <v>80</v>
      </c>
      <c r="Y76" s="445">
        <v>28.447499520941182</v>
      </c>
      <c r="Z76" s="445">
        <v>12.124561423553725</v>
      </c>
      <c r="AA76" s="445">
        <v>40.572060944494901</v>
      </c>
      <c r="AB76" s="445">
        <v>37.269859788285729</v>
      </c>
      <c r="AC76" s="445">
        <v>44.335478276014129</v>
      </c>
      <c r="AD76" s="445">
        <v>3.302201156209172</v>
      </c>
      <c r="AE76" s="445">
        <v>3.7634173315192285</v>
      </c>
      <c r="AF76" s="929">
        <v>2019</v>
      </c>
      <c r="AG76" s="414"/>
      <c r="AO76" s="413"/>
    </row>
    <row r="77" spans="1:41" x14ac:dyDescent="0.2">
      <c r="A77" s="60"/>
      <c r="B77" s="420" t="s">
        <v>80</v>
      </c>
      <c r="C77" s="931">
        <v>21.731240338782566</v>
      </c>
      <c r="D77" s="931">
        <v>14.44660582532042</v>
      </c>
      <c r="E77" s="931">
        <v>36.177846164102988</v>
      </c>
      <c r="F77" s="931">
        <v>32.257917023087508</v>
      </c>
      <c r="G77" s="931">
        <v>41.740298729837903</v>
      </c>
      <c r="H77" s="931">
        <v>3.91992914101548</v>
      </c>
      <c r="I77" s="931">
        <v>5.5624525657349153</v>
      </c>
      <c r="J77" s="416">
        <v>2020</v>
      </c>
      <c r="K77" s="412"/>
      <c r="L77" s="60"/>
      <c r="M77" s="420" t="s">
        <v>80</v>
      </c>
      <c r="N77" s="931">
        <v>23.179853891050996</v>
      </c>
      <c r="O77" s="931">
        <v>1.9707860576282266</v>
      </c>
      <c r="P77" s="931">
        <v>25.15063994867922</v>
      </c>
      <c r="Q77" s="931">
        <v>24.751420341320049</v>
      </c>
      <c r="R77" s="931">
        <v>26.084448898091452</v>
      </c>
      <c r="S77" s="931">
        <v>0.39921960735917139</v>
      </c>
      <c r="T77" s="931">
        <v>0.93380894941223147</v>
      </c>
      <c r="U77" s="416">
        <v>2020</v>
      </c>
      <c r="V77" s="412"/>
      <c r="W77" s="60"/>
      <c r="X77" s="420" t="s">
        <v>80</v>
      </c>
      <c r="Y77" s="445">
        <v>21.452558547161352</v>
      </c>
      <c r="Z77" s="445">
        <v>7.9081984926853766</v>
      </c>
      <c r="AA77" s="445">
        <v>29.360757039846728</v>
      </c>
      <c r="AB77" s="445">
        <v>28.251963867112938</v>
      </c>
      <c r="AC77" s="445">
        <v>30.292747487896783</v>
      </c>
      <c r="AD77" s="445">
        <v>1.1087931727337903</v>
      </c>
      <c r="AE77" s="445">
        <v>0.93199044805005471</v>
      </c>
      <c r="AF77" s="929">
        <v>2020</v>
      </c>
      <c r="AG77" s="414" t="s">
        <v>6</v>
      </c>
      <c r="AO77" s="61"/>
    </row>
    <row r="78" spans="1:41" x14ac:dyDescent="0.2">
      <c r="A78" s="60" t="s">
        <v>80</v>
      </c>
      <c r="B78" s="421"/>
      <c r="C78" s="931"/>
      <c r="D78" s="931"/>
      <c r="E78" s="931"/>
      <c r="F78" s="931"/>
      <c r="G78" s="931"/>
      <c r="H78" s="931"/>
      <c r="I78" s="931"/>
      <c r="J78" s="416"/>
      <c r="K78" s="412"/>
      <c r="L78" s="60" t="s">
        <v>80</v>
      </c>
      <c r="M78" s="420"/>
      <c r="N78" s="931"/>
      <c r="O78" s="931"/>
      <c r="P78" s="931"/>
      <c r="Q78" s="931"/>
      <c r="R78" s="931"/>
      <c r="S78" s="931"/>
      <c r="T78" s="931"/>
      <c r="U78" s="416"/>
      <c r="V78" s="412"/>
      <c r="W78" s="60" t="s">
        <v>80</v>
      </c>
      <c r="X78" s="420"/>
      <c r="Y78" s="445"/>
      <c r="Z78" s="445"/>
      <c r="AA78" s="445"/>
      <c r="AB78" s="445"/>
      <c r="AC78" s="445"/>
      <c r="AD78" s="445"/>
      <c r="AE78" s="445"/>
      <c r="AF78" s="929"/>
      <c r="AG78" s="415" t="s">
        <v>80</v>
      </c>
      <c r="AO78" s="61"/>
    </row>
    <row r="79" spans="1:41" x14ac:dyDescent="0.2">
      <c r="A79" s="423" t="s">
        <v>4</v>
      </c>
      <c r="B79" s="420" t="s">
        <v>80</v>
      </c>
      <c r="C79" s="445">
        <v>36.111357165887803</v>
      </c>
      <c r="D79" s="445">
        <v>2.4405094498856264E-2</v>
      </c>
      <c r="E79" s="445">
        <v>36.135762260386663</v>
      </c>
      <c r="F79" s="445">
        <v>31.337435735693997</v>
      </c>
      <c r="G79" s="445">
        <v>42.288979627827175</v>
      </c>
      <c r="H79" s="445">
        <v>4.7983265246926656</v>
      </c>
      <c r="I79" s="445">
        <v>6.1532173674405115</v>
      </c>
      <c r="J79" s="416">
        <v>2012</v>
      </c>
      <c r="K79" s="412"/>
      <c r="L79" s="423" t="s">
        <v>563</v>
      </c>
      <c r="M79" s="420" t="s">
        <v>80</v>
      </c>
      <c r="N79" s="445">
        <v>40.659541447987451</v>
      </c>
      <c r="O79" s="445">
        <v>29.696440009288541</v>
      </c>
      <c r="P79" s="445">
        <v>70.355981457275988</v>
      </c>
      <c r="Q79" s="445">
        <v>66.578726757802428</v>
      </c>
      <c r="R79" s="445">
        <v>71.149877662582796</v>
      </c>
      <c r="S79" s="445">
        <v>3.7772546994735592</v>
      </c>
      <c r="T79" s="445">
        <v>0.79389620530680816</v>
      </c>
      <c r="U79" s="416">
        <v>2012</v>
      </c>
      <c r="V79" s="412"/>
      <c r="W79" s="423" t="s">
        <v>565</v>
      </c>
      <c r="X79" s="420" t="s">
        <v>80</v>
      </c>
      <c r="Y79" s="445">
        <v>10.150235041728182</v>
      </c>
      <c r="Z79" s="445">
        <v>25.257396410829884</v>
      </c>
      <c r="AA79" s="445">
        <v>35.407631452558071</v>
      </c>
      <c r="AB79" s="445">
        <v>28.787500795353427</v>
      </c>
      <c r="AC79" s="445">
        <v>40.388406584185063</v>
      </c>
      <c r="AD79" s="445">
        <v>6.6201306572046441</v>
      </c>
      <c r="AE79" s="445">
        <v>4.9807751316269915</v>
      </c>
      <c r="AF79" s="929">
        <v>2012</v>
      </c>
      <c r="AG79" s="414"/>
      <c r="AO79" s="413"/>
    </row>
    <row r="80" spans="1:41" x14ac:dyDescent="0.2">
      <c r="A80" s="60"/>
      <c r="B80" s="420" t="s">
        <v>80</v>
      </c>
      <c r="C80" s="445">
        <v>39.079338614319127</v>
      </c>
      <c r="D80" s="445">
        <v>0.12457273253687938</v>
      </c>
      <c r="E80" s="445">
        <v>39.20391134685601</v>
      </c>
      <c r="F80" s="445">
        <v>34.264668149673298</v>
      </c>
      <c r="G80" s="445">
        <v>43.98820922730556</v>
      </c>
      <c r="H80" s="445">
        <v>4.9392431971827122</v>
      </c>
      <c r="I80" s="445">
        <v>4.7842978804495502</v>
      </c>
      <c r="J80" s="416">
        <v>2013</v>
      </c>
      <c r="K80" s="412"/>
      <c r="L80" s="60"/>
      <c r="M80" s="420" t="s">
        <v>80</v>
      </c>
      <c r="N80" s="445">
        <v>42.443391436123648</v>
      </c>
      <c r="O80" s="445">
        <v>18.062806220973918</v>
      </c>
      <c r="P80" s="445">
        <v>60.506197657097573</v>
      </c>
      <c r="Q80" s="445">
        <v>53.743806703732453</v>
      </c>
      <c r="R80" s="445">
        <v>62.532629021997508</v>
      </c>
      <c r="S80" s="445">
        <v>6.7623909533651201</v>
      </c>
      <c r="T80" s="445">
        <v>2.0264313648999348</v>
      </c>
      <c r="U80" s="416">
        <v>2013</v>
      </c>
      <c r="V80" s="412"/>
      <c r="W80" s="60"/>
      <c r="X80" s="420" t="s">
        <v>80</v>
      </c>
      <c r="Y80" s="445">
        <v>35.541369922447338</v>
      </c>
      <c r="Z80" s="445">
        <v>20.098322796852173</v>
      </c>
      <c r="AA80" s="445">
        <v>55.639692719299518</v>
      </c>
      <c r="AB80" s="445">
        <v>50.023819446797745</v>
      </c>
      <c r="AC80" s="445">
        <v>60.600602877934449</v>
      </c>
      <c r="AD80" s="445">
        <v>5.6158732725017728</v>
      </c>
      <c r="AE80" s="445">
        <v>4.9609101586349311</v>
      </c>
      <c r="AF80" s="929">
        <v>2013</v>
      </c>
      <c r="AG80" s="415"/>
      <c r="AO80" s="61"/>
    </row>
    <row r="81" spans="1:41" x14ac:dyDescent="0.2">
      <c r="A81" s="60"/>
      <c r="B81" s="420" t="s">
        <v>80</v>
      </c>
      <c r="C81" s="445">
        <v>46.388035615092086</v>
      </c>
      <c r="D81" s="445">
        <v>1.2944313646124237</v>
      </c>
      <c r="E81" s="445">
        <v>47.682466979704508</v>
      </c>
      <c r="F81" s="445">
        <v>36.860668905303562</v>
      </c>
      <c r="G81" s="445">
        <v>51.004834080384214</v>
      </c>
      <c r="H81" s="445">
        <v>10.821798074400945</v>
      </c>
      <c r="I81" s="445">
        <v>3.3223671006797062</v>
      </c>
      <c r="J81" s="416">
        <v>2014</v>
      </c>
      <c r="K81" s="412"/>
      <c r="L81" s="60"/>
      <c r="M81" s="420" t="s">
        <v>80</v>
      </c>
      <c r="N81" s="445">
        <v>49.722989683082048</v>
      </c>
      <c r="O81" s="445">
        <v>15.391542509098763</v>
      </c>
      <c r="P81" s="445">
        <v>65.114532192180818</v>
      </c>
      <c r="Q81" s="445">
        <v>46.739500144244531</v>
      </c>
      <c r="R81" s="445">
        <v>69.314763586047292</v>
      </c>
      <c r="S81" s="445">
        <v>18.375032047936287</v>
      </c>
      <c r="T81" s="445">
        <v>4.2002313938664741</v>
      </c>
      <c r="U81" s="416">
        <v>2014</v>
      </c>
      <c r="V81" s="412"/>
      <c r="W81" s="60"/>
      <c r="X81" s="420" t="s">
        <v>80</v>
      </c>
      <c r="Y81" s="445">
        <v>38.759346676202412</v>
      </c>
      <c r="Z81" s="445">
        <v>14.902550320566593</v>
      </c>
      <c r="AA81" s="445">
        <v>53.661896996769016</v>
      </c>
      <c r="AB81" s="445">
        <v>49.017403599311287</v>
      </c>
      <c r="AC81" s="445">
        <v>57.496929742985316</v>
      </c>
      <c r="AD81" s="445">
        <v>4.6444933974577296</v>
      </c>
      <c r="AE81" s="445">
        <v>3.8350327462162994</v>
      </c>
      <c r="AF81" s="929">
        <v>2014</v>
      </c>
      <c r="AG81" s="415"/>
      <c r="AO81" s="61"/>
    </row>
    <row r="82" spans="1:41" x14ac:dyDescent="0.2">
      <c r="A82" s="60"/>
      <c r="B82" s="420" t="s">
        <v>80</v>
      </c>
      <c r="C82" s="445">
        <v>35.127035887195738</v>
      </c>
      <c r="D82" s="445">
        <v>1.2711633630491397</v>
      </c>
      <c r="E82" s="445">
        <v>36.398199250244872</v>
      </c>
      <c r="F82" s="445">
        <v>27.435965694942439</v>
      </c>
      <c r="G82" s="445">
        <v>40.74433447635608</v>
      </c>
      <c r="H82" s="445">
        <v>8.9622335553024328</v>
      </c>
      <c r="I82" s="445">
        <v>4.3461352261112083</v>
      </c>
      <c r="J82" s="416">
        <v>2015</v>
      </c>
      <c r="K82" s="412"/>
      <c r="L82" s="60"/>
      <c r="M82" s="420" t="s">
        <v>80</v>
      </c>
      <c r="N82" s="445">
        <v>35.820244209353007</v>
      </c>
      <c r="O82" s="445">
        <v>20.820101923876855</v>
      </c>
      <c r="P82" s="445">
        <v>56.640346133229862</v>
      </c>
      <c r="Q82" s="445">
        <v>45.440257287712349</v>
      </c>
      <c r="R82" s="445">
        <v>59.301904308379321</v>
      </c>
      <c r="S82" s="445">
        <v>11.200088845517513</v>
      </c>
      <c r="T82" s="445">
        <v>2.6615581751494588</v>
      </c>
      <c r="U82" s="416">
        <v>2015</v>
      </c>
      <c r="V82" s="412"/>
      <c r="W82" s="60"/>
      <c r="X82" s="420" t="s">
        <v>80</v>
      </c>
      <c r="Y82" s="445">
        <v>24.195972557728556</v>
      </c>
      <c r="Z82" s="445">
        <v>15.83619641301223</v>
      </c>
      <c r="AA82" s="445">
        <v>40.03216897074077</v>
      </c>
      <c r="AB82" s="445">
        <v>34.597476939710063</v>
      </c>
      <c r="AC82" s="445">
        <v>43.166951646378926</v>
      </c>
      <c r="AD82" s="445">
        <v>5.434692031030707</v>
      </c>
      <c r="AE82" s="445">
        <v>3.1347826756381565</v>
      </c>
      <c r="AF82" s="929">
        <v>2015</v>
      </c>
      <c r="AG82" s="415"/>
      <c r="AO82" s="61"/>
    </row>
    <row r="83" spans="1:41" x14ac:dyDescent="0.2">
      <c r="A83" s="60"/>
      <c r="B83" s="420" t="s">
        <v>80</v>
      </c>
      <c r="C83" s="445">
        <v>34.659374260701235</v>
      </c>
      <c r="D83" s="445">
        <v>3.8492822071854049</v>
      </c>
      <c r="E83" s="445">
        <v>38.508656467886638</v>
      </c>
      <c r="F83" s="445">
        <v>30.714984067596689</v>
      </c>
      <c r="G83" s="445">
        <v>44.088786026718509</v>
      </c>
      <c r="H83" s="445">
        <v>7.7936724002899496</v>
      </c>
      <c r="I83" s="445">
        <v>5.5801295588318709</v>
      </c>
      <c r="J83" s="416">
        <v>2016</v>
      </c>
      <c r="K83" s="412"/>
      <c r="L83" s="60"/>
      <c r="M83" s="420" t="s">
        <v>80</v>
      </c>
      <c r="N83" s="445">
        <v>34.145254184651996</v>
      </c>
      <c r="O83" s="445">
        <v>17.956397832686314</v>
      </c>
      <c r="P83" s="445">
        <v>52.101652017338324</v>
      </c>
      <c r="Q83" s="445">
        <v>47.69007683316336</v>
      </c>
      <c r="R83" s="445">
        <v>54.487275281149564</v>
      </c>
      <c r="S83" s="445">
        <v>4.4115751841749642</v>
      </c>
      <c r="T83" s="445">
        <v>2.3856232638112402</v>
      </c>
      <c r="U83" s="416">
        <v>2016</v>
      </c>
      <c r="V83" s="412"/>
      <c r="W83" s="60"/>
      <c r="X83" s="420" t="s">
        <v>80</v>
      </c>
      <c r="Y83" s="445">
        <v>23.544918426432559</v>
      </c>
      <c r="Z83" s="445">
        <v>4.1519215758168686</v>
      </c>
      <c r="AA83" s="445">
        <v>27.696840002249431</v>
      </c>
      <c r="AB83" s="445">
        <v>25.209784213429078</v>
      </c>
      <c r="AC83" s="445">
        <v>30.545615143631473</v>
      </c>
      <c r="AD83" s="445">
        <v>2.4870557888203528</v>
      </c>
      <c r="AE83" s="445">
        <v>2.8487751413820419</v>
      </c>
      <c r="AF83" s="929">
        <v>2016</v>
      </c>
      <c r="AG83" s="415"/>
      <c r="AO83" s="61"/>
    </row>
    <row r="84" spans="1:41" x14ac:dyDescent="0.2">
      <c r="A84" s="60"/>
      <c r="B84" s="420" t="s">
        <v>80</v>
      </c>
      <c r="C84" s="445">
        <v>34.673384971828376</v>
      </c>
      <c r="D84" s="445">
        <v>2.2847331724555473</v>
      </c>
      <c r="E84" s="445">
        <v>36.958118144283929</v>
      </c>
      <c r="F84" s="445">
        <v>30.330173076933264</v>
      </c>
      <c r="G84" s="445">
        <v>42.904127852388044</v>
      </c>
      <c r="H84" s="445">
        <v>6.6279450673506659</v>
      </c>
      <c r="I84" s="445">
        <v>5.9460097081041141</v>
      </c>
      <c r="J84" s="416">
        <v>2017</v>
      </c>
      <c r="K84" s="412"/>
      <c r="L84" s="60"/>
      <c r="M84" s="420" t="s">
        <v>80</v>
      </c>
      <c r="N84" s="445">
        <v>33.648904500904145</v>
      </c>
      <c r="O84" s="445">
        <v>19.080977004240633</v>
      </c>
      <c r="P84" s="445">
        <v>52.729881505144775</v>
      </c>
      <c r="Q84" s="445">
        <v>50.528905239763446</v>
      </c>
      <c r="R84" s="445">
        <v>56.181779948093343</v>
      </c>
      <c r="S84" s="445">
        <v>2.2009762653813283</v>
      </c>
      <c r="T84" s="445">
        <v>3.4518984429485684</v>
      </c>
      <c r="U84" s="416">
        <v>2017</v>
      </c>
      <c r="V84" s="412"/>
      <c r="W84" s="60"/>
      <c r="X84" s="420" t="s">
        <v>80</v>
      </c>
      <c r="Y84" s="445">
        <v>21.90307308604164</v>
      </c>
      <c r="Z84" s="445">
        <v>3.0328724422052171</v>
      </c>
      <c r="AA84" s="445">
        <v>24.935945528246862</v>
      </c>
      <c r="AB84" s="445">
        <v>23.700219680188464</v>
      </c>
      <c r="AC84" s="445">
        <v>26.278425827629285</v>
      </c>
      <c r="AD84" s="445">
        <v>1.2357258480583972</v>
      </c>
      <c r="AE84" s="445">
        <v>1.342480299382423</v>
      </c>
      <c r="AF84" s="929">
        <v>2017</v>
      </c>
      <c r="AG84" s="415"/>
      <c r="AO84" s="61"/>
    </row>
    <row r="85" spans="1:41" x14ac:dyDescent="0.2">
      <c r="A85" s="423"/>
      <c r="B85" s="420" t="s">
        <v>80</v>
      </c>
      <c r="C85" s="445">
        <v>35.367286389455792</v>
      </c>
      <c r="D85" s="445">
        <v>0.56821292937752987</v>
      </c>
      <c r="E85" s="445">
        <v>35.935499318833322</v>
      </c>
      <c r="F85" s="445">
        <v>29.687809982766453</v>
      </c>
      <c r="G85" s="445">
        <v>40.965739860742822</v>
      </c>
      <c r="H85" s="445">
        <v>6.2476893360668697</v>
      </c>
      <c r="I85" s="445">
        <v>5.0302405419094995</v>
      </c>
      <c r="J85" s="416">
        <v>2018</v>
      </c>
      <c r="K85" s="412"/>
      <c r="L85" s="60"/>
      <c r="M85" s="420" t="s">
        <v>80</v>
      </c>
      <c r="N85" s="445">
        <v>37.73715918973064</v>
      </c>
      <c r="O85" s="445">
        <v>9.1690468993791043</v>
      </c>
      <c r="P85" s="445">
        <v>46.906206089109737</v>
      </c>
      <c r="Q85" s="445">
        <v>43.023642287477095</v>
      </c>
      <c r="R85" s="445">
        <v>49.484387327755286</v>
      </c>
      <c r="S85" s="445">
        <v>3.8825638016326423</v>
      </c>
      <c r="T85" s="445">
        <v>2.5781812386455485</v>
      </c>
      <c r="U85" s="416">
        <v>2018</v>
      </c>
      <c r="V85" s="412"/>
      <c r="W85" s="60"/>
      <c r="X85" s="420" t="s">
        <v>80</v>
      </c>
      <c r="Y85" s="445">
        <v>26.661568732862786</v>
      </c>
      <c r="Z85" s="445">
        <v>4.449029317901946</v>
      </c>
      <c r="AA85" s="445">
        <v>31.110598050764739</v>
      </c>
      <c r="AB85" s="445">
        <v>28.994213390770792</v>
      </c>
      <c r="AC85" s="445">
        <v>32.654879485243399</v>
      </c>
      <c r="AD85" s="445">
        <v>2.1163846599939475</v>
      </c>
      <c r="AE85" s="445">
        <v>1.5442814344786591</v>
      </c>
      <c r="AF85" s="929">
        <v>2018</v>
      </c>
      <c r="AG85" s="415"/>
      <c r="AO85" s="61"/>
    </row>
    <row r="86" spans="1:41" x14ac:dyDescent="0.2">
      <c r="A86" s="60"/>
      <c r="B86" s="420" t="s">
        <v>80</v>
      </c>
      <c r="C86" s="445">
        <v>26.76929988787311</v>
      </c>
      <c r="D86" s="445">
        <v>0.71708358676360329</v>
      </c>
      <c r="E86" s="445">
        <v>27.486383474636707</v>
      </c>
      <c r="F86" s="445">
        <v>23.634374240044156</v>
      </c>
      <c r="G86" s="445">
        <v>31.809330634116822</v>
      </c>
      <c r="H86" s="445">
        <v>3.8520092345925505</v>
      </c>
      <c r="I86" s="445">
        <v>4.3229471594801154</v>
      </c>
      <c r="J86" s="416">
        <v>2019</v>
      </c>
      <c r="K86" s="412"/>
      <c r="L86" s="60"/>
      <c r="M86" s="420" t="s">
        <v>80</v>
      </c>
      <c r="N86" s="445">
        <v>30.264393710947033</v>
      </c>
      <c r="O86" s="445">
        <v>9.4825595540202912</v>
      </c>
      <c r="P86" s="445">
        <v>39.746953264967331</v>
      </c>
      <c r="Q86" s="445">
        <v>36.924844493402993</v>
      </c>
      <c r="R86" s="445">
        <v>42.379279471798917</v>
      </c>
      <c r="S86" s="445">
        <v>2.8221087715643378</v>
      </c>
      <c r="T86" s="445">
        <v>2.6323262068315856</v>
      </c>
      <c r="U86" s="416">
        <v>2019</v>
      </c>
      <c r="V86" s="412"/>
      <c r="W86" s="60"/>
      <c r="X86" s="420" t="s">
        <v>80</v>
      </c>
      <c r="Y86" s="445">
        <v>24.82796293757637</v>
      </c>
      <c r="Z86" s="445">
        <v>8.8612879488169085</v>
      </c>
      <c r="AA86" s="445">
        <v>33.689250886393275</v>
      </c>
      <c r="AB86" s="445">
        <v>31.228284754699818</v>
      </c>
      <c r="AC86" s="445">
        <v>35.748059715379142</v>
      </c>
      <c r="AD86" s="445">
        <v>2.460966131693457</v>
      </c>
      <c r="AE86" s="445">
        <v>2.0588088289858675</v>
      </c>
      <c r="AF86" s="929">
        <v>2019</v>
      </c>
      <c r="AG86" s="414"/>
      <c r="AO86" s="413"/>
    </row>
    <row r="87" spans="1:41" x14ac:dyDescent="0.2">
      <c r="A87" s="60"/>
      <c r="B87" s="420" t="s">
        <v>80</v>
      </c>
      <c r="C87" s="931">
        <v>22.332620091209019</v>
      </c>
      <c r="D87" s="931">
        <v>1.9802320479069329</v>
      </c>
      <c r="E87" s="931">
        <v>24.312852139115961</v>
      </c>
      <c r="F87" s="931">
        <v>18.711867305055524</v>
      </c>
      <c r="G87" s="931">
        <v>28.642488763781355</v>
      </c>
      <c r="H87" s="931">
        <v>5.6009848340604371</v>
      </c>
      <c r="I87" s="931">
        <v>4.3296366246653939</v>
      </c>
      <c r="J87" s="416">
        <v>2020</v>
      </c>
      <c r="K87" s="412"/>
      <c r="L87" s="60"/>
      <c r="M87" s="420" t="s">
        <v>80</v>
      </c>
      <c r="N87" s="445">
        <v>23.165685748294919</v>
      </c>
      <c r="O87" s="445">
        <v>3.6288996298696454</v>
      </c>
      <c r="P87" s="445">
        <v>26.79458537816457</v>
      </c>
      <c r="Q87" s="445">
        <v>26.284740678626672</v>
      </c>
      <c r="R87" s="445">
        <v>27.518749879241046</v>
      </c>
      <c r="S87" s="445">
        <v>0.50984469953789713</v>
      </c>
      <c r="T87" s="445">
        <v>0.72416450107647634</v>
      </c>
      <c r="U87" s="416">
        <v>2020</v>
      </c>
      <c r="V87" s="412"/>
      <c r="W87" s="60"/>
      <c r="X87" s="420" t="s">
        <v>80</v>
      </c>
      <c r="Y87" s="445">
        <v>21.678752199364336</v>
      </c>
      <c r="Z87" s="445">
        <v>14.753902391490032</v>
      </c>
      <c r="AA87" s="445">
        <v>36.432654590854369</v>
      </c>
      <c r="AB87" s="445">
        <v>31.670168742068331</v>
      </c>
      <c r="AC87" s="445">
        <v>39.271096988664695</v>
      </c>
      <c r="AD87" s="445">
        <v>4.7624858487860386</v>
      </c>
      <c r="AE87" s="445">
        <v>2.8384423978103257</v>
      </c>
      <c r="AF87" s="929">
        <v>2020</v>
      </c>
      <c r="AG87" s="414" t="s">
        <v>565</v>
      </c>
      <c r="AO87" s="61"/>
    </row>
    <row r="88" spans="1:41" x14ac:dyDescent="0.2">
      <c r="A88" s="60" t="s">
        <v>80</v>
      </c>
      <c r="B88" s="421"/>
      <c r="C88" s="931"/>
      <c r="D88" s="931"/>
      <c r="E88" s="931"/>
      <c r="F88" s="931"/>
      <c r="G88" s="931"/>
      <c r="H88" s="931"/>
      <c r="I88" s="931"/>
      <c r="J88" s="416"/>
      <c r="K88" s="412"/>
      <c r="L88" s="60" t="s">
        <v>80</v>
      </c>
      <c r="M88" s="420"/>
      <c r="N88" s="445"/>
      <c r="O88" s="445"/>
      <c r="P88" s="445"/>
      <c r="Q88" s="445"/>
      <c r="R88" s="445"/>
      <c r="S88" s="445"/>
      <c r="T88" s="445"/>
      <c r="U88" s="416"/>
      <c r="V88" s="412"/>
      <c r="W88" s="60" t="s">
        <v>80</v>
      </c>
      <c r="X88" s="420"/>
      <c r="Y88" s="445"/>
      <c r="Z88" s="445"/>
      <c r="AA88" s="445"/>
      <c r="AB88" s="445"/>
      <c r="AC88" s="445"/>
      <c r="AD88" s="445"/>
      <c r="AE88" s="445"/>
      <c r="AF88" s="929"/>
      <c r="AG88" s="415" t="s">
        <v>80</v>
      </c>
      <c r="AO88" s="61"/>
    </row>
    <row r="89" spans="1:41" x14ac:dyDescent="0.2">
      <c r="A89" s="423" t="s">
        <v>3</v>
      </c>
      <c r="B89" s="420" t="s">
        <v>80</v>
      </c>
      <c r="C89" s="445">
        <v>31.459355468477636</v>
      </c>
      <c r="D89" s="445">
        <v>21.944049134026329</v>
      </c>
      <c r="E89" s="445">
        <v>53.403404602503976</v>
      </c>
      <c r="F89" s="445">
        <v>52.036560030001588</v>
      </c>
      <c r="G89" s="445">
        <v>56.798608477076804</v>
      </c>
      <c r="H89" s="445">
        <v>1.3668445725023872</v>
      </c>
      <c r="I89" s="445">
        <v>3.3952038745728288</v>
      </c>
      <c r="J89" s="416">
        <v>2012</v>
      </c>
      <c r="K89" s="412"/>
      <c r="L89" s="423" t="s">
        <v>566</v>
      </c>
      <c r="M89" s="420" t="s">
        <v>80</v>
      </c>
      <c r="N89" s="445">
        <v>28.78090657338808</v>
      </c>
      <c r="O89" s="445">
        <v>24.556758049161846</v>
      </c>
      <c r="P89" s="445">
        <v>53.337664622549937</v>
      </c>
      <c r="Q89" s="445">
        <v>50.304599122289218</v>
      </c>
      <c r="R89" s="445">
        <v>55.506709096595415</v>
      </c>
      <c r="S89" s="445">
        <v>3.0330655002607187</v>
      </c>
      <c r="T89" s="445">
        <v>2.169044474045478</v>
      </c>
      <c r="U89" s="416">
        <v>2012</v>
      </c>
      <c r="V89" s="412"/>
      <c r="W89" s="423" t="s">
        <v>562</v>
      </c>
      <c r="X89" s="420" t="s">
        <v>80</v>
      </c>
      <c r="Y89" s="445">
        <v>40.733661629080601</v>
      </c>
      <c r="Z89" s="445">
        <v>26.505642582492001</v>
      </c>
      <c r="AA89" s="445">
        <v>67.239304211572602</v>
      </c>
      <c r="AB89" s="445">
        <v>60.860656568130864</v>
      </c>
      <c r="AC89" s="445">
        <v>68.876771677661168</v>
      </c>
      <c r="AD89" s="445">
        <v>6.3786476434417381</v>
      </c>
      <c r="AE89" s="445">
        <v>1.637467466088566</v>
      </c>
      <c r="AF89" s="929">
        <v>2012</v>
      </c>
      <c r="AG89" s="414"/>
      <c r="AO89" s="413"/>
    </row>
    <row r="90" spans="1:41" x14ac:dyDescent="0.2">
      <c r="A90" s="60"/>
      <c r="B90" s="420" t="s">
        <v>80</v>
      </c>
      <c r="C90" s="445">
        <v>37.530552163440483</v>
      </c>
      <c r="D90" s="445">
        <v>36.475866783201013</v>
      </c>
      <c r="E90" s="445">
        <v>74.006418946641517</v>
      </c>
      <c r="F90" s="445">
        <v>72.201491195490647</v>
      </c>
      <c r="G90" s="445">
        <v>78.372258422586327</v>
      </c>
      <c r="H90" s="445">
        <v>1.8049277511508706</v>
      </c>
      <c r="I90" s="445">
        <v>4.36583947594481</v>
      </c>
      <c r="J90" s="416">
        <v>2013</v>
      </c>
      <c r="K90" s="412"/>
      <c r="L90" s="60"/>
      <c r="M90" s="420" t="s">
        <v>80</v>
      </c>
      <c r="N90" s="445">
        <v>30.089518016160948</v>
      </c>
      <c r="O90" s="445">
        <v>16.614228077792529</v>
      </c>
      <c r="P90" s="445">
        <v>46.70374609395347</v>
      </c>
      <c r="Q90" s="445">
        <v>45.086194444785761</v>
      </c>
      <c r="R90" s="445">
        <v>53.172843941348575</v>
      </c>
      <c r="S90" s="445">
        <v>1.6175516491677087</v>
      </c>
      <c r="T90" s="445">
        <v>6.4690978473951048</v>
      </c>
      <c r="U90" s="416">
        <v>2013</v>
      </c>
      <c r="V90" s="412"/>
      <c r="W90" s="60"/>
      <c r="X90" s="420" t="s">
        <v>80</v>
      </c>
      <c r="Y90" s="445">
        <v>42.294932717706303</v>
      </c>
      <c r="Z90" s="445">
        <v>13.98088261807264</v>
      </c>
      <c r="AA90" s="445">
        <v>56.275815335778944</v>
      </c>
      <c r="AB90" s="445">
        <v>50.747232227452272</v>
      </c>
      <c r="AC90" s="445">
        <v>58.383214838606492</v>
      </c>
      <c r="AD90" s="445">
        <v>5.5285831083266714</v>
      </c>
      <c r="AE90" s="445">
        <v>2.1073995028275476</v>
      </c>
      <c r="AF90" s="929">
        <v>2013</v>
      </c>
      <c r="AG90" s="415"/>
      <c r="AO90" s="61"/>
    </row>
    <row r="91" spans="1:41" x14ac:dyDescent="0.2">
      <c r="A91" s="60"/>
      <c r="B91" s="420" t="s">
        <v>80</v>
      </c>
      <c r="C91" s="445">
        <v>46.991812720198105</v>
      </c>
      <c r="D91" s="445">
        <v>32.023986027530974</v>
      </c>
      <c r="E91" s="445">
        <v>79.015798747729093</v>
      </c>
      <c r="F91" s="445">
        <v>75.086834592234368</v>
      </c>
      <c r="G91" s="445">
        <v>84.36414163944103</v>
      </c>
      <c r="H91" s="445">
        <v>3.9289641554947252</v>
      </c>
      <c r="I91" s="445">
        <v>5.3483428917119369</v>
      </c>
      <c r="J91" s="416">
        <v>2014</v>
      </c>
      <c r="K91" s="412"/>
      <c r="L91" s="60"/>
      <c r="M91" s="420" t="s">
        <v>80</v>
      </c>
      <c r="N91" s="445">
        <v>34.289336983728546</v>
      </c>
      <c r="O91" s="445">
        <v>12.126149647755197</v>
      </c>
      <c r="P91" s="445">
        <v>46.415486631483738</v>
      </c>
      <c r="Q91" s="445">
        <v>43.335927065948169</v>
      </c>
      <c r="R91" s="445">
        <v>50.068208060776307</v>
      </c>
      <c r="S91" s="445">
        <v>3.0795595655355683</v>
      </c>
      <c r="T91" s="445">
        <v>3.6527214292925692</v>
      </c>
      <c r="U91" s="416">
        <v>2014</v>
      </c>
      <c r="V91" s="412"/>
      <c r="W91" s="60"/>
      <c r="X91" s="420" t="s">
        <v>80</v>
      </c>
      <c r="Y91" s="445">
        <v>51.0552591847065</v>
      </c>
      <c r="Z91" s="445">
        <v>9.1041115236171581</v>
      </c>
      <c r="AA91" s="445">
        <v>60.159370708323657</v>
      </c>
      <c r="AB91" s="445">
        <v>56.739763703802033</v>
      </c>
      <c r="AC91" s="445">
        <v>65.324893788582955</v>
      </c>
      <c r="AD91" s="445">
        <v>3.4196070045216231</v>
      </c>
      <c r="AE91" s="445">
        <v>5.1655230802592982</v>
      </c>
      <c r="AF91" s="929">
        <v>2014</v>
      </c>
      <c r="AG91" s="415"/>
      <c r="AO91" s="61"/>
    </row>
    <row r="92" spans="1:41" x14ac:dyDescent="0.2">
      <c r="A92" s="60"/>
      <c r="B92" s="420" t="s">
        <v>80</v>
      </c>
      <c r="C92" s="445">
        <v>29.949685319038004</v>
      </c>
      <c r="D92" s="445">
        <v>28.785316786610153</v>
      </c>
      <c r="E92" s="445">
        <v>58.735002105648157</v>
      </c>
      <c r="F92" s="445">
        <v>54.322661932836283</v>
      </c>
      <c r="G92" s="445">
        <v>62.156600419480746</v>
      </c>
      <c r="H92" s="445">
        <v>4.4123401728118736</v>
      </c>
      <c r="I92" s="445">
        <v>3.4215983138325896</v>
      </c>
      <c r="J92" s="416">
        <v>2015</v>
      </c>
      <c r="K92" s="412"/>
      <c r="L92" s="60"/>
      <c r="M92" s="420" t="s">
        <v>80</v>
      </c>
      <c r="N92" s="445">
        <v>25.01232306990433</v>
      </c>
      <c r="O92" s="445">
        <v>13.735402730939652</v>
      </c>
      <c r="P92" s="445">
        <v>38.747725800843973</v>
      </c>
      <c r="Q92" s="445">
        <v>33.421500112875634</v>
      </c>
      <c r="R92" s="445">
        <v>40.978051866007277</v>
      </c>
      <c r="S92" s="445">
        <v>5.3262256879683392</v>
      </c>
      <c r="T92" s="445">
        <v>2.2303260651633039</v>
      </c>
      <c r="U92" s="416">
        <v>2015</v>
      </c>
      <c r="V92" s="412"/>
      <c r="W92" s="60"/>
      <c r="X92" s="420" t="s">
        <v>80</v>
      </c>
      <c r="Y92" s="445">
        <v>36.043916510544193</v>
      </c>
      <c r="Z92" s="445">
        <v>8.4954774662242336</v>
      </c>
      <c r="AA92" s="445">
        <v>44.53939397676843</v>
      </c>
      <c r="AB92" s="445">
        <v>35.718616898187719</v>
      </c>
      <c r="AC92" s="445">
        <v>51.767783297404115</v>
      </c>
      <c r="AD92" s="445">
        <v>8.8207770785807114</v>
      </c>
      <c r="AE92" s="445">
        <v>7.2283893206356851</v>
      </c>
      <c r="AF92" s="929">
        <v>2015</v>
      </c>
      <c r="AG92" s="415"/>
      <c r="AO92" s="61"/>
    </row>
    <row r="93" spans="1:41" x14ac:dyDescent="0.2">
      <c r="A93" s="60"/>
      <c r="B93" s="420" t="s">
        <v>80</v>
      </c>
      <c r="C93" s="445">
        <v>29.842540840627393</v>
      </c>
      <c r="D93" s="445">
        <v>36.825780649563839</v>
      </c>
      <c r="E93" s="445">
        <v>66.668321490191246</v>
      </c>
      <c r="F93" s="445">
        <v>57.386157679028805</v>
      </c>
      <c r="G93" s="445">
        <v>73.967999581831222</v>
      </c>
      <c r="H93" s="445">
        <v>9.2821638111624409</v>
      </c>
      <c r="I93" s="445">
        <v>7.2996780916399757</v>
      </c>
      <c r="J93" s="416">
        <v>2016</v>
      </c>
      <c r="K93" s="412"/>
      <c r="L93" s="60"/>
      <c r="M93" s="420" t="s">
        <v>80</v>
      </c>
      <c r="N93" s="445">
        <v>21.304537685124068</v>
      </c>
      <c r="O93" s="445">
        <v>3.4255057002941052</v>
      </c>
      <c r="P93" s="445">
        <v>24.730043385418174</v>
      </c>
      <c r="Q93" s="445">
        <v>23.487917025259424</v>
      </c>
      <c r="R93" s="445">
        <v>26.0055871249346</v>
      </c>
      <c r="S93" s="445">
        <v>1.2421263601587498</v>
      </c>
      <c r="T93" s="445">
        <v>1.2755437395164257</v>
      </c>
      <c r="U93" s="416">
        <v>2016</v>
      </c>
      <c r="V93" s="412"/>
      <c r="W93" s="60"/>
      <c r="X93" s="420" t="s">
        <v>80</v>
      </c>
      <c r="Y93" s="445">
        <v>34.224149655526887</v>
      </c>
      <c r="Z93" s="445">
        <v>9.9082096832351905</v>
      </c>
      <c r="AA93" s="445">
        <v>44.132359338762072</v>
      </c>
      <c r="AB93" s="445">
        <v>38.917586583405452</v>
      </c>
      <c r="AC93" s="445">
        <v>47.651809103704856</v>
      </c>
      <c r="AD93" s="445">
        <v>5.2147727553566199</v>
      </c>
      <c r="AE93" s="445">
        <v>3.5194497649427845</v>
      </c>
      <c r="AF93" s="929">
        <v>2016</v>
      </c>
      <c r="AG93" s="415"/>
      <c r="AO93" s="61"/>
    </row>
    <row r="94" spans="1:41" x14ac:dyDescent="0.2">
      <c r="A94" s="60"/>
      <c r="B94" s="420" t="s">
        <v>80</v>
      </c>
      <c r="C94" s="445">
        <v>30.191332477524551</v>
      </c>
      <c r="D94" s="445">
        <v>30.621545674636884</v>
      </c>
      <c r="E94" s="445">
        <v>60.812878152161446</v>
      </c>
      <c r="F94" s="445">
        <v>57.097189329689542</v>
      </c>
      <c r="G94" s="445">
        <v>75.994247275634507</v>
      </c>
      <c r="H94" s="445">
        <v>3.715688822471904</v>
      </c>
      <c r="I94" s="445">
        <v>15.181369123473061</v>
      </c>
      <c r="J94" s="416">
        <v>2017</v>
      </c>
      <c r="K94" s="412"/>
      <c r="L94" s="60"/>
      <c r="M94" s="420" t="s">
        <v>80</v>
      </c>
      <c r="N94" s="445">
        <v>21.894692616974201</v>
      </c>
      <c r="O94" s="445">
        <v>3.5986044769546592</v>
      </c>
      <c r="P94" s="445">
        <v>25.493297093928863</v>
      </c>
      <c r="Q94" s="445">
        <v>21.63475173193088</v>
      </c>
      <c r="R94" s="445">
        <v>26.227523856984629</v>
      </c>
      <c r="S94" s="445">
        <v>3.858545361997983</v>
      </c>
      <c r="T94" s="445">
        <v>0.73422676305576573</v>
      </c>
      <c r="U94" s="416">
        <v>2017</v>
      </c>
      <c r="V94" s="412"/>
      <c r="W94" s="60"/>
      <c r="X94" s="420" t="s">
        <v>80</v>
      </c>
      <c r="Y94" s="445">
        <v>33.50733056438564</v>
      </c>
      <c r="Z94" s="445">
        <v>11.266136754620577</v>
      </c>
      <c r="AA94" s="445">
        <v>44.773467319006215</v>
      </c>
      <c r="AB94" s="445">
        <v>41.550865234712333</v>
      </c>
      <c r="AC94" s="445">
        <v>48.726949233962621</v>
      </c>
      <c r="AD94" s="445">
        <v>3.2226020842938823</v>
      </c>
      <c r="AE94" s="445">
        <v>3.9534819149564058</v>
      </c>
      <c r="AF94" s="929">
        <v>2017</v>
      </c>
      <c r="AG94" s="415"/>
      <c r="AO94" s="61"/>
    </row>
    <row r="95" spans="1:41" x14ac:dyDescent="0.2">
      <c r="A95" s="423"/>
      <c r="B95" s="420" t="s">
        <v>80</v>
      </c>
      <c r="C95" s="445">
        <v>30.026677127301728</v>
      </c>
      <c r="D95" s="445">
        <v>29.177306520242414</v>
      </c>
      <c r="E95" s="445">
        <v>59.203983647544156</v>
      </c>
      <c r="F95" s="445">
        <v>55.690298964514604</v>
      </c>
      <c r="G95" s="445">
        <v>72.395515098010719</v>
      </c>
      <c r="H95" s="445">
        <v>3.5136846830295525</v>
      </c>
      <c r="I95" s="445">
        <v>13.191531450466563</v>
      </c>
      <c r="J95" s="416">
        <v>2018</v>
      </c>
      <c r="K95" s="412"/>
      <c r="L95" s="60"/>
      <c r="M95" s="420" t="s">
        <v>80</v>
      </c>
      <c r="N95" s="445">
        <v>25.616781015950277</v>
      </c>
      <c r="O95" s="445">
        <v>5.3371013692653166</v>
      </c>
      <c r="P95" s="445">
        <v>30.953882385215593</v>
      </c>
      <c r="Q95" s="445">
        <v>29.566951448304138</v>
      </c>
      <c r="R95" s="445">
        <v>32.062526818319199</v>
      </c>
      <c r="S95" s="445">
        <v>1.3869309369114546</v>
      </c>
      <c r="T95" s="445">
        <v>1.1086444331036063</v>
      </c>
      <c r="U95" s="416">
        <v>2018</v>
      </c>
      <c r="V95" s="412"/>
      <c r="W95" s="60"/>
      <c r="X95" s="420" t="s">
        <v>80</v>
      </c>
      <c r="Y95" s="445">
        <v>37.722533114491426</v>
      </c>
      <c r="Z95" s="445">
        <v>5.1498687066797029</v>
      </c>
      <c r="AA95" s="445">
        <v>42.872401821171117</v>
      </c>
      <c r="AB95" s="445">
        <v>38.725512502052297</v>
      </c>
      <c r="AC95" s="445">
        <v>44.875237700370072</v>
      </c>
      <c r="AD95" s="445">
        <v>4.1468893191188201</v>
      </c>
      <c r="AE95" s="445">
        <v>2.0028358791989547</v>
      </c>
      <c r="AF95" s="929">
        <v>2018</v>
      </c>
      <c r="AG95" s="415"/>
      <c r="AO95" s="61"/>
    </row>
    <row r="96" spans="1:41" x14ac:dyDescent="0.2">
      <c r="A96" s="60"/>
      <c r="B96" s="420" t="s">
        <v>80</v>
      </c>
      <c r="C96" s="445">
        <v>28.175832184300511</v>
      </c>
      <c r="D96" s="445">
        <v>27.260055060579827</v>
      </c>
      <c r="E96" s="445">
        <v>55.435887244880341</v>
      </c>
      <c r="F96" s="445">
        <v>51.327714974678116</v>
      </c>
      <c r="G96" s="445">
        <v>64.839456331199244</v>
      </c>
      <c r="H96" s="445">
        <v>4.1081722702022248</v>
      </c>
      <c r="I96" s="445">
        <v>9.4035690863189032</v>
      </c>
      <c r="J96" s="416">
        <v>2019</v>
      </c>
      <c r="K96" s="412"/>
      <c r="L96" s="60"/>
      <c r="M96" s="420" t="s">
        <v>80</v>
      </c>
      <c r="N96" s="445">
        <v>23.272626482184723</v>
      </c>
      <c r="O96" s="445">
        <v>10.440442666717061</v>
      </c>
      <c r="P96" s="445">
        <v>33.713069148901781</v>
      </c>
      <c r="Q96" s="445">
        <v>30.189789336380166</v>
      </c>
      <c r="R96" s="445">
        <v>35.610758886095866</v>
      </c>
      <c r="S96" s="445">
        <v>3.5232798125216149</v>
      </c>
      <c r="T96" s="445">
        <v>1.8976897371940851</v>
      </c>
      <c r="U96" s="416">
        <v>2019</v>
      </c>
      <c r="V96" s="412"/>
      <c r="W96" s="60"/>
      <c r="X96" s="420" t="s">
        <v>80</v>
      </c>
      <c r="Y96" s="445">
        <v>30.280691852327248</v>
      </c>
      <c r="Z96" s="445">
        <v>4.8801403587068455</v>
      </c>
      <c r="AA96" s="445">
        <v>35.160832211034091</v>
      </c>
      <c r="AB96" s="445">
        <v>31.604531287792891</v>
      </c>
      <c r="AC96" s="445">
        <v>38.025763034121191</v>
      </c>
      <c r="AD96" s="445">
        <v>3.5563009232411993</v>
      </c>
      <c r="AE96" s="445">
        <v>2.8649308230871</v>
      </c>
      <c r="AF96" s="929">
        <v>2019</v>
      </c>
      <c r="AG96" s="414"/>
      <c r="AO96" s="413"/>
    </row>
    <row r="97" spans="1:41" x14ac:dyDescent="0.2">
      <c r="A97" s="62"/>
      <c r="B97" s="422" t="s">
        <v>80</v>
      </c>
      <c r="C97" s="446">
        <v>24.486855781994262</v>
      </c>
      <c r="D97" s="446">
        <v>26.309450119139658</v>
      </c>
      <c r="E97" s="446">
        <v>50.796305901133898</v>
      </c>
      <c r="F97" s="446">
        <v>46.209526239567481</v>
      </c>
      <c r="G97" s="446">
        <v>59.959132362529346</v>
      </c>
      <c r="H97" s="446">
        <v>4.5867796615664176</v>
      </c>
      <c r="I97" s="446">
        <v>9.1628264613954471</v>
      </c>
      <c r="J97" s="417">
        <v>2020</v>
      </c>
      <c r="K97" s="412"/>
      <c r="L97" s="60"/>
      <c r="M97" s="420" t="s">
        <v>80</v>
      </c>
      <c r="N97" s="445">
        <v>18.569099391680073</v>
      </c>
      <c r="O97" s="445">
        <v>18.610886750491069</v>
      </c>
      <c r="P97" s="445">
        <v>37.179986142171146</v>
      </c>
      <c r="Q97" s="445">
        <v>33.666174984799788</v>
      </c>
      <c r="R97" s="445">
        <v>41.08239417915145</v>
      </c>
      <c r="S97" s="445">
        <v>3.5138111573713573</v>
      </c>
      <c r="T97" s="445">
        <v>3.9024080369803045</v>
      </c>
      <c r="U97" s="416">
        <v>2020</v>
      </c>
      <c r="V97" s="412"/>
      <c r="W97" s="60"/>
      <c r="X97" s="420" t="s">
        <v>80</v>
      </c>
      <c r="Y97" s="931">
        <v>23.179853891050996</v>
      </c>
      <c r="Z97" s="931">
        <v>1.9707860576282266</v>
      </c>
      <c r="AA97" s="931">
        <v>25.15063994867922</v>
      </c>
      <c r="AB97" s="931">
        <v>24.751420341320049</v>
      </c>
      <c r="AC97" s="931">
        <v>26.084448898091452</v>
      </c>
      <c r="AD97" s="931">
        <v>0.39921960735917139</v>
      </c>
      <c r="AE97" s="931">
        <v>0.93380894941223147</v>
      </c>
      <c r="AF97" s="929">
        <v>2020</v>
      </c>
      <c r="AG97" s="414" t="s">
        <v>562</v>
      </c>
      <c r="AO97" s="61"/>
    </row>
    <row r="98" spans="1:41" x14ac:dyDescent="0.2">
      <c r="A98" s="60" t="s">
        <v>80</v>
      </c>
      <c r="B98" s="17"/>
      <c r="C98" s="200"/>
      <c r="D98" s="200"/>
      <c r="E98" s="200"/>
      <c r="F98" s="200"/>
      <c r="G98" s="200"/>
      <c r="H98" s="200"/>
      <c r="I98" s="200"/>
      <c r="J98" s="409"/>
      <c r="K98" s="412"/>
      <c r="L98" s="60" t="s">
        <v>80</v>
      </c>
      <c r="M98" s="420"/>
      <c r="N98" s="445"/>
      <c r="O98" s="445"/>
      <c r="P98" s="445"/>
      <c r="Q98" s="445"/>
      <c r="R98" s="445"/>
      <c r="S98" s="445"/>
      <c r="T98" s="445"/>
      <c r="U98" s="416"/>
      <c r="V98" s="412"/>
      <c r="W98" s="60" t="s">
        <v>80</v>
      </c>
      <c r="X98" s="420"/>
      <c r="Y98" s="931"/>
      <c r="Z98" s="931"/>
      <c r="AA98" s="931"/>
      <c r="AB98" s="931"/>
      <c r="AC98" s="931"/>
      <c r="AD98" s="931"/>
      <c r="AE98" s="931"/>
      <c r="AF98" s="929"/>
      <c r="AG98" s="415" t="s">
        <v>80</v>
      </c>
      <c r="AO98" s="61"/>
    </row>
    <row r="99" spans="1:41" x14ac:dyDescent="0.2">
      <c r="A99" s="412"/>
      <c r="B99" s="412"/>
      <c r="C99" s="412"/>
      <c r="D99" s="412"/>
      <c r="E99" s="412"/>
      <c r="F99" s="412"/>
      <c r="G99" s="412"/>
      <c r="H99" s="412"/>
      <c r="I99" s="412"/>
      <c r="J99" s="412"/>
      <c r="K99" s="412"/>
      <c r="L99" s="423" t="s">
        <v>282</v>
      </c>
      <c r="M99" s="420" t="s">
        <v>80</v>
      </c>
      <c r="N99" s="445">
        <v>37.88664224775868</v>
      </c>
      <c r="O99" s="445">
        <v>6.1981527890720693</v>
      </c>
      <c r="P99" s="445">
        <v>44.084795036830748</v>
      </c>
      <c r="Q99" s="445">
        <v>42.929913839615402</v>
      </c>
      <c r="R99" s="445">
        <v>44.849389921279126</v>
      </c>
      <c r="S99" s="445">
        <v>1.1548811972153459</v>
      </c>
      <c r="T99" s="445">
        <v>0.76459488444837831</v>
      </c>
      <c r="U99" s="416">
        <v>2012</v>
      </c>
      <c r="V99" s="412"/>
      <c r="W99" s="423" t="s">
        <v>563</v>
      </c>
      <c r="X99" s="420" t="s">
        <v>80</v>
      </c>
      <c r="Y99" s="445">
        <v>40.659541447987451</v>
      </c>
      <c r="Z99" s="445">
        <v>29.696440009288541</v>
      </c>
      <c r="AA99" s="445">
        <v>70.355981457275988</v>
      </c>
      <c r="AB99" s="445">
        <v>66.578726757802428</v>
      </c>
      <c r="AC99" s="445">
        <v>71.149877662582796</v>
      </c>
      <c r="AD99" s="445">
        <v>3.7772546994735592</v>
      </c>
      <c r="AE99" s="445">
        <v>0.79389620530680816</v>
      </c>
      <c r="AF99" s="929">
        <v>2012</v>
      </c>
      <c r="AG99" s="414"/>
      <c r="AO99" s="413"/>
    </row>
    <row r="100" spans="1:41" x14ac:dyDescent="0.2">
      <c r="A100" s="412"/>
      <c r="B100" s="412"/>
      <c r="C100" s="412"/>
      <c r="D100" s="412"/>
      <c r="E100" s="412"/>
      <c r="F100" s="412"/>
      <c r="G100" s="412"/>
      <c r="H100" s="412"/>
      <c r="I100" s="412"/>
      <c r="J100" s="412"/>
      <c r="K100" s="412"/>
      <c r="L100" s="60"/>
      <c r="M100" s="420" t="s">
        <v>80</v>
      </c>
      <c r="N100" s="445">
        <v>38.608790944283413</v>
      </c>
      <c r="O100" s="445">
        <v>36.907151010165784</v>
      </c>
      <c r="P100" s="445">
        <v>75.51594195444919</v>
      </c>
      <c r="Q100" s="445">
        <v>73.293697599338415</v>
      </c>
      <c r="R100" s="445">
        <v>76.65616659426945</v>
      </c>
      <c r="S100" s="445">
        <v>2.2222443551107744</v>
      </c>
      <c r="T100" s="445">
        <v>1.1402246398202607</v>
      </c>
      <c r="U100" s="416">
        <v>2013</v>
      </c>
      <c r="V100" s="412"/>
      <c r="W100" s="60"/>
      <c r="X100" s="420" t="s">
        <v>80</v>
      </c>
      <c r="Y100" s="445">
        <v>42.443391436123648</v>
      </c>
      <c r="Z100" s="445">
        <v>18.062806220973918</v>
      </c>
      <c r="AA100" s="445">
        <v>60.506197657097573</v>
      </c>
      <c r="AB100" s="445">
        <v>53.743806703732453</v>
      </c>
      <c r="AC100" s="445">
        <v>62.532629021997508</v>
      </c>
      <c r="AD100" s="445">
        <v>6.7623909533651201</v>
      </c>
      <c r="AE100" s="445">
        <v>2.0264313648999348</v>
      </c>
      <c r="AF100" s="929">
        <v>2013</v>
      </c>
      <c r="AG100" s="415"/>
      <c r="AO100" s="61"/>
    </row>
    <row r="101" spans="1:41" x14ac:dyDescent="0.2">
      <c r="A101" s="412"/>
      <c r="B101" s="412"/>
      <c r="C101" s="412"/>
      <c r="D101" s="412"/>
      <c r="E101" s="412"/>
      <c r="F101" s="412"/>
      <c r="G101" s="412"/>
      <c r="H101" s="412"/>
      <c r="I101" s="412"/>
      <c r="J101" s="412"/>
      <c r="K101" s="412"/>
      <c r="L101" s="60"/>
      <c r="M101" s="420" t="s">
        <v>80</v>
      </c>
      <c r="N101" s="445">
        <v>44.140880086772526</v>
      </c>
      <c r="O101" s="445">
        <v>48.899636247960885</v>
      </c>
      <c r="P101" s="445">
        <v>93.040516334733397</v>
      </c>
      <c r="Q101" s="445">
        <v>90.542222986048017</v>
      </c>
      <c r="R101" s="445">
        <v>94.575657978036745</v>
      </c>
      <c r="S101" s="445">
        <v>2.4982933486853796</v>
      </c>
      <c r="T101" s="445">
        <v>1.5351416433033478</v>
      </c>
      <c r="U101" s="416">
        <v>2014</v>
      </c>
      <c r="V101" s="412"/>
      <c r="W101" s="60"/>
      <c r="X101" s="420" t="s">
        <v>80</v>
      </c>
      <c r="Y101" s="445">
        <v>49.722989683082048</v>
      </c>
      <c r="Z101" s="445">
        <v>15.391542509098763</v>
      </c>
      <c r="AA101" s="445">
        <v>65.114532192180818</v>
      </c>
      <c r="AB101" s="445">
        <v>46.739500144244531</v>
      </c>
      <c r="AC101" s="445">
        <v>69.314763586047292</v>
      </c>
      <c r="AD101" s="445">
        <v>18.375032047936287</v>
      </c>
      <c r="AE101" s="445">
        <v>4.2002313938664741</v>
      </c>
      <c r="AF101" s="929">
        <v>2014</v>
      </c>
      <c r="AG101" s="415"/>
      <c r="AO101" s="61"/>
    </row>
    <row r="102" spans="1:41" x14ac:dyDescent="0.2">
      <c r="A102" s="412"/>
      <c r="B102" s="412"/>
      <c r="C102" s="412"/>
      <c r="D102" s="412"/>
      <c r="E102" s="412"/>
      <c r="F102" s="412"/>
      <c r="G102" s="412"/>
      <c r="H102" s="412"/>
      <c r="I102" s="412"/>
      <c r="J102" s="412"/>
      <c r="K102" s="412"/>
      <c r="L102" s="60"/>
      <c r="M102" s="420" t="s">
        <v>80</v>
      </c>
      <c r="N102" s="445">
        <v>31.326047649857504</v>
      </c>
      <c r="O102" s="445">
        <v>46.848165393359501</v>
      </c>
      <c r="P102" s="445">
        <v>78.174213043217023</v>
      </c>
      <c r="Q102" s="445">
        <v>75.035930415473757</v>
      </c>
      <c r="R102" s="445">
        <v>80.209322113591583</v>
      </c>
      <c r="S102" s="445">
        <v>3.1382826277432656</v>
      </c>
      <c r="T102" s="445">
        <v>2.0351090703745598</v>
      </c>
      <c r="U102" s="416">
        <v>2015</v>
      </c>
      <c r="V102" s="412"/>
      <c r="W102" s="60"/>
      <c r="X102" s="420" t="s">
        <v>80</v>
      </c>
      <c r="Y102" s="445">
        <v>35.820244209353007</v>
      </c>
      <c r="Z102" s="445">
        <v>20.820101923876855</v>
      </c>
      <c r="AA102" s="445">
        <v>56.640346133229862</v>
      </c>
      <c r="AB102" s="445">
        <v>45.440257287712349</v>
      </c>
      <c r="AC102" s="445">
        <v>59.301904308379321</v>
      </c>
      <c r="AD102" s="445">
        <v>11.200088845517513</v>
      </c>
      <c r="AE102" s="445">
        <v>2.6615581751494588</v>
      </c>
      <c r="AF102" s="929">
        <v>2015</v>
      </c>
      <c r="AG102" s="415"/>
      <c r="AO102" s="61"/>
    </row>
    <row r="103" spans="1:41" x14ac:dyDescent="0.2">
      <c r="A103" s="412"/>
      <c r="B103" s="412"/>
      <c r="C103" s="69"/>
      <c r="D103" s="69"/>
      <c r="E103" s="69"/>
      <c r="F103" s="69"/>
      <c r="G103" s="69"/>
      <c r="H103" s="69"/>
      <c r="I103" s="69"/>
      <c r="J103" s="409"/>
      <c r="K103" s="412"/>
      <c r="L103" s="60"/>
      <c r="M103" s="420" t="s">
        <v>80</v>
      </c>
      <c r="N103" s="445">
        <v>27.20685890700959</v>
      </c>
      <c r="O103" s="445">
        <v>39.61698417820719</v>
      </c>
      <c r="P103" s="445">
        <v>66.823843085216794</v>
      </c>
      <c r="Q103" s="445">
        <v>64.848058603856529</v>
      </c>
      <c r="R103" s="445">
        <v>72.844619790504666</v>
      </c>
      <c r="S103" s="445">
        <v>1.9757844813602645</v>
      </c>
      <c r="T103" s="445">
        <v>6.0207767052878722</v>
      </c>
      <c r="U103" s="416">
        <v>2016</v>
      </c>
      <c r="V103" s="412"/>
      <c r="W103" s="60"/>
      <c r="X103" s="420" t="s">
        <v>80</v>
      </c>
      <c r="Y103" s="445">
        <v>34.145254184651996</v>
      </c>
      <c r="Z103" s="445">
        <v>17.956397832686314</v>
      </c>
      <c r="AA103" s="445">
        <v>52.101652017338324</v>
      </c>
      <c r="AB103" s="445">
        <v>47.69007683316336</v>
      </c>
      <c r="AC103" s="445">
        <v>54.487275281149564</v>
      </c>
      <c r="AD103" s="445">
        <v>4.4115751841749642</v>
      </c>
      <c r="AE103" s="445">
        <v>2.3856232638112402</v>
      </c>
      <c r="AF103" s="929">
        <v>2016</v>
      </c>
      <c r="AG103" s="415"/>
      <c r="AO103" s="61"/>
    </row>
    <row r="104" spans="1:41" x14ac:dyDescent="0.2">
      <c r="A104" s="412"/>
      <c r="B104" s="412"/>
      <c r="C104" s="412"/>
      <c r="D104" s="412"/>
      <c r="E104" s="412"/>
      <c r="F104" s="412"/>
      <c r="G104" s="412"/>
      <c r="H104" s="412"/>
      <c r="I104" s="412"/>
      <c r="J104" s="412"/>
      <c r="K104" s="412"/>
      <c r="L104" s="60"/>
      <c r="M104" s="420" t="s">
        <v>80</v>
      </c>
      <c r="N104" s="445">
        <v>29.578183916103065</v>
      </c>
      <c r="O104" s="445">
        <v>26.215023602163352</v>
      </c>
      <c r="P104" s="445">
        <v>55.793207518266414</v>
      </c>
      <c r="Q104" s="445">
        <v>53.702127222562012</v>
      </c>
      <c r="R104" s="445">
        <v>65.933725369571007</v>
      </c>
      <c r="S104" s="445">
        <v>2.0910802957044012</v>
      </c>
      <c r="T104" s="445">
        <v>10.140517851304594</v>
      </c>
      <c r="U104" s="416">
        <v>2017</v>
      </c>
      <c r="V104" s="412"/>
      <c r="W104" s="60"/>
      <c r="X104" s="420" t="s">
        <v>80</v>
      </c>
      <c r="Y104" s="445">
        <v>33.648904500904145</v>
      </c>
      <c r="Z104" s="445">
        <v>19.080977004240633</v>
      </c>
      <c r="AA104" s="445">
        <v>52.729881505144775</v>
      </c>
      <c r="AB104" s="445">
        <v>50.528905239763446</v>
      </c>
      <c r="AC104" s="445">
        <v>56.181779948093343</v>
      </c>
      <c r="AD104" s="445">
        <v>2.2009762653813283</v>
      </c>
      <c r="AE104" s="445">
        <v>3.4518984429485684</v>
      </c>
      <c r="AF104" s="929">
        <v>2017</v>
      </c>
      <c r="AG104" s="415"/>
      <c r="AO104" s="61"/>
    </row>
    <row r="105" spans="1:41" x14ac:dyDescent="0.2">
      <c r="A105" s="412"/>
      <c r="B105" s="412"/>
      <c r="C105" s="412"/>
      <c r="D105" s="412"/>
      <c r="E105" s="412"/>
      <c r="F105" s="412"/>
      <c r="G105" s="412"/>
      <c r="H105" s="412"/>
      <c r="I105" s="412"/>
      <c r="J105" s="412"/>
      <c r="K105" s="412"/>
      <c r="L105" s="60"/>
      <c r="M105" s="420" t="s">
        <v>80</v>
      </c>
      <c r="N105" s="445">
        <v>29.245927514701574</v>
      </c>
      <c r="O105" s="445">
        <v>36.052369140158525</v>
      </c>
      <c r="P105" s="445">
        <v>65.298296654860096</v>
      </c>
      <c r="Q105" s="445">
        <v>60.351827951734194</v>
      </c>
      <c r="R105" s="445">
        <v>70.918015861525447</v>
      </c>
      <c r="S105" s="445">
        <v>4.9464687031259018</v>
      </c>
      <c r="T105" s="445">
        <v>5.6197192066653514</v>
      </c>
      <c r="U105" s="416">
        <v>2018</v>
      </c>
      <c r="V105" s="412"/>
      <c r="W105" s="60"/>
      <c r="X105" s="420" t="s">
        <v>80</v>
      </c>
      <c r="Y105" s="445">
        <v>37.73715918973064</v>
      </c>
      <c r="Z105" s="445">
        <v>9.1690468993791043</v>
      </c>
      <c r="AA105" s="445">
        <v>46.906206089109737</v>
      </c>
      <c r="AB105" s="445">
        <v>43.023642287477095</v>
      </c>
      <c r="AC105" s="445">
        <v>49.484387327755286</v>
      </c>
      <c r="AD105" s="445">
        <v>3.8825638016326423</v>
      </c>
      <c r="AE105" s="445">
        <v>2.5781812386455485</v>
      </c>
      <c r="AF105" s="929">
        <v>2018</v>
      </c>
      <c r="AG105" s="415"/>
      <c r="AO105" s="61"/>
    </row>
    <row r="106" spans="1:41" x14ac:dyDescent="0.2">
      <c r="A106" s="412"/>
      <c r="B106" s="412"/>
      <c r="C106" s="412"/>
      <c r="D106" s="412"/>
      <c r="E106" s="412"/>
      <c r="F106" s="412"/>
      <c r="G106" s="412"/>
      <c r="H106" s="412"/>
      <c r="I106" s="412"/>
      <c r="J106" s="412"/>
      <c r="K106" s="412"/>
      <c r="L106" s="60"/>
      <c r="M106" s="420" t="s">
        <v>80</v>
      </c>
      <c r="N106" s="445">
        <v>27.078520484343517</v>
      </c>
      <c r="O106" s="445">
        <v>30.66044759370066</v>
      </c>
      <c r="P106" s="445">
        <v>57.738968078044174</v>
      </c>
      <c r="Q106" s="445">
        <v>52.845409350248346</v>
      </c>
      <c r="R106" s="445">
        <v>64.02457604502122</v>
      </c>
      <c r="S106" s="445">
        <v>4.8935587277958277</v>
      </c>
      <c r="T106" s="445">
        <v>6.2856079669770466</v>
      </c>
      <c r="U106" s="416">
        <v>2019</v>
      </c>
      <c r="V106" s="412"/>
      <c r="W106" s="60"/>
      <c r="X106" s="420" t="s">
        <v>80</v>
      </c>
      <c r="Y106" s="445">
        <v>30.264393710947033</v>
      </c>
      <c r="Z106" s="445">
        <v>9.4825595540202912</v>
      </c>
      <c r="AA106" s="445">
        <v>39.746953264967331</v>
      </c>
      <c r="AB106" s="445">
        <v>36.924844493402993</v>
      </c>
      <c r="AC106" s="445">
        <v>42.379279471798917</v>
      </c>
      <c r="AD106" s="445">
        <v>2.8221087715643378</v>
      </c>
      <c r="AE106" s="445">
        <v>2.6323262068315856</v>
      </c>
      <c r="AF106" s="929">
        <v>2019</v>
      </c>
      <c r="AG106" s="414"/>
      <c r="AO106" s="413"/>
    </row>
    <row r="107" spans="1:41" x14ac:dyDescent="0.2">
      <c r="A107" s="412"/>
      <c r="B107" s="412"/>
      <c r="C107" s="412"/>
      <c r="D107" s="412"/>
      <c r="E107" s="412"/>
      <c r="F107" s="412"/>
      <c r="G107" s="412"/>
      <c r="H107" s="412"/>
      <c r="I107" s="412"/>
      <c r="J107" s="412"/>
      <c r="K107" s="412"/>
      <c r="L107" s="60"/>
      <c r="M107" s="420" t="s">
        <v>80</v>
      </c>
      <c r="N107" s="445">
        <v>20.752377968298653</v>
      </c>
      <c r="O107" s="445">
        <v>29.419509803723212</v>
      </c>
      <c r="P107" s="445">
        <v>50.171887772021854</v>
      </c>
      <c r="Q107" s="445">
        <v>46.607804302724887</v>
      </c>
      <c r="R107" s="445">
        <v>55.086428475837081</v>
      </c>
      <c r="S107" s="445">
        <v>3.5640834692969676</v>
      </c>
      <c r="T107" s="445">
        <v>4.9145407038152271</v>
      </c>
      <c r="U107" s="416">
        <v>2020</v>
      </c>
      <c r="V107" s="412"/>
      <c r="W107" s="60"/>
      <c r="X107" s="420" t="s">
        <v>80</v>
      </c>
      <c r="Y107" s="445">
        <v>23.165685748294919</v>
      </c>
      <c r="Z107" s="445">
        <v>3.6288996298696454</v>
      </c>
      <c r="AA107" s="445">
        <v>26.79458537816457</v>
      </c>
      <c r="AB107" s="445">
        <v>26.284740678626672</v>
      </c>
      <c r="AC107" s="445">
        <v>27.518749879241046</v>
      </c>
      <c r="AD107" s="445">
        <v>0.50984469953789713</v>
      </c>
      <c r="AE107" s="445">
        <v>0.72416450107647634</v>
      </c>
      <c r="AF107" s="929">
        <v>2020</v>
      </c>
      <c r="AG107" s="414" t="s">
        <v>563</v>
      </c>
      <c r="AO107" s="61"/>
    </row>
    <row r="108" spans="1:41" x14ac:dyDescent="0.2">
      <c r="A108" s="412"/>
      <c r="B108" s="412"/>
      <c r="C108" s="412"/>
      <c r="D108" s="412"/>
      <c r="E108" s="412"/>
      <c r="F108" s="412"/>
      <c r="G108" s="412"/>
      <c r="H108" s="412"/>
      <c r="I108" s="412"/>
      <c r="J108" s="412"/>
      <c r="K108" s="412"/>
      <c r="L108" s="60" t="s">
        <v>80</v>
      </c>
      <c r="M108" s="420"/>
      <c r="N108" s="445"/>
      <c r="O108" s="445"/>
      <c r="P108" s="445"/>
      <c r="Q108" s="445"/>
      <c r="R108" s="445"/>
      <c r="S108" s="445"/>
      <c r="T108" s="445"/>
      <c r="U108" s="416"/>
      <c r="V108" s="412"/>
      <c r="W108" s="60" t="s">
        <v>80</v>
      </c>
      <c r="X108" s="420"/>
      <c r="Y108" s="445"/>
      <c r="Z108" s="445"/>
      <c r="AA108" s="445"/>
      <c r="AB108" s="445"/>
      <c r="AC108" s="445"/>
      <c r="AD108" s="445"/>
      <c r="AE108" s="445"/>
      <c r="AF108" s="929"/>
      <c r="AG108" s="415" t="s">
        <v>80</v>
      </c>
      <c r="AO108" s="61"/>
    </row>
    <row r="109" spans="1:41" x14ac:dyDescent="0.2">
      <c r="A109" s="412"/>
      <c r="B109" s="412"/>
      <c r="C109" s="412"/>
      <c r="D109" s="412"/>
      <c r="E109" s="412"/>
      <c r="F109" s="412"/>
      <c r="G109" s="412"/>
      <c r="H109" s="412"/>
      <c r="I109" s="412"/>
      <c r="J109" s="412"/>
      <c r="K109" s="412"/>
      <c r="L109" s="423" t="s">
        <v>567</v>
      </c>
      <c r="M109" s="420" t="s">
        <v>80</v>
      </c>
      <c r="N109" s="445">
        <v>34.667565672459681</v>
      </c>
      <c r="O109" s="445">
        <v>23.862637222783505</v>
      </c>
      <c r="P109" s="445">
        <v>58.530202895243185</v>
      </c>
      <c r="Q109" s="445">
        <v>57.070889636772208</v>
      </c>
      <c r="R109" s="445">
        <v>61.045231288434785</v>
      </c>
      <c r="S109" s="445">
        <v>1.4593132584709778</v>
      </c>
      <c r="T109" s="445">
        <v>2.5150283931915993</v>
      </c>
      <c r="U109" s="416">
        <v>2012</v>
      </c>
      <c r="V109" s="412"/>
      <c r="W109" s="423" t="s">
        <v>566</v>
      </c>
      <c r="X109" s="420" t="s">
        <v>80</v>
      </c>
      <c r="Y109" s="445">
        <v>28.78090657338808</v>
      </c>
      <c r="Z109" s="445">
        <v>24.556758049161846</v>
      </c>
      <c r="AA109" s="445">
        <v>53.337664622549937</v>
      </c>
      <c r="AB109" s="445">
        <v>50.304599122289218</v>
      </c>
      <c r="AC109" s="445">
        <v>55.506709096595415</v>
      </c>
      <c r="AD109" s="445">
        <v>3.0330655002607187</v>
      </c>
      <c r="AE109" s="445">
        <v>2.169044474045478</v>
      </c>
      <c r="AF109" s="929">
        <v>2012</v>
      </c>
      <c r="AG109" s="414"/>
      <c r="AO109" s="413"/>
    </row>
    <row r="110" spans="1:41" x14ac:dyDescent="0.2">
      <c r="A110" s="412"/>
      <c r="B110" s="412"/>
      <c r="C110" s="412"/>
      <c r="D110" s="412"/>
      <c r="E110" s="412"/>
      <c r="F110" s="412"/>
      <c r="G110" s="412"/>
      <c r="H110" s="412"/>
      <c r="I110" s="412"/>
      <c r="J110" s="412"/>
      <c r="K110" s="412"/>
      <c r="L110" s="60"/>
      <c r="M110" s="420" t="s">
        <v>80</v>
      </c>
      <c r="N110" s="445">
        <v>37.694746174420807</v>
      </c>
      <c r="O110" s="445">
        <v>13.513138225323633</v>
      </c>
      <c r="P110" s="445">
        <v>51.207884399744444</v>
      </c>
      <c r="Q110" s="445">
        <v>49.052016961523471</v>
      </c>
      <c r="R110" s="445">
        <v>53.768294952773537</v>
      </c>
      <c r="S110" s="445">
        <v>2.155867438220973</v>
      </c>
      <c r="T110" s="445">
        <v>2.5604105530290937</v>
      </c>
      <c r="U110" s="416">
        <v>2013</v>
      </c>
      <c r="V110" s="412"/>
      <c r="W110" s="60"/>
      <c r="X110" s="420" t="s">
        <v>80</v>
      </c>
      <c r="Y110" s="445">
        <v>30.089518016160948</v>
      </c>
      <c r="Z110" s="445">
        <v>16.614228077792529</v>
      </c>
      <c r="AA110" s="445">
        <v>46.70374609395347</v>
      </c>
      <c r="AB110" s="445">
        <v>45.086194444785761</v>
      </c>
      <c r="AC110" s="445">
        <v>53.172843941348575</v>
      </c>
      <c r="AD110" s="445">
        <v>1.6175516491677087</v>
      </c>
      <c r="AE110" s="445">
        <v>6.4690978473951048</v>
      </c>
      <c r="AF110" s="929">
        <v>2013</v>
      </c>
      <c r="AG110" s="415"/>
      <c r="AO110" s="61"/>
    </row>
    <row r="111" spans="1:41" x14ac:dyDescent="0.2">
      <c r="A111" s="412"/>
      <c r="B111" s="412"/>
      <c r="C111" s="412"/>
      <c r="D111" s="412"/>
      <c r="E111" s="412"/>
      <c r="F111" s="412"/>
      <c r="G111" s="412"/>
      <c r="H111" s="412"/>
      <c r="I111" s="412"/>
      <c r="J111" s="412"/>
      <c r="K111" s="412"/>
      <c r="L111" s="60"/>
      <c r="M111" s="420" t="s">
        <v>80</v>
      </c>
      <c r="N111" s="445">
        <v>43.100665337996148</v>
      </c>
      <c r="O111" s="445">
        <v>5.962945894317504</v>
      </c>
      <c r="P111" s="445">
        <v>49.063611232313647</v>
      </c>
      <c r="Q111" s="445">
        <v>47.626689427113817</v>
      </c>
      <c r="R111" s="445">
        <v>59.442266814184286</v>
      </c>
      <c r="S111" s="445">
        <v>1.4369218051998303</v>
      </c>
      <c r="T111" s="445">
        <v>10.378655581870639</v>
      </c>
      <c r="U111" s="416">
        <v>2014</v>
      </c>
      <c r="V111" s="412"/>
      <c r="W111" s="60"/>
      <c r="X111" s="420" t="s">
        <v>80</v>
      </c>
      <c r="Y111" s="445">
        <v>34.289336983728546</v>
      </c>
      <c r="Z111" s="445">
        <v>12.126149647755197</v>
      </c>
      <c r="AA111" s="445">
        <v>46.415486631483738</v>
      </c>
      <c r="AB111" s="445">
        <v>43.335927065948169</v>
      </c>
      <c r="AC111" s="445">
        <v>50.068208060776307</v>
      </c>
      <c r="AD111" s="445">
        <v>3.0795595655355683</v>
      </c>
      <c r="AE111" s="445">
        <v>3.6527214292925692</v>
      </c>
      <c r="AF111" s="929">
        <v>2014</v>
      </c>
      <c r="AG111" s="415"/>
      <c r="AO111" s="61"/>
    </row>
    <row r="112" spans="1:41" x14ac:dyDescent="0.2">
      <c r="A112" s="412"/>
      <c r="B112" s="412"/>
      <c r="C112" s="412"/>
      <c r="D112" s="412"/>
      <c r="E112" s="412"/>
      <c r="F112" s="412"/>
      <c r="G112" s="412"/>
      <c r="H112" s="412"/>
      <c r="I112" s="412"/>
      <c r="J112" s="412"/>
      <c r="K112" s="412"/>
      <c r="L112" s="60"/>
      <c r="M112" s="420" t="s">
        <v>80</v>
      </c>
      <c r="N112" s="445">
        <v>31.318116352612716</v>
      </c>
      <c r="O112" s="445">
        <v>13.715201684007647</v>
      </c>
      <c r="P112" s="445">
        <v>45.033318036620351</v>
      </c>
      <c r="Q112" s="445">
        <v>41.519952467036248</v>
      </c>
      <c r="R112" s="445">
        <v>55.430835454020581</v>
      </c>
      <c r="S112" s="445">
        <v>3.5133655695841028</v>
      </c>
      <c r="T112" s="445">
        <v>10.39751741740023</v>
      </c>
      <c r="U112" s="416">
        <v>2015</v>
      </c>
      <c r="V112" s="412"/>
      <c r="W112" s="60"/>
      <c r="X112" s="420" t="s">
        <v>80</v>
      </c>
      <c r="Y112" s="445">
        <v>25.01232306990433</v>
      </c>
      <c r="Z112" s="445">
        <v>13.735402730939652</v>
      </c>
      <c r="AA112" s="445">
        <v>38.747725800843973</v>
      </c>
      <c r="AB112" s="445">
        <v>33.421500112875634</v>
      </c>
      <c r="AC112" s="445">
        <v>40.978051866007277</v>
      </c>
      <c r="AD112" s="445">
        <v>5.3262256879683392</v>
      </c>
      <c r="AE112" s="445">
        <v>2.2303260651633039</v>
      </c>
      <c r="AF112" s="929">
        <v>2015</v>
      </c>
      <c r="AG112" s="415"/>
      <c r="AO112" s="61"/>
    </row>
    <row r="113" spans="1:41" x14ac:dyDescent="0.2">
      <c r="A113" s="412"/>
      <c r="B113" s="412"/>
      <c r="C113" s="412"/>
      <c r="D113" s="412"/>
      <c r="E113" s="412"/>
      <c r="F113" s="412"/>
      <c r="G113" s="412"/>
      <c r="H113" s="412"/>
      <c r="I113" s="412"/>
      <c r="J113" s="412"/>
      <c r="K113" s="412"/>
      <c r="L113" s="60"/>
      <c r="M113" s="420" t="s">
        <v>80</v>
      </c>
      <c r="N113" s="445">
        <v>31.719017999500672</v>
      </c>
      <c r="O113" s="445">
        <v>15.902618849340305</v>
      </c>
      <c r="P113" s="445">
        <v>47.621636848840986</v>
      </c>
      <c r="Q113" s="445">
        <v>42.91240750775173</v>
      </c>
      <c r="R113" s="445">
        <v>50.433337955597665</v>
      </c>
      <c r="S113" s="445">
        <v>4.7092293410892552</v>
      </c>
      <c r="T113" s="445">
        <v>2.8117011067566793</v>
      </c>
      <c r="U113" s="416">
        <v>2016</v>
      </c>
      <c r="V113" s="412"/>
      <c r="W113" s="60"/>
      <c r="X113" s="420" t="s">
        <v>80</v>
      </c>
      <c r="Y113" s="445">
        <v>21.304537685124068</v>
      </c>
      <c r="Z113" s="445">
        <v>3.4255057002941052</v>
      </c>
      <c r="AA113" s="445">
        <v>24.730043385418174</v>
      </c>
      <c r="AB113" s="445">
        <v>23.487917025259424</v>
      </c>
      <c r="AC113" s="445">
        <v>26.0055871249346</v>
      </c>
      <c r="AD113" s="445">
        <v>1.2421263601587498</v>
      </c>
      <c r="AE113" s="445">
        <v>1.2755437395164257</v>
      </c>
      <c r="AF113" s="929">
        <v>2016</v>
      </c>
      <c r="AG113" s="415"/>
      <c r="AO113" s="61"/>
    </row>
    <row r="114" spans="1:41" x14ac:dyDescent="0.2">
      <c r="A114" s="412"/>
      <c r="B114" s="412"/>
      <c r="C114" s="412"/>
      <c r="D114" s="412"/>
      <c r="E114" s="412"/>
      <c r="F114" s="412"/>
      <c r="G114" s="412"/>
      <c r="H114" s="412"/>
      <c r="I114" s="412"/>
      <c r="J114" s="412"/>
      <c r="K114" s="412"/>
      <c r="L114" s="60"/>
      <c r="M114" s="420" t="s">
        <v>80</v>
      </c>
      <c r="N114" s="445">
        <v>33.27624700801298</v>
      </c>
      <c r="O114" s="445">
        <v>20.128685861133906</v>
      </c>
      <c r="P114" s="445">
        <v>53.404932869146883</v>
      </c>
      <c r="Q114" s="445">
        <v>46.641502353288345</v>
      </c>
      <c r="R114" s="445">
        <v>55.636095244221806</v>
      </c>
      <c r="S114" s="445">
        <v>6.7634305158585377</v>
      </c>
      <c r="T114" s="445">
        <v>2.2311623750749234</v>
      </c>
      <c r="U114" s="416">
        <v>2017</v>
      </c>
      <c r="V114" s="412"/>
      <c r="W114" s="60"/>
      <c r="X114" s="420" t="s">
        <v>80</v>
      </c>
      <c r="Y114" s="445">
        <v>21.894692616974201</v>
      </c>
      <c r="Z114" s="445">
        <v>3.5986044769546592</v>
      </c>
      <c r="AA114" s="445">
        <v>25.493297093928863</v>
      </c>
      <c r="AB114" s="445">
        <v>21.63475173193088</v>
      </c>
      <c r="AC114" s="445">
        <v>26.227523856984629</v>
      </c>
      <c r="AD114" s="445">
        <v>3.858545361997983</v>
      </c>
      <c r="AE114" s="445">
        <v>0.73422676305576573</v>
      </c>
      <c r="AF114" s="929">
        <v>2017</v>
      </c>
      <c r="AG114" s="415"/>
      <c r="AO114" s="61"/>
    </row>
    <row r="115" spans="1:41" x14ac:dyDescent="0.2">
      <c r="A115" s="412"/>
      <c r="B115" s="412"/>
      <c r="C115" s="412"/>
      <c r="D115" s="412"/>
      <c r="E115" s="412"/>
      <c r="F115" s="412"/>
      <c r="G115" s="412"/>
      <c r="H115" s="412"/>
      <c r="I115" s="412"/>
      <c r="J115" s="412"/>
      <c r="K115" s="412"/>
      <c r="L115" s="60"/>
      <c r="M115" s="420" t="s">
        <v>80</v>
      </c>
      <c r="N115" s="445">
        <v>35.632180060221209</v>
      </c>
      <c r="O115" s="445">
        <v>10.471739803223819</v>
      </c>
      <c r="P115" s="445">
        <v>46.103919863445022</v>
      </c>
      <c r="Q115" s="445">
        <v>44.516726389489122</v>
      </c>
      <c r="R115" s="445">
        <v>47.864976350655184</v>
      </c>
      <c r="S115" s="445">
        <v>1.5871934739558995</v>
      </c>
      <c r="T115" s="445">
        <v>1.7610564872101619</v>
      </c>
      <c r="U115" s="416">
        <v>2018</v>
      </c>
      <c r="V115" s="412"/>
      <c r="W115" s="60"/>
      <c r="X115" s="420" t="s">
        <v>80</v>
      </c>
      <c r="Y115" s="445">
        <v>25.616781015950277</v>
      </c>
      <c r="Z115" s="445">
        <v>5.3371013692653166</v>
      </c>
      <c r="AA115" s="445">
        <v>30.953882385215593</v>
      </c>
      <c r="AB115" s="445">
        <v>29.566951448304138</v>
      </c>
      <c r="AC115" s="445">
        <v>32.062526818319199</v>
      </c>
      <c r="AD115" s="445">
        <v>1.3869309369114546</v>
      </c>
      <c r="AE115" s="445">
        <v>1.1086444331036063</v>
      </c>
      <c r="AF115" s="929">
        <v>2018</v>
      </c>
      <c r="AG115" s="415"/>
      <c r="AO115" s="61"/>
    </row>
    <row r="116" spans="1:41" x14ac:dyDescent="0.2">
      <c r="A116" s="412"/>
      <c r="B116" s="412"/>
      <c r="C116" s="412"/>
      <c r="D116" s="412"/>
      <c r="E116" s="412"/>
      <c r="F116" s="412"/>
      <c r="G116" s="412"/>
      <c r="H116" s="412"/>
      <c r="I116" s="412"/>
      <c r="J116" s="412"/>
      <c r="K116" s="412"/>
      <c r="L116" s="60"/>
      <c r="M116" s="420" t="s">
        <v>80</v>
      </c>
      <c r="N116" s="445">
        <v>27.195773918561006</v>
      </c>
      <c r="O116" s="445">
        <v>11.693629350011964</v>
      </c>
      <c r="P116" s="445">
        <v>38.889403268572977</v>
      </c>
      <c r="Q116" s="445">
        <v>34.328211737659437</v>
      </c>
      <c r="R116" s="445">
        <v>40.645933293599349</v>
      </c>
      <c r="S116" s="445">
        <v>4.5611915309135398</v>
      </c>
      <c r="T116" s="445">
        <v>1.7565300250263718</v>
      </c>
      <c r="U116" s="416">
        <v>2019</v>
      </c>
      <c r="V116" s="412"/>
      <c r="W116" s="60"/>
      <c r="X116" s="420" t="s">
        <v>80</v>
      </c>
      <c r="Y116" s="445">
        <v>23.272626482184723</v>
      </c>
      <c r="Z116" s="445">
        <v>10.440442666717061</v>
      </c>
      <c r="AA116" s="445">
        <v>33.713069148901781</v>
      </c>
      <c r="AB116" s="445">
        <v>30.189789336380166</v>
      </c>
      <c r="AC116" s="445">
        <v>35.610758886095866</v>
      </c>
      <c r="AD116" s="445">
        <v>3.5232798125216149</v>
      </c>
      <c r="AE116" s="445">
        <v>1.8976897371940851</v>
      </c>
      <c r="AF116" s="929">
        <v>2019</v>
      </c>
      <c r="AG116" s="414"/>
      <c r="AO116" s="413"/>
    </row>
    <row r="117" spans="1:41" x14ac:dyDescent="0.2">
      <c r="A117" s="412"/>
      <c r="B117" s="412"/>
      <c r="C117" s="412"/>
      <c r="D117" s="412"/>
      <c r="E117" s="412"/>
      <c r="F117" s="412"/>
      <c r="G117" s="412"/>
      <c r="H117" s="412"/>
      <c r="I117" s="412"/>
      <c r="J117" s="412"/>
      <c r="K117" s="412"/>
      <c r="L117" s="60"/>
      <c r="M117" s="420" t="s">
        <v>80</v>
      </c>
      <c r="N117" s="445">
        <v>22.435104782209766</v>
      </c>
      <c r="O117" s="445">
        <v>4.6363182470350459</v>
      </c>
      <c r="P117" s="445">
        <v>27.071423029244809</v>
      </c>
      <c r="Q117" s="445">
        <v>26.173857043495634</v>
      </c>
      <c r="R117" s="445">
        <v>28.829252525389968</v>
      </c>
      <c r="S117" s="445">
        <v>0.8975659857491749</v>
      </c>
      <c r="T117" s="445">
        <v>1.7578294961451597</v>
      </c>
      <c r="U117" s="416">
        <v>2020</v>
      </c>
      <c r="V117" s="412"/>
      <c r="W117" s="60"/>
      <c r="X117" s="420" t="s">
        <v>80</v>
      </c>
      <c r="Y117" s="445">
        <v>18.569099391680073</v>
      </c>
      <c r="Z117" s="445">
        <v>18.610886750491069</v>
      </c>
      <c r="AA117" s="445">
        <v>37.179986142171146</v>
      </c>
      <c r="AB117" s="445">
        <v>33.666174984799788</v>
      </c>
      <c r="AC117" s="445">
        <v>41.08239417915145</v>
      </c>
      <c r="AD117" s="445">
        <v>3.5138111573713573</v>
      </c>
      <c r="AE117" s="445">
        <v>3.9024080369803045</v>
      </c>
      <c r="AF117" s="929">
        <v>2020</v>
      </c>
      <c r="AG117" s="414" t="s">
        <v>566</v>
      </c>
      <c r="AI117" s="411"/>
      <c r="AO117" s="61"/>
    </row>
    <row r="118" spans="1:41" x14ac:dyDescent="0.2">
      <c r="A118" s="412"/>
      <c r="B118" s="412"/>
      <c r="C118" s="412"/>
      <c r="D118" s="412"/>
      <c r="E118" s="412"/>
      <c r="F118" s="412"/>
      <c r="G118" s="412"/>
      <c r="H118" s="412"/>
      <c r="I118" s="412"/>
      <c r="J118" s="412"/>
      <c r="K118" s="412"/>
      <c r="L118" s="60" t="s">
        <v>80</v>
      </c>
      <c r="M118" s="420"/>
      <c r="N118" s="445"/>
      <c r="O118" s="445"/>
      <c r="P118" s="445"/>
      <c r="Q118" s="445"/>
      <c r="R118" s="445"/>
      <c r="S118" s="445"/>
      <c r="T118" s="445"/>
      <c r="U118" s="416"/>
      <c r="V118" s="412"/>
      <c r="W118" s="60" t="s">
        <v>80</v>
      </c>
      <c r="X118" s="420"/>
      <c r="Y118" s="445"/>
      <c r="Z118" s="445"/>
      <c r="AA118" s="445"/>
      <c r="AB118" s="445"/>
      <c r="AC118" s="445"/>
      <c r="AD118" s="445"/>
      <c r="AE118" s="445"/>
      <c r="AF118" s="929"/>
      <c r="AG118" s="415" t="s">
        <v>80</v>
      </c>
      <c r="AI118" s="411"/>
      <c r="AO118" s="61"/>
    </row>
    <row r="119" spans="1:41" x14ac:dyDescent="0.2">
      <c r="A119" s="412"/>
      <c r="B119" s="412"/>
      <c r="C119" s="412"/>
      <c r="D119" s="412"/>
      <c r="E119" s="412"/>
      <c r="F119" s="412"/>
      <c r="G119" s="412"/>
      <c r="H119" s="412"/>
      <c r="I119" s="412"/>
      <c r="J119" s="412"/>
      <c r="K119" s="412"/>
      <c r="L119" s="423" t="s">
        <v>336</v>
      </c>
      <c r="M119" s="420" t="s">
        <v>80</v>
      </c>
      <c r="N119" s="445">
        <v>37.079010584936071</v>
      </c>
      <c r="O119" s="445">
        <v>0</v>
      </c>
      <c r="P119" s="445">
        <v>37.079010584936071</v>
      </c>
      <c r="Q119" s="445">
        <v>30.028016404925463</v>
      </c>
      <c r="R119" s="445">
        <v>37.235588652517229</v>
      </c>
      <c r="S119" s="445">
        <v>7.0509941800106084</v>
      </c>
      <c r="T119" s="445">
        <v>0.15657806758115811</v>
      </c>
      <c r="U119" s="416">
        <v>2012</v>
      </c>
      <c r="V119" s="412"/>
      <c r="W119" s="423" t="s">
        <v>282</v>
      </c>
      <c r="X119" s="420" t="s">
        <v>80</v>
      </c>
      <c r="Y119" s="445">
        <v>37.88664224775868</v>
      </c>
      <c r="Z119" s="445">
        <v>6.1981527890720693</v>
      </c>
      <c r="AA119" s="445">
        <v>44.084795036830748</v>
      </c>
      <c r="AB119" s="445">
        <v>42.929913839615402</v>
      </c>
      <c r="AC119" s="445">
        <v>44.849389921279126</v>
      </c>
      <c r="AD119" s="445">
        <v>1.1548811972153459</v>
      </c>
      <c r="AE119" s="445">
        <v>0.76459488444837831</v>
      </c>
      <c r="AF119" s="929">
        <v>2012</v>
      </c>
      <c r="AG119" s="414"/>
      <c r="AI119" s="411"/>
      <c r="AO119" s="413"/>
    </row>
    <row r="120" spans="1:41" x14ac:dyDescent="0.2">
      <c r="A120" s="412"/>
      <c r="B120" s="412"/>
      <c r="C120" s="412"/>
      <c r="D120" s="412"/>
      <c r="E120" s="412"/>
      <c r="F120" s="412"/>
      <c r="G120" s="412"/>
      <c r="H120" s="412"/>
      <c r="I120" s="412"/>
      <c r="J120" s="412"/>
      <c r="K120" s="412"/>
      <c r="L120" s="60"/>
      <c r="M120" s="420" t="s">
        <v>80</v>
      </c>
      <c r="N120" s="445">
        <v>37.487640169743855</v>
      </c>
      <c r="O120" s="445">
        <v>15.734556805909891</v>
      </c>
      <c r="P120" s="445">
        <v>53.222196975653745</v>
      </c>
      <c r="Q120" s="445">
        <v>52.603096929501071</v>
      </c>
      <c r="R120" s="445">
        <v>55.402122161970148</v>
      </c>
      <c r="S120" s="445">
        <v>0.61910004615267411</v>
      </c>
      <c r="T120" s="445">
        <v>2.1799251863164031</v>
      </c>
      <c r="U120" s="416">
        <v>2013</v>
      </c>
      <c r="V120" s="412"/>
      <c r="W120" s="60"/>
      <c r="X120" s="420" t="s">
        <v>80</v>
      </c>
      <c r="Y120" s="445">
        <v>38.608790944283413</v>
      </c>
      <c r="Z120" s="445">
        <v>36.907151010165784</v>
      </c>
      <c r="AA120" s="445">
        <v>75.51594195444919</v>
      </c>
      <c r="AB120" s="445">
        <v>73.293697599338415</v>
      </c>
      <c r="AC120" s="445">
        <v>76.65616659426945</v>
      </c>
      <c r="AD120" s="445">
        <v>2.2222443551107744</v>
      </c>
      <c r="AE120" s="445">
        <v>1.1402246398202607</v>
      </c>
      <c r="AF120" s="929">
        <v>2013</v>
      </c>
      <c r="AG120" s="415"/>
      <c r="AI120" s="411"/>
      <c r="AO120" s="61"/>
    </row>
    <row r="121" spans="1:41" x14ac:dyDescent="0.2">
      <c r="A121" s="412"/>
      <c r="B121" s="412"/>
      <c r="C121" s="412"/>
      <c r="D121" s="412"/>
      <c r="E121" s="412"/>
      <c r="F121" s="412"/>
      <c r="G121" s="412"/>
      <c r="H121" s="412"/>
      <c r="I121" s="412"/>
      <c r="J121" s="412"/>
      <c r="K121" s="412"/>
      <c r="L121" s="60"/>
      <c r="M121" s="420" t="s">
        <v>80</v>
      </c>
      <c r="N121" s="445">
        <v>42.072408823363858</v>
      </c>
      <c r="O121" s="445">
        <v>15.049513748006165</v>
      </c>
      <c r="P121" s="445">
        <v>57.121922571370028</v>
      </c>
      <c r="Q121" s="445">
        <v>56.769613204806681</v>
      </c>
      <c r="R121" s="445">
        <v>58.160390646409851</v>
      </c>
      <c r="S121" s="445">
        <v>0.35230936656334677</v>
      </c>
      <c r="T121" s="445">
        <v>1.0384680750398232</v>
      </c>
      <c r="U121" s="416">
        <v>2014</v>
      </c>
      <c r="V121" s="412"/>
      <c r="W121" s="60"/>
      <c r="X121" s="420" t="s">
        <v>80</v>
      </c>
      <c r="Y121" s="445">
        <v>44.140880086772526</v>
      </c>
      <c r="Z121" s="445">
        <v>48.899636247960885</v>
      </c>
      <c r="AA121" s="445">
        <v>93.040516334733397</v>
      </c>
      <c r="AB121" s="445">
        <v>90.542222986048017</v>
      </c>
      <c r="AC121" s="445">
        <v>94.575657978036745</v>
      </c>
      <c r="AD121" s="445">
        <v>2.4982933486853796</v>
      </c>
      <c r="AE121" s="445">
        <v>1.5351416433033478</v>
      </c>
      <c r="AF121" s="929">
        <v>2014</v>
      </c>
      <c r="AG121" s="415"/>
      <c r="AI121" s="411"/>
      <c r="AO121" s="61"/>
    </row>
    <row r="122" spans="1:41" x14ac:dyDescent="0.2">
      <c r="A122" s="412"/>
      <c r="B122" s="412"/>
      <c r="C122" s="412"/>
      <c r="D122" s="412"/>
      <c r="E122" s="412"/>
      <c r="F122" s="412"/>
      <c r="G122" s="412"/>
      <c r="H122" s="412"/>
      <c r="I122" s="412"/>
      <c r="J122" s="412"/>
      <c r="K122" s="412"/>
      <c r="L122" s="60"/>
      <c r="M122" s="420" t="s">
        <v>80</v>
      </c>
      <c r="N122" s="445">
        <v>31.212788641814434</v>
      </c>
      <c r="O122" s="445">
        <v>4.5188546680811363</v>
      </c>
      <c r="P122" s="445">
        <v>35.731643309895574</v>
      </c>
      <c r="Q122" s="445">
        <v>31.868212792369906</v>
      </c>
      <c r="R122" s="445">
        <v>46.469432886664833</v>
      </c>
      <c r="S122" s="445">
        <v>3.8634305175256678</v>
      </c>
      <c r="T122" s="445">
        <v>10.737789576769259</v>
      </c>
      <c r="U122" s="416">
        <v>2015</v>
      </c>
      <c r="V122" s="412"/>
      <c r="W122" s="60"/>
      <c r="X122" s="420" t="s">
        <v>80</v>
      </c>
      <c r="Y122" s="445">
        <v>31.326047649857504</v>
      </c>
      <c r="Z122" s="445">
        <v>46.848165393359501</v>
      </c>
      <c r="AA122" s="445">
        <v>78.174213043217023</v>
      </c>
      <c r="AB122" s="445">
        <v>75.035930415473757</v>
      </c>
      <c r="AC122" s="445">
        <v>80.209322113591583</v>
      </c>
      <c r="AD122" s="445">
        <v>3.1382826277432656</v>
      </c>
      <c r="AE122" s="445">
        <v>2.0351090703745598</v>
      </c>
      <c r="AF122" s="929">
        <v>2015</v>
      </c>
      <c r="AG122" s="415"/>
      <c r="AI122" s="411"/>
      <c r="AO122" s="61"/>
    </row>
    <row r="123" spans="1:41" x14ac:dyDescent="0.2">
      <c r="A123" s="412"/>
      <c r="B123" s="412"/>
      <c r="C123" s="412"/>
      <c r="D123" s="412"/>
      <c r="E123" s="412"/>
      <c r="F123" s="412"/>
      <c r="G123" s="412"/>
      <c r="H123" s="412"/>
      <c r="I123" s="412"/>
      <c r="J123" s="412"/>
      <c r="K123" s="412"/>
      <c r="L123" s="60"/>
      <c r="M123" s="420" t="s">
        <v>80</v>
      </c>
      <c r="N123" s="445">
        <v>31.87644814372198</v>
      </c>
      <c r="O123" s="445">
        <v>9.1951342238152929</v>
      </c>
      <c r="P123" s="445">
        <v>41.071582367537275</v>
      </c>
      <c r="Q123" s="445">
        <v>39.119744171237244</v>
      </c>
      <c r="R123" s="445">
        <v>43.884343010675465</v>
      </c>
      <c r="S123" s="445">
        <v>1.9518381963000309</v>
      </c>
      <c r="T123" s="445">
        <v>2.8127606431381906</v>
      </c>
      <c r="U123" s="416">
        <v>2016</v>
      </c>
      <c r="V123" s="412"/>
      <c r="W123" s="60"/>
      <c r="X123" s="420" t="s">
        <v>80</v>
      </c>
      <c r="Y123" s="445">
        <v>27.20685890700959</v>
      </c>
      <c r="Z123" s="445">
        <v>39.61698417820719</v>
      </c>
      <c r="AA123" s="445">
        <v>66.823843085216794</v>
      </c>
      <c r="AB123" s="445">
        <v>64.848058603856529</v>
      </c>
      <c r="AC123" s="445">
        <v>72.844619790504666</v>
      </c>
      <c r="AD123" s="445">
        <v>1.9757844813602645</v>
      </c>
      <c r="AE123" s="445">
        <v>6.0207767052878722</v>
      </c>
      <c r="AF123" s="929">
        <v>2016</v>
      </c>
      <c r="AG123" s="415"/>
      <c r="AI123" s="411"/>
      <c r="AO123" s="61"/>
    </row>
    <row r="124" spans="1:41" x14ac:dyDescent="0.2">
      <c r="A124" s="412"/>
      <c r="B124" s="412"/>
      <c r="C124" s="412"/>
      <c r="D124" s="412"/>
      <c r="E124" s="412"/>
      <c r="F124" s="412"/>
      <c r="G124" s="412"/>
      <c r="H124" s="412"/>
      <c r="I124" s="412"/>
      <c r="J124" s="412"/>
      <c r="K124" s="412"/>
      <c r="L124" s="60"/>
      <c r="M124" s="420" t="s">
        <v>80</v>
      </c>
      <c r="N124" s="445">
        <v>33.047200438833748</v>
      </c>
      <c r="O124" s="445">
        <v>22.169215616335531</v>
      </c>
      <c r="P124" s="445">
        <v>55.216416055169283</v>
      </c>
      <c r="Q124" s="445">
        <v>47.501850373649525</v>
      </c>
      <c r="R124" s="445">
        <v>59.665582962536263</v>
      </c>
      <c r="S124" s="445">
        <v>7.7145656815197583</v>
      </c>
      <c r="T124" s="445">
        <v>4.4491669073669797</v>
      </c>
      <c r="U124" s="416">
        <v>2017</v>
      </c>
      <c r="V124" s="412"/>
      <c r="W124" s="60"/>
      <c r="X124" s="420" t="s">
        <v>80</v>
      </c>
      <c r="Y124" s="445">
        <v>29.578183916103065</v>
      </c>
      <c r="Z124" s="445">
        <v>26.215023602163352</v>
      </c>
      <c r="AA124" s="445">
        <v>55.793207518266414</v>
      </c>
      <c r="AB124" s="445">
        <v>53.702127222562012</v>
      </c>
      <c r="AC124" s="445">
        <v>65.933725369571007</v>
      </c>
      <c r="AD124" s="445">
        <v>2.0910802957044012</v>
      </c>
      <c r="AE124" s="445">
        <v>10.140517851304594</v>
      </c>
      <c r="AF124" s="929">
        <v>2017</v>
      </c>
      <c r="AG124" s="415"/>
      <c r="AI124" s="411"/>
      <c r="AO124" s="61"/>
    </row>
    <row r="125" spans="1:41" x14ac:dyDescent="0.2">
      <c r="A125" s="412"/>
      <c r="B125" s="412"/>
      <c r="C125" s="412"/>
      <c r="D125" s="412"/>
      <c r="E125" s="412"/>
      <c r="F125" s="412"/>
      <c r="G125" s="412"/>
      <c r="H125" s="412"/>
      <c r="I125" s="412"/>
      <c r="J125" s="412"/>
      <c r="K125" s="412"/>
      <c r="L125" s="60"/>
      <c r="M125" s="420" t="s">
        <v>80</v>
      </c>
      <c r="N125" s="445">
        <v>34.706044813303258</v>
      </c>
      <c r="O125" s="445">
        <v>10.008081371838985</v>
      </c>
      <c r="P125" s="445">
        <v>44.714126185142241</v>
      </c>
      <c r="Q125" s="445">
        <v>39.520865077187658</v>
      </c>
      <c r="R125" s="445">
        <v>49.154676974309069</v>
      </c>
      <c r="S125" s="445">
        <v>5.1932611079545836</v>
      </c>
      <c r="T125" s="445">
        <v>4.4405507891668279</v>
      </c>
      <c r="U125" s="416">
        <v>2018</v>
      </c>
      <c r="V125" s="412"/>
      <c r="W125" s="60"/>
      <c r="X125" s="420" t="s">
        <v>80</v>
      </c>
      <c r="Y125" s="445">
        <v>29.245927514701574</v>
      </c>
      <c r="Z125" s="445">
        <v>36.052369140158525</v>
      </c>
      <c r="AA125" s="445">
        <v>65.298296654860096</v>
      </c>
      <c r="AB125" s="445">
        <v>60.351827951734194</v>
      </c>
      <c r="AC125" s="445">
        <v>70.918015861525447</v>
      </c>
      <c r="AD125" s="445">
        <v>4.9464687031259018</v>
      </c>
      <c r="AE125" s="445">
        <v>5.6197192066653514</v>
      </c>
      <c r="AF125" s="929">
        <v>2018</v>
      </c>
      <c r="AG125" s="415"/>
      <c r="AI125" s="411"/>
      <c r="AO125" s="61"/>
    </row>
    <row r="126" spans="1:41" x14ac:dyDescent="0.2">
      <c r="A126" s="412"/>
      <c r="B126" s="412"/>
      <c r="C126" s="412"/>
      <c r="D126" s="412"/>
      <c r="E126" s="412"/>
      <c r="F126" s="412"/>
      <c r="G126" s="412"/>
      <c r="H126" s="412"/>
      <c r="I126" s="412"/>
      <c r="J126" s="412"/>
      <c r="K126" s="412"/>
      <c r="L126" s="60"/>
      <c r="M126" s="420" t="s">
        <v>80</v>
      </c>
      <c r="N126" s="445">
        <v>27.791175634198019</v>
      </c>
      <c r="O126" s="445">
        <v>11.992908929483114</v>
      </c>
      <c r="P126" s="445">
        <v>39.784084563681134</v>
      </c>
      <c r="Q126" s="445">
        <v>34.735664890258008</v>
      </c>
      <c r="R126" s="445">
        <v>43.467627268005025</v>
      </c>
      <c r="S126" s="445">
        <v>5.0484196734231261</v>
      </c>
      <c r="T126" s="445">
        <v>3.6835427043238909</v>
      </c>
      <c r="U126" s="416">
        <v>2019</v>
      </c>
      <c r="V126" s="412"/>
      <c r="W126" s="60"/>
      <c r="X126" s="420" t="s">
        <v>80</v>
      </c>
      <c r="Y126" s="445">
        <v>27.078520484343517</v>
      </c>
      <c r="Z126" s="445">
        <v>30.66044759370066</v>
      </c>
      <c r="AA126" s="445">
        <v>57.738968078044174</v>
      </c>
      <c r="AB126" s="445">
        <v>52.845409350248346</v>
      </c>
      <c r="AC126" s="445">
        <v>64.02457604502122</v>
      </c>
      <c r="AD126" s="445">
        <v>4.8935587277958277</v>
      </c>
      <c r="AE126" s="445">
        <v>6.2856079669770466</v>
      </c>
      <c r="AF126" s="929">
        <v>2019</v>
      </c>
      <c r="AG126" s="414"/>
      <c r="AI126" s="411"/>
      <c r="AO126" s="413"/>
    </row>
    <row r="127" spans="1:41" x14ac:dyDescent="0.2">
      <c r="A127" s="412"/>
      <c r="B127" s="412"/>
      <c r="C127" s="412"/>
      <c r="D127" s="412"/>
      <c r="E127" s="412"/>
      <c r="F127" s="412"/>
      <c r="G127" s="412"/>
      <c r="H127" s="412"/>
      <c r="I127" s="412"/>
      <c r="J127" s="412"/>
      <c r="K127" s="412"/>
      <c r="L127" s="62"/>
      <c r="M127" s="422" t="s">
        <v>80</v>
      </c>
      <c r="N127" s="446">
        <v>23.321986491779342</v>
      </c>
      <c r="O127" s="446">
        <v>4.6775857527038873</v>
      </c>
      <c r="P127" s="446">
        <v>27.999572244483229</v>
      </c>
      <c r="Q127" s="446">
        <v>26.694077909024617</v>
      </c>
      <c r="R127" s="446">
        <v>28.53913570641733</v>
      </c>
      <c r="S127" s="446">
        <v>1.3054943354586115</v>
      </c>
      <c r="T127" s="446">
        <v>0.53956346193410099</v>
      </c>
      <c r="U127" s="417">
        <v>2020</v>
      </c>
      <c r="V127" s="412"/>
      <c r="W127" s="60"/>
      <c r="X127" s="420" t="s">
        <v>80</v>
      </c>
      <c r="Y127" s="931">
        <v>20.752377968298653</v>
      </c>
      <c r="Z127" s="931">
        <v>29.419509803723212</v>
      </c>
      <c r="AA127" s="931">
        <v>50.171887772021854</v>
      </c>
      <c r="AB127" s="931">
        <v>46.607804302724887</v>
      </c>
      <c r="AC127" s="931">
        <v>55.086428475837081</v>
      </c>
      <c r="AD127" s="931">
        <v>3.5640834692969676</v>
      </c>
      <c r="AE127" s="931">
        <v>4.9145407038152271</v>
      </c>
      <c r="AF127" s="929">
        <v>2020</v>
      </c>
      <c r="AG127" s="414" t="s">
        <v>282</v>
      </c>
      <c r="AO127" s="412"/>
    </row>
    <row r="128" spans="1:41" x14ac:dyDescent="0.2">
      <c r="A128" s="412"/>
      <c r="B128" s="412"/>
      <c r="C128" s="412"/>
      <c r="D128" s="412"/>
      <c r="E128" s="412"/>
      <c r="F128" s="412"/>
      <c r="G128" s="412"/>
      <c r="H128" s="412"/>
      <c r="I128" s="412"/>
      <c r="J128" s="412"/>
      <c r="K128" s="412"/>
      <c r="L128" s="61" t="s">
        <v>80</v>
      </c>
      <c r="M128" s="412"/>
      <c r="N128" s="409"/>
      <c r="O128" s="409"/>
      <c r="P128" s="409"/>
      <c r="Q128" s="409"/>
      <c r="R128" s="409"/>
      <c r="S128" s="409"/>
      <c r="T128" s="409"/>
      <c r="U128" s="409"/>
      <c r="V128" s="412"/>
      <c r="W128" s="60" t="s">
        <v>80</v>
      </c>
      <c r="X128" s="421"/>
      <c r="Y128" s="931"/>
      <c r="Z128" s="931"/>
      <c r="AA128" s="931"/>
      <c r="AB128" s="931"/>
      <c r="AC128" s="931"/>
      <c r="AD128" s="931"/>
      <c r="AE128" s="931"/>
      <c r="AF128" s="929"/>
      <c r="AG128" s="415" t="s">
        <v>80</v>
      </c>
      <c r="AO128" s="412"/>
    </row>
    <row r="129" spans="1:41" x14ac:dyDescent="0.2">
      <c r="A129" s="412"/>
      <c r="B129" s="412"/>
      <c r="C129" s="412"/>
      <c r="D129" s="412"/>
      <c r="E129" s="412"/>
      <c r="F129" s="412"/>
      <c r="G129" s="412"/>
      <c r="H129" s="412"/>
      <c r="I129" s="412"/>
      <c r="J129" s="412"/>
      <c r="K129" s="412"/>
      <c r="L129" s="412"/>
      <c r="M129" s="412"/>
      <c r="N129" s="409"/>
      <c r="O129" s="409"/>
      <c r="P129" s="409"/>
      <c r="Q129" s="409"/>
      <c r="R129" s="409"/>
      <c r="S129" s="409"/>
      <c r="T129" s="409"/>
      <c r="U129" s="409"/>
      <c r="V129" s="412"/>
      <c r="W129" s="423" t="s">
        <v>2</v>
      </c>
      <c r="X129" s="420" t="s">
        <v>80</v>
      </c>
      <c r="Y129" s="445">
        <v>38.037769043394086</v>
      </c>
      <c r="Z129" s="445">
        <v>0</v>
      </c>
      <c r="AA129" s="445">
        <v>38.037769043394086</v>
      </c>
      <c r="AB129" s="445">
        <v>35.360633667589333</v>
      </c>
      <c r="AC129" s="445">
        <v>43.263048411385576</v>
      </c>
      <c r="AD129" s="445">
        <v>2.6771353758047525</v>
      </c>
      <c r="AE129" s="445">
        <v>5.2252793679914902</v>
      </c>
      <c r="AF129" s="929">
        <v>2012</v>
      </c>
      <c r="AG129" s="414"/>
      <c r="AO129" s="413"/>
    </row>
    <row r="130" spans="1:41" x14ac:dyDescent="0.2">
      <c r="A130" s="412"/>
      <c r="B130" s="412"/>
      <c r="C130" s="412"/>
      <c r="D130" s="412"/>
      <c r="E130" s="412"/>
      <c r="F130" s="412"/>
      <c r="G130" s="412"/>
      <c r="H130" s="412"/>
      <c r="I130" s="412"/>
      <c r="J130" s="412"/>
      <c r="K130" s="412"/>
      <c r="L130" s="412"/>
      <c r="M130" s="412"/>
      <c r="N130" s="409"/>
      <c r="O130" s="409"/>
      <c r="P130" s="409"/>
      <c r="Q130" s="409"/>
      <c r="R130" s="409"/>
      <c r="S130" s="409"/>
      <c r="T130" s="409"/>
      <c r="U130" s="409"/>
      <c r="V130" s="412"/>
      <c r="W130" s="60"/>
      <c r="X130" s="420" t="s">
        <v>80</v>
      </c>
      <c r="Y130" s="445">
        <v>43.811546715854739</v>
      </c>
      <c r="Z130" s="445">
        <v>0</v>
      </c>
      <c r="AA130" s="445">
        <v>43.811546715854739</v>
      </c>
      <c r="AB130" s="445">
        <v>38.644041238443634</v>
      </c>
      <c r="AC130" s="445">
        <v>50.145869735164013</v>
      </c>
      <c r="AD130" s="445">
        <v>5.1675054774111047</v>
      </c>
      <c r="AE130" s="445">
        <v>6.3343230193092737</v>
      </c>
      <c r="AF130" s="929">
        <v>2013</v>
      </c>
      <c r="AG130" s="415"/>
      <c r="AO130" s="61"/>
    </row>
    <row r="131" spans="1:41" x14ac:dyDescent="0.2">
      <c r="A131" s="412"/>
      <c r="B131" s="412"/>
      <c r="C131" s="412"/>
      <c r="D131" s="412"/>
      <c r="E131" s="412"/>
      <c r="F131" s="412"/>
      <c r="G131" s="412"/>
      <c r="H131" s="412"/>
      <c r="I131" s="412"/>
      <c r="J131" s="412"/>
      <c r="K131" s="412"/>
      <c r="L131" s="412"/>
      <c r="M131" s="412"/>
      <c r="N131" s="409"/>
      <c r="O131" s="409"/>
      <c r="P131" s="409"/>
      <c r="Q131" s="409"/>
      <c r="R131" s="409"/>
      <c r="S131" s="409"/>
      <c r="T131" s="409"/>
      <c r="U131" s="409"/>
      <c r="V131" s="412"/>
      <c r="W131" s="60"/>
      <c r="X131" s="420" t="s">
        <v>80</v>
      </c>
      <c r="Y131" s="445">
        <v>44.570605310096795</v>
      </c>
      <c r="Z131" s="445">
        <v>0</v>
      </c>
      <c r="AA131" s="445">
        <v>44.570605310096795</v>
      </c>
      <c r="AB131" s="445">
        <v>42.763437577615861</v>
      </c>
      <c r="AC131" s="445">
        <v>47.765843866114238</v>
      </c>
      <c r="AD131" s="445">
        <v>1.8071677324809343</v>
      </c>
      <c r="AE131" s="445">
        <v>3.1952385560174434</v>
      </c>
      <c r="AF131" s="929">
        <v>2014</v>
      </c>
      <c r="AG131" s="415"/>
      <c r="AO131" s="61"/>
    </row>
    <row r="132" spans="1:41" x14ac:dyDescent="0.2">
      <c r="A132" s="412"/>
      <c r="B132" s="412"/>
      <c r="C132" s="412"/>
      <c r="D132" s="412"/>
      <c r="E132" s="412"/>
      <c r="F132" s="412"/>
      <c r="G132" s="412"/>
      <c r="H132" s="412"/>
      <c r="I132" s="412"/>
      <c r="J132" s="412"/>
      <c r="K132" s="412"/>
      <c r="L132" s="412"/>
      <c r="M132" s="412"/>
      <c r="N132" s="409"/>
      <c r="O132" s="409"/>
      <c r="P132" s="409"/>
      <c r="Q132" s="409"/>
      <c r="R132" s="409"/>
      <c r="S132" s="409"/>
      <c r="T132" s="409"/>
      <c r="U132" s="409"/>
      <c r="V132" s="412"/>
      <c r="W132" s="60"/>
      <c r="X132" s="420" t="s">
        <v>80</v>
      </c>
      <c r="Y132" s="445">
        <v>33.598725766494105</v>
      </c>
      <c r="Z132" s="445">
        <v>0</v>
      </c>
      <c r="AA132" s="445">
        <v>33.598725766494105</v>
      </c>
      <c r="AB132" s="445">
        <v>28.311831158904869</v>
      </c>
      <c r="AC132" s="445">
        <v>36.132690734996316</v>
      </c>
      <c r="AD132" s="445">
        <v>5.286894607589236</v>
      </c>
      <c r="AE132" s="445">
        <v>2.533964968502211</v>
      </c>
      <c r="AF132" s="929">
        <v>2015</v>
      </c>
      <c r="AG132" s="415"/>
      <c r="AO132" s="61"/>
    </row>
    <row r="133" spans="1:41" x14ac:dyDescent="0.2">
      <c r="A133" s="412"/>
      <c r="B133" s="412"/>
      <c r="C133" s="412"/>
      <c r="D133" s="412"/>
      <c r="E133" s="412"/>
      <c r="F133" s="412"/>
      <c r="G133" s="412"/>
      <c r="H133" s="412"/>
      <c r="I133" s="412"/>
      <c r="J133" s="412"/>
      <c r="K133" s="412"/>
      <c r="L133" s="412"/>
      <c r="M133" s="412"/>
      <c r="N133" s="409"/>
      <c r="O133" s="409"/>
      <c r="P133" s="409"/>
      <c r="Q133" s="409"/>
      <c r="R133" s="409"/>
      <c r="S133" s="409"/>
      <c r="T133" s="409"/>
      <c r="U133" s="409"/>
      <c r="V133" s="412"/>
      <c r="W133" s="60"/>
      <c r="X133" s="420" t="s">
        <v>80</v>
      </c>
      <c r="Y133" s="445">
        <v>31.777184381674239</v>
      </c>
      <c r="Z133" s="445">
        <v>0</v>
      </c>
      <c r="AA133" s="445">
        <v>31.777184381674239</v>
      </c>
      <c r="AB133" s="445">
        <v>28.330504360977265</v>
      </c>
      <c r="AC133" s="445">
        <v>35.446741235400808</v>
      </c>
      <c r="AD133" s="445">
        <v>3.4466800206969737</v>
      </c>
      <c r="AE133" s="445">
        <v>3.6695568537265686</v>
      </c>
      <c r="AF133" s="929">
        <v>2016</v>
      </c>
      <c r="AG133" s="415"/>
      <c r="AO133" s="61"/>
    </row>
    <row r="134" spans="1:41" x14ac:dyDescent="0.2">
      <c r="A134" s="412"/>
      <c r="B134" s="412"/>
      <c r="C134" s="412"/>
      <c r="D134" s="412"/>
      <c r="E134" s="412"/>
      <c r="F134" s="412"/>
      <c r="G134" s="412"/>
      <c r="H134" s="412"/>
      <c r="I134" s="412"/>
      <c r="J134" s="412"/>
      <c r="K134" s="412"/>
      <c r="L134" s="412"/>
      <c r="M134" s="412"/>
      <c r="N134" s="409"/>
      <c r="O134" s="409"/>
      <c r="P134" s="409"/>
      <c r="Q134" s="409"/>
      <c r="R134" s="409"/>
      <c r="S134" s="409"/>
      <c r="T134" s="409"/>
      <c r="U134" s="409"/>
      <c r="V134" s="412"/>
      <c r="W134" s="60"/>
      <c r="X134" s="420" t="s">
        <v>80</v>
      </c>
      <c r="Y134" s="445">
        <v>27.32214187485107</v>
      </c>
      <c r="Z134" s="445">
        <v>0</v>
      </c>
      <c r="AA134" s="445">
        <v>27.32214187485107</v>
      </c>
      <c r="AB134" s="445">
        <v>22.296976810366356</v>
      </c>
      <c r="AC134" s="445">
        <v>35.008869535168465</v>
      </c>
      <c r="AD134" s="445">
        <v>5.0251650644847139</v>
      </c>
      <c r="AE134" s="445">
        <v>7.6867276603173949</v>
      </c>
      <c r="AF134" s="929">
        <v>2017</v>
      </c>
      <c r="AG134" s="415"/>
      <c r="AO134" s="61"/>
    </row>
    <row r="135" spans="1:41" x14ac:dyDescent="0.2">
      <c r="A135" s="412"/>
      <c r="B135" s="412"/>
      <c r="C135" s="412"/>
      <c r="D135" s="412"/>
      <c r="E135" s="412"/>
      <c r="F135" s="412"/>
      <c r="G135" s="412"/>
      <c r="H135" s="412"/>
      <c r="I135" s="412"/>
      <c r="J135" s="412"/>
      <c r="K135" s="412"/>
      <c r="L135" s="412"/>
      <c r="M135" s="412"/>
      <c r="N135" s="409"/>
      <c r="O135" s="409"/>
      <c r="P135" s="409"/>
      <c r="Q135" s="409"/>
      <c r="R135" s="409"/>
      <c r="S135" s="409"/>
      <c r="T135" s="409"/>
      <c r="U135" s="409"/>
      <c r="V135" s="412"/>
      <c r="W135" s="60"/>
      <c r="X135" s="420" t="s">
        <v>80</v>
      </c>
      <c r="Y135" s="445">
        <v>41.160572236494936</v>
      </c>
      <c r="Z135" s="445">
        <v>0</v>
      </c>
      <c r="AA135" s="445">
        <v>41.160572236494936</v>
      </c>
      <c r="AB135" s="445">
        <v>24.431438806148197</v>
      </c>
      <c r="AC135" s="445">
        <v>45.968433492159662</v>
      </c>
      <c r="AD135" s="445">
        <v>16.729133430346739</v>
      </c>
      <c r="AE135" s="445">
        <v>4.8078612556647258</v>
      </c>
      <c r="AF135" s="929">
        <v>2018</v>
      </c>
      <c r="AG135" s="415"/>
      <c r="AO135" s="61"/>
    </row>
    <row r="136" spans="1:41" x14ac:dyDescent="0.2">
      <c r="A136" s="412"/>
      <c r="B136" s="412"/>
      <c r="C136" s="412"/>
      <c r="D136" s="412"/>
      <c r="E136" s="412"/>
      <c r="F136" s="412"/>
      <c r="G136" s="412"/>
      <c r="H136" s="412"/>
      <c r="I136" s="412"/>
      <c r="J136" s="412"/>
      <c r="K136" s="412"/>
      <c r="L136" s="412"/>
      <c r="M136" s="412"/>
      <c r="N136" s="409"/>
      <c r="O136" s="409"/>
      <c r="P136" s="409"/>
      <c r="Q136" s="409"/>
      <c r="R136" s="409"/>
      <c r="S136" s="409"/>
      <c r="T136" s="409"/>
      <c r="U136" s="409"/>
      <c r="V136" s="412"/>
      <c r="W136" s="60"/>
      <c r="X136" s="420" t="s">
        <v>80</v>
      </c>
      <c r="Y136" s="445">
        <v>61.01321120589904</v>
      </c>
      <c r="Z136" s="445">
        <v>0</v>
      </c>
      <c r="AA136" s="445">
        <v>61.01321120589904</v>
      </c>
      <c r="AB136" s="445">
        <v>30.104672520602769</v>
      </c>
      <c r="AC136" s="445">
        <v>74.885119425267845</v>
      </c>
      <c r="AD136" s="445">
        <v>30.908538685296271</v>
      </c>
      <c r="AE136" s="445">
        <v>13.871908219368805</v>
      </c>
      <c r="AF136" s="929">
        <v>2019</v>
      </c>
      <c r="AG136" s="414"/>
      <c r="AO136" s="413"/>
    </row>
    <row r="137" spans="1:41" x14ac:dyDescent="0.2">
      <c r="A137" s="412"/>
      <c r="B137" s="412"/>
      <c r="C137" s="412"/>
      <c r="D137" s="412"/>
      <c r="E137" s="412"/>
      <c r="F137" s="412"/>
      <c r="G137" s="412"/>
      <c r="H137" s="412"/>
      <c r="I137" s="412"/>
      <c r="J137" s="412"/>
      <c r="K137" s="412"/>
      <c r="L137" s="412"/>
      <c r="M137" s="412"/>
      <c r="N137" s="409"/>
      <c r="O137" s="409"/>
      <c r="P137" s="409"/>
      <c r="Q137" s="409"/>
      <c r="R137" s="409"/>
      <c r="S137" s="409"/>
      <c r="T137" s="409"/>
      <c r="U137" s="409"/>
      <c r="V137" s="412"/>
      <c r="W137" s="60"/>
      <c r="X137" s="420" t="s">
        <v>80</v>
      </c>
      <c r="Y137" s="445">
        <v>23.646191542358945</v>
      </c>
      <c r="Z137" s="445">
        <v>0</v>
      </c>
      <c r="AA137" s="445">
        <v>23.646191542358945</v>
      </c>
      <c r="AB137" s="445">
        <v>18.498012806473604</v>
      </c>
      <c r="AC137" s="445">
        <v>29.2781538677661</v>
      </c>
      <c r="AD137" s="445">
        <v>5.1481787358853417</v>
      </c>
      <c r="AE137" s="445">
        <v>5.6319623254071551</v>
      </c>
      <c r="AF137" s="929">
        <v>2020</v>
      </c>
      <c r="AG137" s="414" t="s">
        <v>2</v>
      </c>
      <c r="AO137" s="412"/>
    </row>
    <row r="138" spans="1:41" x14ac:dyDescent="0.2">
      <c r="A138" s="412"/>
      <c r="B138" s="412"/>
      <c r="C138" s="412"/>
      <c r="D138" s="412"/>
      <c r="E138" s="412"/>
      <c r="F138" s="412"/>
      <c r="G138" s="412"/>
      <c r="H138" s="412"/>
      <c r="I138" s="412"/>
      <c r="J138" s="412"/>
      <c r="K138" s="412"/>
      <c r="L138" s="412"/>
      <c r="M138" s="412"/>
      <c r="N138" s="409"/>
      <c r="O138" s="409"/>
      <c r="P138" s="409"/>
      <c r="Q138" s="409"/>
      <c r="R138" s="409"/>
      <c r="S138" s="409"/>
      <c r="T138" s="409"/>
      <c r="U138" s="409"/>
      <c r="V138" s="412"/>
      <c r="W138" s="60" t="s">
        <v>80</v>
      </c>
      <c r="X138" s="421"/>
      <c r="Y138" s="445"/>
      <c r="Z138" s="445"/>
      <c r="AA138" s="445"/>
      <c r="AB138" s="445"/>
      <c r="AC138" s="445"/>
      <c r="AD138" s="445"/>
      <c r="AE138" s="445"/>
      <c r="AF138" s="929"/>
      <c r="AG138" s="415" t="s">
        <v>80</v>
      </c>
      <c r="AO138" s="412"/>
    </row>
    <row r="139" spans="1:41" x14ac:dyDescent="0.2">
      <c r="A139" s="412"/>
      <c r="B139" s="412"/>
      <c r="C139" s="412"/>
      <c r="D139" s="412"/>
      <c r="E139" s="412"/>
      <c r="F139" s="412"/>
      <c r="G139" s="412"/>
      <c r="H139" s="412"/>
      <c r="I139" s="412"/>
      <c r="J139" s="412"/>
      <c r="K139" s="412"/>
      <c r="L139" s="412"/>
      <c r="M139" s="412"/>
      <c r="N139" s="409"/>
      <c r="O139" s="409"/>
      <c r="P139" s="409"/>
      <c r="Q139" s="409"/>
      <c r="R139" s="409"/>
      <c r="S139" s="409"/>
      <c r="T139" s="409"/>
      <c r="U139" s="409"/>
      <c r="V139" s="412"/>
      <c r="W139" s="423" t="s">
        <v>5</v>
      </c>
      <c r="X139" s="420" t="s">
        <v>80</v>
      </c>
      <c r="Y139" s="445">
        <v>57.61181557231918</v>
      </c>
      <c r="Z139" s="445">
        <v>4.8260041677467846</v>
      </c>
      <c r="AA139" s="445">
        <v>62.437819740065983</v>
      </c>
      <c r="AB139" s="445">
        <v>52.177173298649492</v>
      </c>
      <c r="AC139" s="445">
        <v>86.424519820440281</v>
      </c>
      <c r="AD139" s="445">
        <v>10.26064644141649</v>
      </c>
      <c r="AE139" s="445">
        <v>23.986700080374298</v>
      </c>
      <c r="AF139" s="929">
        <v>2012</v>
      </c>
      <c r="AG139" s="414"/>
      <c r="AO139" s="413"/>
    </row>
    <row r="140" spans="1:41" x14ac:dyDescent="0.2">
      <c r="A140" s="412"/>
      <c r="B140" s="412"/>
      <c r="C140" s="412"/>
      <c r="D140" s="412"/>
      <c r="E140" s="412"/>
      <c r="F140" s="412"/>
      <c r="G140" s="412"/>
      <c r="H140" s="412"/>
      <c r="I140" s="412"/>
      <c r="J140" s="412"/>
      <c r="K140" s="412"/>
      <c r="L140" s="412"/>
      <c r="M140" s="412"/>
      <c r="N140" s="409"/>
      <c r="O140" s="409"/>
      <c r="P140" s="409"/>
      <c r="Q140" s="409"/>
      <c r="R140" s="409"/>
      <c r="S140" s="409"/>
      <c r="T140" s="409"/>
      <c r="U140" s="409"/>
      <c r="V140" s="412"/>
      <c r="W140" s="60"/>
      <c r="X140" s="420" t="s">
        <v>80</v>
      </c>
      <c r="Y140" s="445">
        <v>71.189725248213009</v>
      </c>
      <c r="Z140" s="445">
        <v>14.281287392387199</v>
      </c>
      <c r="AA140" s="445">
        <v>85.471012640600193</v>
      </c>
      <c r="AB140" s="445">
        <v>59.772577971782489</v>
      </c>
      <c r="AC140" s="445">
        <v>99.322482170866394</v>
      </c>
      <c r="AD140" s="445">
        <v>25.698434668817704</v>
      </c>
      <c r="AE140" s="445">
        <v>13.851469530266201</v>
      </c>
      <c r="AF140" s="929">
        <v>2013</v>
      </c>
      <c r="AG140" s="415"/>
      <c r="AO140" s="61"/>
    </row>
    <row r="141" spans="1:41" x14ac:dyDescent="0.2">
      <c r="A141" s="412"/>
      <c r="B141" s="412"/>
      <c r="C141" s="412"/>
      <c r="D141" s="412"/>
      <c r="E141" s="412"/>
      <c r="F141" s="412"/>
      <c r="G141" s="412"/>
      <c r="H141" s="412"/>
      <c r="I141" s="412"/>
      <c r="J141" s="412"/>
      <c r="K141" s="412"/>
      <c r="L141" s="412"/>
      <c r="M141" s="412"/>
      <c r="N141" s="409"/>
      <c r="O141" s="409"/>
      <c r="P141" s="409"/>
      <c r="Q141" s="409"/>
      <c r="R141" s="409"/>
      <c r="S141" s="409"/>
      <c r="T141" s="409"/>
      <c r="U141" s="409"/>
      <c r="V141" s="412"/>
      <c r="W141" s="60"/>
      <c r="X141" s="420" t="s">
        <v>80</v>
      </c>
      <c r="Y141" s="445">
        <v>65.72544461057268</v>
      </c>
      <c r="Z141" s="445">
        <v>15.852902202847561</v>
      </c>
      <c r="AA141" s="445">
        <v>81.578346813420239</v>
      </c>
      <c r="AB141" s="445">
        <v>57.946609379685249</v>
      </c>
      <c r="AC141" s="445">
        <v>86.466445203063572</v>
      </c>
      <c r="AD141" s="445">
        <v>23.63173743373499</v>
      </c>
      <c r="AE141" s="445">
        <v>4.8880983896433321</v>
      </c>
      <c r="AF141" s="929">
        <v>2014</v>
      </c>
      <c r="AG141" s="415"/>
      <c r="AO141" s="61"/>
    </row>
    <row r="142" spans="1:41" x14ac:dyDescent="0.2">
      <c r="A142" s="412"/>
      <c r="B142" s="412"/>
      <c r="C142" s="412"/>
      <c r="D142" s="412"/>
      <c r="E142" s="412"/>
      <c r="F142" s="412"/>
      <c r="G142" s="412"/>
      <c r="H142" s="412"/>
      <c r="I142" s="412"/>
      <c r="J142" s="412"/>
      <c r="K142" s="412"/>
      <c r="L142" s="412"/>
      <c r="M142" s="412"/>
      <c r="N142" s="409"/>
      <c r="O142" s="409"/>
      <c r="P142" s="409"/>
      <c r="Q142" s="409"/>
      <c r="R142" s="409"/>
      <c r="S142" s="409"/>
      <c r="T142" s="409"/>
      <c r="U142" s="409"/>
      <c r="V142" s="412"/>
      <c r="W142" s="60"/>
      <c r="X142" s="420" t="s">
        <v>80</v>
      </c>
      <c r="Y142" s="445">
        <v>46.079869566825508</v>
      </c>
      <c r="Z142" s="445">
        <v>13.555132152090954</v>
      </c>
      <c r="AA142" s="445">
        <v>59.635001718916492</v>
      </c>
      <c r="AB142" s="445">
        <v>35.966765825931262</v>
      </c>
      <c r="AC142" s="445">
        <v>63.854468150066467</v>
      </c>
      <c r="AD142" s="445">
        <v>23.66823589298523</v>
      </c>
      <c r="AE142" s="445">
        <v>4.219466431149975</v>
      </c>
      <c r="AF142" s="929">
        <v>2015</v>
      </c>
      <c r="AG142" s="415"/>
      <c r="AO142" s="61"/>
    </row>
    <row r="143" spans="1:41" x14ac:dyDescent="0.2">
      <c r="A143" s="412"/>
      <c r="B143" s="412"/>
      <c r="C143" s="412"/>
      <c r="D143" s="412"/>
      <c r="E143" s="412"/>
      <c r="F143" s="412"/>
      <c r="G143" s="412"/>
      <c r="H143" s="412"/>
      <c r="I143" s="412"/>
      <c r="J143" s="412"/>
      <c r="K143" s="412"/>
      <c r="L143" s="412"/>
      <c r="M143" s="412"/>
      <c r="N143" s="409"/>
      <c r="O143" s="409"/>
      <c r="P143" s="409"/>
      <c r="Q143" s="409"/>
      <c r="R143" s="409"/>
      <c r="S143" s="409"/>
      <c r="T143" s="409"/>
      <c r="U143" s="409"/>
      <c r="V143" s="412"/>
      <c r="W143" s="60"/>
      <c r="X143" s="420" t="s">
        <v>80</v>
      </c>
      <c r="Y143" s="445">
        <v>36.976018086242433</v>
      </c>
      <c r="Z143" s="445">
        <v>11.347597332887641</v>
      </c>
      <c r="AA143" s="445">
        <v>48.323615419130078</v>
      </c>
      <c r="AB143" s="445">
        <v>29.869583159030864</v>
      </c>
      <c r="AC143" s="445">
        <v>55.060673575663799</v>
      </c>
      <c r="AD143" s="445">
        <v>18.454032260099215</v>
      </c>
      <c r="AE143" s="445">
        <v>6.7370581565337204</v>
      </c>
      <c r="AF143" s="929">
        <v>2016</v>
      </c>
      <c r="AG143" s="415"/>
      <c r="AO143" s="61"/>
    </row>
    <row r="144" spans="1:41" x14ac:dyDescent="0.2">
      <c r="A144" s="412"/>
      <c r="B144" s="412"/>
      <c r="C144" s="412"/>
      <c r="D144" s="412"/>
      <c r="E144" s="412"/>
      <c r="F144" s="412"/>
      <c r="G144" s="412"/>
      <c r="H144" s="412"/>
      <c r="I144" s="412"/>
      <c r="J144" s="412"/>
      <c r="K144" s="412"/>
      <c r="L144" s="412"/>
      <c r="M144" s="412"/>
      <c r="N144" s="409"/>
      <c r="O144" s="409"/>
      <c r="P144" s="409"/>
      <c r="Q144" s="409"/>
      <c r="R144" s="409"/>
      <c r="S144" s="409"/>
      <c r="T144" s="409"/>
      <c r="U144" s="409"/>
      <c r="V144" s="412"/>
      <c r="W144" s="60"/>
      <c r="X144" s="420" t="s">
        <v>80</v>
      </c>
      <c r="Y144" s="445">
        <v>35.087356571211821</v>
      </c>
      <c r="Z144" s="445">
        <v>13.685415655637437</v>
      </c>
      <c r="AA144" s="445">
        <v>48.77277222684927</v>
      </c>
      <c r="AB144" s="445">
        <v>30.779396204322556</v>
      </c>
      <c r="AC144" s="445">
        <v>55.244952424842566</v>
      </c>
      <c r="AD144" s="445">
        <v>17.993376022526714</v>
      </c>
      <c r="AE144" s="445">
        <v>6.4721801979932962</v>
      </c>
      <c r="AF144" s="929">
        <v>2017</v>
      </c>
      <c r="AG144" s="415"/>
      <c r="AO144" s="61"/>
    </row>
    <row r="145" spans="1:41" x14ac:dyDescent="0.2">
      <c r="A145" s="412"/>
      <c r="B145" s="412"/>
      <c r="C145" s="412"/>
      <c r="D145" s="412"/>
      <c r="E145" s="412"/>
      <c r="F145" s="412"/>
      <c r="G145" s="412"/>
      <c r="H145" s="412"/>
      <c r="I145" s="412"/>
      <c r="J145" s="412"/>
      <c r="K145" s="412"/>
      <c r="L145" s="412"/>
      <c r="M145" s="412"/>
      <c r="N145" s="409"/>
      <c r="O145" s="409"/>
      <c r="P145" s="409"/>
      <c r="Q145" s="409"/>
      <c r="R145" s="409"/>
      <c r="S145" s="409"/>
      <c r="T145" s="409"/>
      <c r="U145" s="409"/>
      <c r="V145" s="412"/>
      <c r="W145" s="60"/>
      <c r="X145" s="420" t="s">
        <v>80</v>
      </c>
      <c r="Y145" s="445">
        <v>42.513552137021115</v>
      </c>
      <c r="Z145" s="445">
        <v>12.238369052081223</v>
      </c>
      <c r="AA145" s="445">
        <v>54.751921189102347</v>
      </c>
      <c r="AB145" s="445">
        <v>33.087657847476301</v>
      </c>
      <c r="AC145" s="445">
        <v>61.874587197652488</v>
      </c>
      <c r="AD145" s="445">
        <v>21.664263341626047</v>
      </c>
      <c r="AE145" s="445">
        <v>7.1226660085501408</v>
      </c>
      <c r="AF145" s="929">
        <v>2018</v>
      </c>
      <c r="AG145" s="415"/>
      <c r="AO145" s="61"/>
    </row>
    <row r="146" spans="1:41" x14ac:dyDescent="0.2">
      <c r="A146" s="412"/>
      <c r="B146" s="412"/>
      <c r="C146" s="412"/>
      <c r="D146" s="412"/>
      <c r="E146" s="412"/>
      <c r="F146" s="412"/>
      <c r="G146" s="412"/>
      <c r="H146" s="412"/>
      <c r="I146" s="412"/>
      <c r="J146" s="412"/>
      <c r="K146" s="412"/>
      <c r="L146" s="412"/>
      <c r="M146" s="412"/>
      <c r="N146" s="409"/>
      <c r="O146" s="409"/>
      <c r="P146" s="409"/>
      <c r="Q146" s="409"/>
      <c r="R146" s="409"/>
      <c r="S146" s="409"/>
      <c r="T146" s="409"/>
      <c r="U146" s="409"/>
      <c r="V146" s="412"/>
      <c r="W146" s="60"/>
      <c r="X146" s="420" t="s">
        <v>80</v>
      </c>
      <c r="Y146" s="445">
        <v>29.513778862874979</v>
      </c>
      <c r="Z146" s="445">
        <v>8.5020951929420612</v>
      </c>
      <c r="AA146" s="445">
        <v>38.015874055817044</v>
      </c>
      <c r="AB146" s="445">
        <v>22.68865000331694</v>
      </c>
      <c r="AC146" s="445">
        <v>45.671244792611958</v>
      </c>
      <c r="AD146" s="445">
        <v>15.327224052500103</v>
      </c>
      <c r="AE146" s="445">
        <v>7.6553707367949144</v>
      </c>
      <c r="AF146" s="929">
        <v>2019</v>
      </c>
      <c r="AG146" s="414"/>
      <c r="AO146" s="413"/>
    </row>
    <row r="147" spans="1:41" x14ac:dyDescent="0.2">
      <c r="A147" s="412"/>
      <c r="B147" s="412"/>
      <c r="C147" s="412"/>
      <c r="D147" s="412"/>
      <c r="E147" s="412"/>
      <c r="F147" s="412"/>
      <c r="G147" s="412"/>
      <c r="H147" s="412"/>
      <c r="I147" s="412"/>
      <c r="J147" s="412"/>
      <c r="K147" s="412"/>
      <c r="L147" s="412"/>
      <c r="M147" s="412"/>
      <c r="N147" s="409"/>
      <c r="O147" s="409"/>
      <c r="P147" s="409"/>
      <c r="Q147" s="409"/>
      <c r="R147" s="409"/>
      <c r="S147" s="409"/>
      <c r="T147" s="409"/>
      <c r="U147" s="409"/>
      <c r="V147" s="412"/>
      <c r="W147" s="60"/>
      <c r="X147" s="420" t="s">
        <v>80</v>
      </c>
      <c r="Y147" s="931">
        <v>22.607800121057419</v>
      </c>
      <c r="Z147" s="931">
        <v>9.5839229984716887</v>
      </c>
      <c r="AA147" s="931">
        <v>32.191723119529101</v>
      </c>
      <c r="AB147" s="931">
        <v>21.013399071910488</v>
      </c>
      <c r="AC147" s="931">
        <v>37.117745392914152</v>
      </c>
      <c r="AD147" s="931">
        <v>11.178324047618613</v>
      </c>
      <c r="AE147" s="931">
        <v>4.9260222733850512</v>
      </c>
      <c r="AF147" s="929">
        <v>2020</v>
      </c>
      <c r="AG147" s="407" t="s">
        <v>5</v>
      </c>
      <c r="AO147" s="412"/>
    </row>
    <row r="148" spans="1:41" x14ac:dyDescent="0.2">
      <c r="A148" s="412"/>
      <c r="B148" s="412"/>
      <c r="C148" s="412"/>
      <c r="D148" s="412"/>
      <c r="E148" s="412"/>
      <c r="F148" s="412"/>
      <c r="G148" s="412"/>
      <c r="H148" s="412"/>
      <c r="I148" s="412"/>
      <c r="J148" s="412"/>
      <c r="K148" s="412"/>
      <c r="L148" s="412"/>
      <c r="M148" s="412"/>
      <c r="N148" s="409"/>
      <c r="O148" s="409"/>
      <c r="P148" s="409"/>
      <c r="Q148" s="409"/>
      <c r="R148" s="409"/>
      <c r="S148" s="409"/>
      <c r="T148" s="409"/>
      <c r="U148" s="409"/>
      <c r="V148" s="412"/>
      <c r="W148" s="60" t="s">
        <v>80</v>
      </c>
      <c r="X148" s="421"/>
      <c r="Y148" s="931"/>
      <c r="Z148" s="931"/>
      <c r="AA148" s="931"/>
      <c r="AB148" s="931"/>
      <c r="AC148" s="931"/>
      <c r="AD148" s="931"/>
      <c r="AE148" s="931"/>
      <c r="AF148" s="929"/>
      <c r="AG148" s="415" t="s">
        <v>80</v>
      </c>
      <c r="AO148" s="412"/>
    </row>
    <row r="149" spans="1:41" x14ac:dyDescent="0.2">
      <c r="A149" s="412"/>
      <c r="B149" s="412"/>
      <c r="C149" s="412"/>
      <c r="D149" s="412"/>
      <c r="E149" s="412"/>
      <c r="F149" s="412"/>
      <c r="G149" s="412"/>
      <c r="H149" s="412"/>
      <c r="I149" s="412"/>
      <c r="J149" s="412"/>
      <c r="K149" s="412"/>
      <c r="L149" s="412"/>
      <c r="M149" s="412"/>
      <c r="N149" s="409"/>
      <c r="O149" s="409"/>
      <c r="P149" s="409"/>
      <c r="Q149" s="409"/>
      <c r="R149" s="409"/>
      <c r="S149" s="409"/>
      <c r="T149" s="409"/>
      <c r="U149" s="409"/>
      <c r="V149" s="412"/>
      <c r="W149" s="423" t="s">
        <v>567</v>
      </c>
      <c r="X149" s="420" t="s">
        <v>80</v>
      </c>
      <c r="Y149" s="445">
        <v>34.667565672459681</v>
      </c>
      <c r="Z149" s="445">
        <v>23.862637222783505</v>
      </c>
      <c r="AA149" s="445">
        <v>58.530202895243185</v>
      </c>
      <c r="AB149" s="445">
        <v>57.070889636772208</v>
      </c>
      <c r="AC149" s="445">
        <v>61.045231288434785</v>
      </c>
      <c r="AD149" s="445">
        <v>1.4593132584709778</v>
      </c>
      <c r="AE149" s="445">
        <v>2.5150283931915993</v>
      </c>
      <c r="AF149" s="929">
        <v>2012</v>
      </c>
      <c r="AG149" s="414"/>
      <c r="AO149" s="413"/>
    </row>
    <row r="150" spans="1:41" x14ac:dyDescent="0.2">
      <c r="A150" s="412"/>
      <c r="B150" s="412"/>
      <c r="C150" s="412"/>
      <c r="D150" s="412"/>
      <c r="E150" s="412"/>
      <c r="F150" s="412"/>
      <c r="G150" s="412"/>
      <c r="H150" s="412"/>
      <c r="I150" s="412"/>
      <c r="J150" s="412"/>
      <c r="K150" s="412"/>
      <c r="L150" s="412"/>
      <c r="M150" s="412"/>
      <c r="N150" s="409"/>
      <c r="O150" s="409"/>
      <c r="P150" s="409"/>
      <c r="Q150" s="409"/>
      <c r="R150" s="409"/>
      <c r="S150" s="409"/>
      <c r="T150" s="409"/>
      <c r="U150" s="409"/>
      <c r="V150" s="412"/>
      <c r="W150" s="60"/>
      <c r="X150" s="420" t="s">
        <v>80</v>
      </c>
      <c r="Y150" s="445">
        <v>37.694746174420807</v>
      </c>
      <c r="Z150" s="445">
        <v>13.513138225323633</v>
      </c>
      <c r="AA150" s="445">
        <v>51.207884399744444</v>
      </c>
      <c r="AB150" s="445">
        <v>49.052016961523471</v>
      </c>
      <c r="AC150" s="445">
        <v>53.768294952773537</v>
      </c>
      <c r="AD150" s="445">
        <v>2.155867438220973</v>
      </c>
      <c r="AE150" s="445">
        <v>2.5604105530290937</v>
      </c>
      <c r="AF150" s="929">
        <v>2013</v>
      </c>
      <c r="AG150" s="415"/>
      <c r="AO150" s="61"/>
    </row>
    <row r="151" spans="1:41" x14ac:dyDescent="0.2">
      <c r="A151" s="412"/>
      <c r="B151" s="412"/>
      <c r="C151" s="412"/>
      <c r="D151" s="412"/>
      <c r="E151" s="412"/>
      <c r="F151" s="412"/>
      <c r="G151" s="412"/>
      <c r="H151" s="412"/>
      <c r="I151" s="412"/>
      <c r="J151" s="412"/>
      <c r="K151" s="412"/>
      <c r="L151" s="412"/>
      <c r="M151" s="412"/>
      <c r="N151" s="409"/>
      <c r="O151" s="409"/>
      <c r="P151" s="409"/>
      <c r="Q151" s="409"/>
      <c r="R151" s="409"/>
      <c r="S151" s="409"/>
      <c r="T151" s="409"/>
      <c r="U151" s="409"/>
      <c r="V151" s="412"/>
      <c r="W151" s="60"/>
      <c r="X151" s="420" t="s">
        <v>80</v>
      </c>
      <c r="Y151" s="445">
        <v>43.100665337996148</v>
      </c>
      <c r="Z151" s="445">
        <v>5.962945894317504</v>
      </c>
      <c r="AA151" s="445">
        <v>49.063611232313647</v>
      </c>
      <c r="AB151" s="445">
        <v>47.626689427113817</v>
      </c>
      <c r="AC151" s="445">
        <v>59.442266814184286</v>
      </c>
      <c r="AD151" s="445">
        <v>1.4369218051998303</v>
      </c>
      <c r="AE151" s="445">
        <v>10.378655581870639</v>
      </c>
      <c r="AF151" s="929">
        <v>2014</v>
      </c>
      <c r="AG151" s="415"/>
      <c r="AO151" s="61"/>
    </row>
    <row r="152" spans="1:41" x14ac:dyDescent="0.2">
      <c r="A152" s="412"/>
      <c r="B152" s="412"/>
      <c r="C152" s="412"/>
      <c r="D152" s="412"/>
      <c r="E152" s="412"/>
      <c r="F152" s="412"/>
      <c r="G152" s="412"/>
      <c r="H152" s="412"/>
      <c r="I152" s="412"/>
      <c r="J152" s="412"/>
      <c r="K152" s="412"/>
      <c r="L152" s="412"/>
      <c r="M152" s="412"/>
      <c r="N152" s="412"/>
      <c r="O152" s="412"/>
      <c r="P152" s="412"/>
      <c r="Q152" s="412"/>
      <c r="R152" s="412"/>
      <c r="S152" s="412"/>
      <c r="T152" s="412"/>
      <c r="U152" s="412"/>
      <c r="V152" s="412"/>
      <c r="W152" s="60"/>
      <c r="X152" s="420" t="s">
        <v>80</v>
      </c>
      <c r="Y152" s="445">
        <v>31.318116352612716</v>
      </c>
      <c r="Z152" s="445">
        <v>13.715201684007647</v>
      </c>
      <c r="AA152" s="445">
        <v>45.033318036620351</v>
      </c>
      <c r="AB152" s="445">
        <v>41.519952467036248</v>
      </c>
      <c r="AC152" s="445">
        <v>55.430835454020581</v>
      </c>
      <c r="AD152" s="445">
        <v>3.5133655695841028</v>
      </c>
      <c r="AE152" s="445">
        <v>10.39751741740023</v>
      </c>
      <c r="AF152" s="929">
        <v>2015</v>
      </c>
      <c r="AG152" s="415"/>
      <c r="AO152" s="61"/>
    </row>
    <row r="153" spans="1:41" x14ac:dyDescent="0.2">
      <c r="A153" s="412"/>
      <c r="B153" s="412"/>
      <c r="C153" s="412"/>
      <c r="D153" s="412"/>
      <c r="E153" s="412"/>
      <c r="F153" s="412"/>
      <c r="G153" s="412"/>
      <c r="H153" s="412"/>
      <c r="I153" s="412"/>
      <c r="J153" s="412"/>
      <c r="K153" s="412"/>
      <c r="L153" s="412"/>
      <c r="M153" s="412"/>
      <c r="N153" s="412"/>
      <c r="O153" s="412"/>
      <c r="P153" s="412"/>
      <c r="Q153" s="412"/>
      <c r="R153" s="412"/>
      <c r="S153" s="412"/>
      <c r="T153" s="412"/>
      <c r="U153" s="412"/>
      <c r="V153" s="412"/>
      <c r="W153" s="60"/>
      <c r="X153" s="420" t="s">
        <v>80</v>
      </c>
      <c r="Y153" s="445">
        <v>31.719017999500672</v>
      </c>
      <c r="Z153" s="445">
        <v>15.902618849340305</v>
      </c>
      <c r="AA153" s="445">
        <v>47.621636848840986</v>
      </c>
      <c r="AB153" s="445">
        <v>42.91240750775173</v>
      </c>
      <c r="AC153" s="445">
        <v>50.433337955597665</v>
      </c>
      <c r="AD153" s="445">
        <v>4.7092293410892552</v>
      </c>
      <c r="AE153" s="445">
        <v>2.8117011067566793</v>
      </c>
      <c r="AF153" s="929">
        <v>2016</v>
      </c>
      <c r="AG153" s="415"/>
      <c r="AO153" s="61"/>
    </row>
    <row r="154" spans="1:41" x14ac:dyDescent="0.2">
      <c r="A154" s="412"/>
      <c r="B154" s="412"/>
      <c r="C154" s="412"/>
      <c r="D154" s="412"/>
      <c r="E154" s="412"/>
      <c r="F154" s="412"/>
      <c r="G154" s="412"/>
      <c r="H154" s="412"/>
      <c r="I154" s="412"/>
      <c r="J154" s="412"/>
      <c r="K154" s="412"/>
      <c r="L154" s="412"/>
      <c r="M154" s="412"/>
      <c r="N154" s="412"/>
      <c r="O154" s="412"/>
      <c r="P154" s="412"/>
      <c r="Q154" s="412"/>
      <c r="R154" s="412"/>
      <c r="S154" s="412"/>
      <c r="T154" s="412"/>
      <c r="U154" s="412"/>
      <c r="V154" s="412"/>
      <c r="W154" s="60"/>
      <c r="X154" s="420" t="s">
        <v>80</v>
      </c>
      <c r="Y154" s="445">
        <v>33.27624700801298</v>
      </c>
      <c r="Z154" s="445">
        <v>20.128685861133906</v>
      </c>
      <c r="AA154" s="445">
        <v>53.404932869146883</v>
      </c>
      <c r="AB154" s="445">
        <v>46.641502353288345</v>
      </c>
      <c r="AC154" s="445">
        <v>55.636095244221806</v>
      </c>
      <c r="AD154" s="445">
        <v>6.7634305158585377</v>
      </c>
      <c r="AE154" s="445">
        <v>2.2311623750749234</v>
      </c>
      <c r="AF154" s="929">
        <v>2017</v>
      </c>
      <c r="AG154" s="415"/>
      <c r="AO154" s="61"/>
    </row>
    <row r="155" spans="1:41" x14ac:dyDescent="0.2">
      <c r="A155" s="412"/>
      <c r="B155" s="412"/>
      <c r="C155" s="412"/>
      <c r="D155" s="412"/>
      <c r="E155" s="412"/>
      <c r="F155" s="412"/>
      <c r="G155" s="412"/>
      <c r="H155" s="412"/>
      <c r="I155" s="412"/>
      <c r="J155" s="412"/>
      <c r="K155" s="412"/>
      <c r="L155" s="412"/>
      <c r="M155" s="412"/>
      <c r="N155" s="412"/>
      <c r="O155" s="412"/>
      <c r="P155" s="412"/>
      <c r="Q155" s="412"/>
      <c r="R155" s="412"/>
      <c r="S155" s="412"/>
      <c r="T155" s="412"/>
      <c r="U155" s="412"/>
      <c r="V155" s="412"/>
      <c r="W155" s="60"/>
      <c r="X155" s="420" t="s">
        <v>80</v>
      </c>
      <c r="Y155" s="445">
        <v>35.632180060221209</v>
      </c>
      <c r="Z155" s="445">
        <v>10.471739803223819</v>
      </c>
      <c r="AA155" s="445">
        <v>46.103919863445022</v>
      </c>
      <c r="AB155" s="445">
        <v>44.516726389489122</v>
      </c>
      <c r="AC155" s="445">
        <v>47.864976350655184</v>
      </c>
      <c r="AD155" s="445">
        <v>1.5871934739558995</v>
      </c>
      <c r="AE155" s="445">
        <v>1.7610564872101619</v>
      </c>
      <c r="AF155" s="929">
        <v>2018</v>
      </c>
      <c r="AG155" s="415"/>
      <c r="AO155" s="61"/>
    </row>
    <row r="156" spans="1:41" x14ac:dyDescent="0.2">
      <c r="A156" s="412"/>
      <c r="B156" s="412"/>
      <c r="C156" s="412"/>
      <c r="D156" s="412"/>
      <c r="E156" s="412"/>
      <c r="F156" s="412"/>
      <c r="G156" s="412"/>
      <c r="H156" s="412"/>
      <c r="I156" s="412"/>
      <c r="J156" s="412"/>
      <c r="K156" s="412"/>
      <c r="L156" s="412"/>
      <c r="M156" s="412"/>
      <c r="N156" s="412"/>
      <c r="O156" s="412"/>
      <c r="P156" s="412"/>
      <c r="Q156" s="412"/>
      <c r="R156" s="412"/>
      <c r="S156" s="412"/>
      <c r="T156" s="412"/>
      <c r="U156" s="412"/>
      <c r="V156" s="412"/>
      <c r="W156" s="60"/>
      <c r="X156" s="420" t="s">
        <v>80</v>
      </c>
      <c r="Y156" s="445">
        <v>27.195773918561006</v>
      </c>
      <c r="Z156" s="445">
        <v>11.693629350011964</v>
      </c>
      <c r="AA156" s="445">
        <v>38.889403268572977</v>
      </c>
      <c r="AB156" s="445">
        <v>34.328211737659437</v>
      </c>
      <c r="AC156" s="445">
        <v>40.645933293599349</v>
      </c>
      <c r="AD156" s="445">
        <v>4.5611915309135398</v>
      </c>
      <c r="AE156" s="445">
        <v>1.7565300250263718</v>
      </c>
      <c r="AF156" s="929">
        <v>2019</v>
      </c>
      <c r="AG156" s="414"/>
      <c r="AO156" s="413"/>
    </row>
    <row r="157" spans="1:41" x14ac:dyDescent="0.2">
      <c r="A157" s="412"/>
      <c r="B157" s="412"/>
      <c r="C157" s="412"/>
      <c r="D157" s="412"/>
      <c r="E157" s="412"/>
      <c r="F157" s="412"/>
      <c r="G157" s="412"/>
      <c r="H157" s="412"/>
      <c r="I157" s="412"/>
      <c r="J157" s="412"/>
      <c r="K157" s="412"/>
      <c r="L157" s="412"/>
      <c r="M157" s="412"/>
      <c r="N157" s="412"/>
      <c r="O157" s="412"/>
      <c r="P157" s="412"/>
      <c r="Q157" s="412"/>
      <c r="R157" s="412"/>
      <c r="S157" s="412"/>
      <c r="T157" s="412"/>
      <c r="U157" s="412"/>
      <c r="V157" s="412"/>
      <c r="W157" s="60"/>
      <c r="X157" s="420" t="s">
        <v>80</v>
      </c>
      <c r="Y157" s="931">
        <v>22.435104782209766</v>
      </c>
      <c r="Z157" s="931">
        <v>4.6363182470350459</v>
      </c>
      <c r="AA157" s="931">
        <v>27.071423029244809</v>
      </c>
      <c r="AB157" s="931">
        <v>26.173857043495634</v>
      </c>
      <c r="AC157" s="931">
        <v>28.829252525389968</v>
      </c>
      <c r="AD157" s="931">
        <v>0.8975659857491749</v>
      </c>
      <c r="AE157" s="931">
        <v>1.7578294961451597</v>
      </c>
      <c r="AF157" s="929">
        <v>2020</v>
      </c>
      <c r="AG157" s="407" t="s">
        <v>567</v>
      </c>
      <c r="AO157" s="412"/>
    </row>
    <row r="158" spans="1:41" x14ac:dyDescent="0.2">
      <c r="A158" s="412"/>
      <c r="B158" s="412"/>
      <c r="C158" s="412"/>
      <c r="D158" s="412"/>
      <c r="E158" s="412"/>
      <c r="F158" s="412"/>
      <c r="G158" s="412"/>
      <c r="H158" s="412"/>
      <c r="I158" s="412"/>
      <c r="J158" s="412"/>
      <c r="K158" s="412"/>
      <c r="L158" s="412"/>
      <c r="M158" s="412"/>
      <c r="N158" s="412"/>
      <c r="O158" s="412"/>
      <c r="P158" s="412"/>
      <c r="Q158" s="412"/>
      <c r="R158" s="412"/>
      <c r="S158" s="412"/>
      <c r="T158" s="412"/>
      <c r="U158" s="412"/>
      <c r="V158" s="412"/>
      <c r="W158" s="60" t="s">
        <v>80</v>
      </c>
      <c r="X158" s="421"/>
      <c r="Y158" s="931"/>
      <c r="Z158" s="931"/>
      <c r="AA158" s="931"/>
      <c r="AB158" s="931"/>
      <c r="AC158" s="931"/>
      <c r="AD158" s="931"/>
      <c r="AE158" s="931"/>
      <c r="AF158" s="929"/>
      <c r="AG158" s="415" t="s">
        <v>80</v>
      </c>
      <c r="AO158" s="412"/>
    </row>
    <row r="159" spans="1:41" x14ac:dyDescent="0.2">
      <c r="A159" s="412"/>
      <c r="B159" s="412"/>
      <c r="C159" s="412"/>
      <c r="D159" s="412"/>
      <c r="E159" s="412"/>
      <c r="F159" s="412"/>
      <c r="G159" s="412"/>
      <c r="H159" s="412"/>
      <c r="I159" s="412"/>
      <c r="J159" s="412"/>
      <c r="K159" s="412"/>
      <c r="L159" s="412"/>
      <c r="M159" s="412"/>
      <c r="N159" s="412"/>
      <c r="O159" s="412"/>
      <c r="P159" s="412"/>
      <c r="Q159" s="412"/>
      <c r="R159" s="412"/>
      <c r="S159" s="412"/>
      <c r="T159" s="412"/>
      <c r="U159" s="412"/>
      <c r="V159" s="412"/>
      <c r="W159" s="423" t="s">
        <v>1</v>
      </c>
      <c r="X159" s="420" t="s">
        <v>80</v>
      </c>
      <c r="Y159" s="445">
        <v>45.632018020726321</v>
      </c>
      <c r="Z159" s="445">
        <v>15.841503596820134</v>
      </c>
      <c r="AA159" s="445">
        <v>61.47352161754646</v>
      </c>
      <c r="AB159" s="445">
        <v>50.300688668361857</v>
      </c>
      <c r="AC159" s="445">
        <v>64.949202273580909</v>
      </c>
      <c r="AD159" s="445">
        <v>11.172832949184603</v>
      </c>
      <c r="AE159" s="445">
        <v>3.4756806560344486</v>
      </c>
      <c r="AF159" s="929">
        <v>2012</v>
      </c>
      <c r="AG159" s="414"/>
      <c r="AO159" s="413"/>
    </row>
    <row r="160" spans="1:41" x14ac:dyDescent="0.2">
      <c r="A160" s="412"/>
      <c r="B160" s="412"/>
      <c r="C160" s="412"/>
      <c r="D160" s="412"/>
      <c r="E160" s="412"/>
      <c r="F160" s="412"/>
      <c r="G160" s="412"/>
      <c r="H160" s="412"/>
      <c r="I160" s="412"/>
      <c r="J160" s="412"/>
      <c r="K160" s="412"/>
      <c r="L160" s="412"/>
      <c r="M160" s="412"/>
      <c r="N160" s="412"/>
      <c r="O160" s="412"/>
      <c r="P160" s="412"/>
      <c r="Q160" s="412"/>
      <c r="R160" s="412"/>
      <c r="S160" s="412"/>
      <c r="T160" s="412"/>
      <c r="U160" s="412"/>
      <c r="V160" s="412"/>
      <c r="W160" s="60"/>
      <c r="X160" s="420" t="s">
        <v>80</v>
      </c>
      <c r="Y160" s="445">
        <v>50.054242846228256</v>
      </c>
      <c r="Z160" s="445">
        <v>21.767450420655329</v>
      </c>
      <c r="AA160" s="445">
        <v>71.821693266883585</v>
      </c>
      <c r="AB160" s="445">
        <v>51.391423231257235</v>
      </c>
      <c r="AC160" s="445">
        <v>78.523589443901542</v>
      </c>
      <c r="AD160" s="445">
        <v>20.43027003562635</v>
      </c>
      <c r="AE160" s="445">
        <v>6.7018961770179573</v>
      </c>
      <c r="AF160" s="929">
        <v>2013</v>
      </c>
      <c r="AG160" s="415"/>
      <c r="AO160" s="61"/>
    </row>
    <row r="161" spans="1:41" x14ac:dyDescent="0.2">
      <c r="A161" s="412"/>
      <c r="B161" s="412"/>
      <c r="C161" s="412"/>
      <c r="D161" s="412"/>
      <c r="E161" s="412"/>
      <c r="F161" s="412"/>
      <c r="G161" s="412"/>
      <c r="H161" s="412"/>
      <c r="I161" s="412"/>
      <c r="J161" s="412"/>
      <c r="K161" s="412"/>
      <c r="L161" s="412"/>
      <c r="M161" s="412"/>
      <c r="N161" s="412"/>
      <c r="O161" s="412"/>
      <c r="P161" s="412"/>
      <c r="Q161" s="412"/>
      <c r="R161" s="412"/>
      <c r="S161" s="412"/>
      <c r="T161" s="412"/>
      <c r="U161" s="412"/>
      <c r="V161" s="412"/>
      <c r="W161" s="60"/>
      <c r="X161" s="420" t="s">
        <v>80</v>
      </c>
      <c r="Y161" s="445">
        <v>60.293371697771342</v>
      </c>
      <c r="Z161" s="445">
        <v>20.956976290433271</v>
      </c>
      <c r="AA161" s="445">
        <v>81.250347988204609</v>
      </c>
      <c r="AB161" s="445">
        <v>64.25395527944751</v>
      </c>
      <c r="AC161" s="445">
        <v>85.640869413449892</v>
      </c>
      <c r="AD161" s="445">
        <v>16.996392708757099</v>
      </c>
      <c r="AE161" s="445">
        <v>4.3905214252452822</v>
      </c>
      <c r="AF161" s="929">
        <v>2014</v>
      </c>
      <c r="AG161" s="415"/>
      <c r="AO161" s="61"/>
    </row>
    <row r="162" spans="1:41" x14ac:dyDescent="0.2">
      <c r="A162" s="412"/>
      <c r="B162" s="412"/>
      <c r="C162" s="412"/>
      <c r="D162" s="412"/>
      <c r="E162" s="412"/>
      <c r="F162" s="412"/>
      <c r="G162" s="412"/>
      <c r="H162" s="412"/>
      <c r="I162" s="412"/>
      <c r="J162" s="412"/>
      <c r="K162" s="412"/>
      <c r="L162" s="412"/>
      <c r="M162" s="412"/>
      <c r="N162" s="412"/>
      <c r="O162" s="412"/>
      <c r="P162" s="412"/>
      <c r="Q162" s="412"/>
      <c r="R162" s="412"/>
      <c r="S162" s="412"/>
      <c r="T162" s="412"/>
      <c r="U162" s="412"/>
      <c r="V162" s="412"/>
      <c r="W162" s="60"/>
      <c r="X162" s="420" t="s">
        <v>80</v>
      </c>
      <c r="Y162" s="445">
        <v>39.867679703101295</v>
      </c>
      <c r="Z162" s="445">
        <v>18.678161204039718</v>
      </c>
      <c r="AA162" s="445">
        <v>58.545840907141006</v>
      </c>
      <c r="AB162" s="445">
        <v>53.029612691766644</v>
      </c>
      <c r="AC162" s="445">
        <v>67.355807483627459</v>
      </c>
      <c r="AD162" s="445">
        <v>5.5162282153743618</v>
      </c>
      <c r="AE162" s="445">
        <v>8.8099665764864525</v>
      </c>
      <c r="AF162" s="929">
        <v>2015</v>
      </c>
      <c r="AG162" s="415"/>
      <c r="AO162" s="61"/>
    </row>
    <row r="163" spans="1:41" x14ac:dyDescent="0.2">
      <c r="A163" s="412"/>
      <c r="B163" s="412"/>
      <c r="C163" s="412"/>
      <c r="D163" s="412"/>
      <c r="E163" s="412"/>
      <c r="F163" s="412"/>
      <c r="G163" s="412"/>
      <c r="H163" s="412"/>
      <c r="I163" s="412"/>
      <c r="J163" s="412"/>
      <c r="K163" s="412"/>
      <c r="L163" s="412"/>
      <c r="M163" s="412"/>
      <c r="N163" s="412"/>
      <c r="O163" s="412"/>
      <c r="P163" s="412"/>
      <c r="Q163" s="412"/>
      <c r="R163" s="412"/>
      <c r="S163" s="412"/>
      <c r="T163" s="412"/>
      <c r="U163" s="412"/>
      <c r="V163" s="412"/>
      <c r="W163" s="60"/>
      <c r="X163" s="420" t="s">
        <v>80</v>
      </c>
      <c r="Y163" s="445">
        <v>32.447964254537744</v>
      </c>
      <c r="Z163" s="445">
        <v>16.872603477360236</v>
      </c>
      <c r="AA163" s="445">
        <v>49.320567731897981</v>
      </c>
      <c r="AB163" s="445">
        <v>44.368390553747659</v>
      </c>
      <c r="AC163" s="445">
        <v>57.644466580839939</v>
      </c>
      <c r="AD163" s="445">
        <v>4.9521771781503219</v>
      </c>
      <c r="AE163" s="445">
        <v>8.3238988489419583</v>
      </c>
      <c r="AF163" s="929">
        <v>2016</v>
      </c>
      <c r="AG163" s="415"/>
      <c r="AO163" s="61"/>
    </row>
    <row r="164" spans="1:41" x14ac:dyDescent="0.2">
      <c r="A164" s="412"/>
      <c r="B164" s="412"/>
      <c r="C164" s="412"/>
      <c r="D164" s="412"/>
      <c r="E164" s="412"/>
      <c r="F164" s="412"/>
      <c r="G164" s="412"/>
      <c r="H164" s="412"/>
      <c r="I164" s="412"/>
      <c r="J164" s="412"/>
      <c r="K164" s="412"/>
      <c r="L164" s="412"/>
      <c r="M164" s="412"/>
      <c r="N164" s="412"/>
      <c r="O164" s="412"/>
      <c r="P164" s="412"/>
      <c r="Q164" s="412"/>
      <c r="R164" s="412"/>
      <c r="S164" s="412"/>
      <c r="T164" s="412"/>
      <c r="U164" s="412"/>
      <c r="V164" s="412"/>
      <c r="W164" s="60"/>
      <c r="X164" s="420" t="s">
        <v>80</v>
      </c>
      <c r="Y164" s="445">
        <v>34.179315804346139</v>
      </c>
      <c r="Z164" s="445">
        <v>16.5556539983227</v>
      </c>
      <c r="AA164" s="445">
        <v>50.734969802668836</v>
      </c>
      <c r="AB164" s="445">
        <v>45.927897430805068</v>
      </c>
      <c r="AC164" s="445">
        <v>56.448444123218742</v>
      </c>
      <c r="AD164" s="445">
        <v>4.807072371863768</v>
      </c>
      <c r="AE164" s="445">
        <v>5.7134743205499063</v>
      </c>
      <c r="AF164" s="929">
        <v>2017</v>
      </c>
      <c r="AG164" s="415"/>
      <c r="AO164" s="61"/>
    </row>
    <row r="165" spans="1:41" x14ac:dyDescent="0.2">
      <c r="A165" s="412"/>
      <c r="B165" s="412"/>
      <c r="C165" s="412"/>
      <c r="D165" s="412"/>
      <c r="E165" s="412"/>
      <c r="F165" s="412"/>
      <c r="G165" s="412"/>
      <c r="H165" s="412"/>
      <c r="I165" s="412"/>
      <c r="J165" s="412"/>
      <c r="K165" s="412"/>
      <c r="L165" s="412"/>
      <c r="M165" s="412"/>
      <c r="N165" s="412"/>
      <c r="O165" s="412"/>
      <c r="P165" s="412"/>
      <c r="Q165" s="412"/>
      <c r="R165" s="412"/>
      <c r="S165" s="412"/>
      <c r="T165" s="412"/>
      <c r="U165" s="412"/>
      <c r="V165" s="412"/>
      <c r="W165" s="60"/>
      <c r="X165" s="420" t="s">
        <v>80</v>
      </c>
      <c r="Y165" s="445">
        <v>39.794534291076104</v>
      </c>
      <c r="Z165" s="445">
        <v>21.86957287800902</v>
      </c>
      <c r="AA165" s="445">
        <v>61.664107169085128</v>
      </c>
      <c r="AB165" s="445">
        <v>57.326094905620259</v>
      </c>
      <c r="AC165" s="445">
        <v>67.85109974823699</v>
      </c>
      <c r="AD165" s="445">
        <v>4.3380122634648686</v>
      </c>
      <c r="AE165" s="445">
        <v>6.1869925791518625</v>
      </c>
      <c r="AF165" s="929">
        <v>2018</v>
      </c>
      <c r="AG165" s="415"/>
      <c r="AO165" s="61"/>
    </row>
    <row r="166" spans="1:41" x14ac:dyDescent="0.2">
      <c r="A166" s="412"/>
      <c r="B166" s="412"/>
      <c r="C166" s="412"/>
      <c r="D166" s="412"/>
      <c r="E166" s="412"/>
      <c r="F166" s="412"/>
      <c r="G166" s="412"/>
      <c r="H166" s="412"/>
      <c r="I166" s="412"/>
      <c r="J166" s="412"/>
      <c r="K166" s="412"/>
      <c r="L166" s="412"/>
      <c r="M166" s="412"/>
      <c r="N166" s="412"/>
      <c r="O166" s="412"/>
      <c r="P166" s="412"/>
      <c r="Q166" s="412"/>
      <c r="R166" s="412"/>
      <c r="S166" s="412"/>
      <c r="T166" s="412"/>
      <c r="U166" s="412"/>
      <c r="V166" s="412"/>
      <c r="W166" s="60"/>
      <c r="X166" s="420" t="s">
        <v>80</v>
      </c>
      <c r="Y166" s="445">
        <v>27.983338651412044</v>
      </c>
      <c r="Z166" s="445">
        <v>16.674370820300705</v>
      </c>
      <c r="AA166" s="445">
        <v>44.657709471712742</v>
      </c>
      <c r="AB166" s="445">
        <v>41.770444879426513</v>
      </c>
      <c r="AC166" s="445">
        <v>50.04284635933324</v>
      </c>
      <c r="AD166" s="445">
        <v>2.887264592286229</v>
      </c>
      <c r="AE166" s="445">
        <v>5.3851368876204972</v>
      </c>
      <c r="AF166" s="929">
        <v>2019</v>
      </c>
      <c r="AG166" s="414"/>
      <c r="AO166" s="413"/>
    </row>
    <row r="167" spans="1:41" x14ac:dyDescent="0.2">
      <c r="A167" s="412"/>
      <c r="B167" s="412"/>
      <c r="C167" s="412"/>
      <c r="D167" s="412"/>
      <c r="E167" s="412"/>
      <c r="F167" s="412"/>
      <c r="G167" s="412"/>
      <c r="H167" s="412"/>
      <c r="I167" s="412"/>
      <c r="J167" s="412"/>
      <c r="K167" s="412"/>
      <c r="L167" s="412"/>
      <c r="M167" s="412"/>
      <c r="N167" s="412"/>
      <c r="O167" s="412"/>
      <c r="P167" s="412"/>
      <c r="Q167" s="412"/>
      <c r="R167" s="412"/>
      <c r="S167" s="412"/>
      <c r="T167" s="412"/>
      <c r="U167" s="412"/>
      <c r="V167" s="412"/>
      <c r="W167" s="60"/>
      <c r="X167" s="420" t="s">
        <v>80</v>
      </c>
      <c r="Y167" s="931">
        <v>21.731240338782566</v>
      </c>
      <c r="Z167" s="931">
        <v>14.44660582532042</v>
      </c>
      <c r="AA167" s="931">
        <v>36.177846164102988</v>
      </c>
      <c r="AB167" s="931">
        <v>32.257917023087508</v>
      </c>
      <c r="AC167" s="931">
        <v>41.740298729837903</v>
      </c>
      <c r="AD167" s="931">
        <v>3.91992914101548</v>
      </c>
      <c r="AE167" s="931">
        <v>5.5624525657349153</v>
      </c>
      <c r="AF167" s="929">
        <v>2020</v>
      </c>
      <c r="AG167" s="407" t="s">
        <v>1</v>
      </c>
      <c r="AO167" s="412"/>
    </row>
    <row r="168" spans="1:41" x14ac:dyDescent="0.2">
      <c r="A168" s="412"/>
      <c r="B168" s="412"/>
      <c r="C168" s="412"/>
      <c r="D168" s="412"/>
      <c r="E168" s="412"/>
      <c r="F168" s="412"/>
      <c r="G168" s="412"/>
      <c r="H168" s="412"/>
      <c r="I168" s="412"/>
      <c r="J168" s="412"/>
      <c r="K168" s="412"/>
      <c r="L168" s="412"/>
      <c r="M168" s="412"/>
      <c r="N168" s="412"/>
      <c r="O168" s="412"/>
      <c r="P168" s="412"/>
      <c r="Q168" s="412"/>
      <c r="R168" s="412"/>
      <c r="S168" s="412"/>
      <c r="T168" s="412"/>
      <c r="U168" s="412"/>
      <c r="V168" s="412"/>
      <c r="W168" s="60" t="s">
        <v>80</v>
      </c>
      <c r="X168" s="421"/>
      <c r="Y168" s="931"/>
      <c r="Z168" s="931"/>
      <c r="AA168" s="931"/>
      <c r="AB168" s="931"/>
      <c r="AC168" s="931"/>
      <c r="AD168" s="931"/>
      <c r="AE168" s="931"/>
      <c r="AF168" s="929"/>
      <c r="AG168" s="415" t="s">
        <v>80</v>
      </c>
      <c r="AO168" s="412"/>
    </row>
    <row r="169" spans="1:41" x14ac:dyDescent="0.2">
      <c r="A169" s="412"/>
      <c r="B169" s="412"/>
      <c r="C169" s="412"/>
      <c r="D169" s="412"/>
      <c r="E169" s="412"/>
      <c r="F169" s="412"/>
      <c r="G169" s="412"/>
      <c r="H169" s="412"/>
      <c r="I169" s="412"/>
      <c r="J169" s="412"/>
      <c r="K169" s="412"/>
      <c r="L169" s="412"/>
      <c r="M169" s="412"/>
      <c r="N169" s="412"/>
      <c r="O169" s="412"/>
      <c r="P169" s="412"/>
      <c r="Q169" s="412"/>
      <c r="R169" s="412"/>
      <c r="S169" s="412"/>
      <c r="T169" s="412"/>
      <c r="U169" s="412"/>
      <c r="V169" s="412"/>
      <c r="W169" s="423" t="s">
        <v>4</v>
      </c>
      <c r="X169" s="420" t="s">
        <v>80</v>
      </c>
      <c r="Y169" s="445">
        <v>36.111357165887803</v>
      </c>
      <c r="Z169" s="445">
        <v>2.4405094498856264E-2</v>
      </c>
      <c r="AA169" s="445">
        <v>36.135762260386663</v>
      </c>
      <c r="AB169" s="445">
        <v>31.337435735693997</v>
      </c>
      <c r="AC169" s="445">
        <v>42.288979627827175</v>
      </c>
      <c r="AD169" s="445">
        <v>4.7983265246926656</v>
      </c>
      <c r="AE169" s="445">
        <v>6.1532173674405115</v>
      </c>
      <c r="AF169" s="929">
        <v>2012</v>
      </c>
      <c r="AG169" s="414"/>
      <c r="AO169" s="413"/>
    </row>
    <row r="170" spans="1:41" x14ac:dyDescent="0.2">
      <c r="A170" s="412"/>
      <c r="B170" s="412"/>
      <c r="C170" s="412"/>
      <c r="D170" s="412"/>
      <c r="E170" s="412"/>
      <c r="F170" s="412"/>
      <c r="G170" s="412"/>
      <c r="H170" s="412"/>
      <c r="I170" s="412"/>
      <c r="J170" s="412"/>
      <c r="K170" s="412"/>
      <c r="L170" s="412"/>
      <c r="M170" s="412"/>
      <c r="N170" s="412"/>
      <c r="O170" s="412"/>
      <c r="P170" s="412"/>
      <c r="Q170" s="412"/>
      <c r="R170" s="412"/>
      <c r="S170" s="412"/>
      <c r="T170" s="412"/>
      <c r="U170" s="412"/>
      <c r="V170" s="412"/>
      <c r="W170" s="60"/>
      <c r="X170" s="420" t="s">
        <v>80</v>
      </c>
      <c r="Y170" s="445">
        <v>39.079338614319127</v>
      </c>
      <c r="Z170" s="445">
        <v>0.12457273253687938</v>
      </c>
      <c r="AA170" s="445">
        <v>39.20391134685601</v>
      </c>
      <c r="AB170" s="445">
        <v>34.264668149673298</v>
      </c>
      <c r="AC170" s="445">
        <v>43.98820922730556</v>
      </c>
      <c r="AD170" s="445">
        <v>4.9392431971827122</v>
      </c>
      <c r="AE170" s="445">
        <v>4.7842978804495502</v>
      </c>
      <c r="AF170" s="929">
        <v>2013</v>
      </c>
      <c r="AG170" s="414"/>
      <c r="AO170" s="61"/>
    </row>
    <row r="171" spans="1:41" x14ac:dyDescent="0.2">
      <c r="A171" s="412"/>
      <c r="B171" s="412"/>
      <c r="C171" s="412"/>
      <c r="D171" s="412"/>
      <c r="E171" s="412"/>
      <c r="F171" s="412"/>
      <c r="G171" s="412"/>
      <c r="H171" s="412"/>
      <c r="I171" s="412"/>
      <c r="J171" s="412"/>
      <c r="K171" s="412"/>
      <c r="L171" s="412"/>
      <c r="M171" s="412"/>
      <c r="N171" s="412"/>
      <c r="O171" s="412"/>
      <c r="P171" s="412"/>
      <c r="Q171" s="412"/>
      <c r="R171" s="412"/>
      <c r="S171" s="412"/>
      <c r="T171" s="412"/>
      <c r="U171" s="412"/>
      <c r="V171" s="412"/>
      <c r="W171" s="60"/>
      <c r="X171" s="420" t="s">
        <v>80</v>
      </c>
      <c r="Y171" s="445">
        <v>46.388035615092086</v>
      </c>
      <c r="Z171" s="445">
        <v>1.2944313646124237</v>
      </c>
      <c r="AA171" s="445">
        <v>47.682466979704508</v>
      </c>
      <c r="AB171" s="445">
        <v>36.860668905303562</v>
      </c>
      <c r="AC171" s="445">
        <v>51.004834080384214</v>
      </c>
      <c r="AD171" s="445">
        <v>10.821798074400945</v>
      </c>
      <c r="AE171" s="445">
        <v>3.3223671006797062</v>
      </c>
      <c r="AF171" s="929">
        <v>2014</v>
      </c>
      <c r="AG171" s="414"/>
      <c r="AO171" s="61"/>
    </row>
    <row r="172" spans="1:41" x14ac:dyDescent="0.2">
      <c r="A172" s="412"/>
      <c r="B172" s="412"/>
      <c r="C172" s="412"/>
      <c r="D172" s="412"/>
      <c r="E172" s="412"/>
      <c r="F172" s="412"/>
      <c r="G172" s="412"/>
      <c r="H172" s="412"/>
      <c r="I172" s="412"/>
      <c r="J172" s="412"/>
      <c r="K172" s="412"/>
      <c r="L172" s="412"/>
      <c r="M172" s="412"/>
      <c r="N172" s="412"/>
      <c r="O172" s="412"/>
      <c r="P172" s="412"/>
      <c r="Q172" s="412"/>
      <c r="R172" s="412"/>
      <c r="S172" s="412"/>
      <c r="T172" s="412"/>
      <c r="U172" s="412"/>
      <c r="V172" s="412"/>
      <c r="W172" s="60"/>
      <c r="X172" s="420" t="s">
        <v>80</v>
      </c>
      <c r="Y172" s="445">
        <v>35.127035887195738</v>
      </c>
      <c r="Z172" s="445">
        <v>1.2711633630491397</v>
      </c>
      <c r="AA172" s="445">
        <v>36.398199250244872</v>
      </c>
      <c r="AB172" s="445">
        <v>27.435965694942439</v>
      </c>
      <c r="AC172" s="445">
        <v>40.74433447635608</v>
      </c>
      <c r="AD172" s="445">
        <v>8.9622335553024328</v>
      </c>
      <c r="AE172" s="445">
        <v>4.3461352261112083</v>
      </c>
      <c r="AF172" s="929">
        <v>2015</v>
      </c>
      <c r="AG172" s="414"/>
      <c r="AO172" s="61"/>
    </row>
    <row r="173" spans="1:41" x14ac:dyDescent="0.2">
      <c r="A173" s="412"/>
      <c r="B173" s="412"/>
      <c r="C173" s="412"/>
      <c r="D173" s="412"/>
      <c r="E173" s="412"/>
      <c r="F173" s="412"/>
      <c r="G173" s="412"/>
      <c r="H173" s="412"/>
      <c r="I173" s="412"/>
      <c r="J173" s="412"/>
      <c r="K173" s="412"/>
      <c r="L173" s="412"/>
      <c r="M173" s="412"/>
      <c r="N173" s="412"/>
      <c r="O173" s="412"/>
      <c r="P173" s="412"/>
      <c r="Q173" s="412"/>
      <c r="R173" s="412"/>
      <c r="S173" s="412"/>
      <c r="T173" s="412"/>
      <c r="U173" s="412"/>
      <c r="V173" s="412"/>
      <c r="W173" s="60"/>
      <c r="X173" s="420" t="s">
        <v>80</v>
      </c>
      <c r="Y173" s="445">
        <v>34.659374260701235</v>
      </c>
      <c r="Z173" s="445">
        <v>3.8492822071854049</v>
      </c>
      <c r="AA173" s="445">
        <v>38.508656467886638</v>
      </c>
      <c r="AB173" s="445">
        <v>30.714984067596689</v>
      </c>
      <c r="AC173" s="445">
        <v>44.088786026718509</v>
      </c>
      <c r="AD173" s="445">
        <v>7.7936724002899496</v>
      </c>
      <c r="AE173" s="445">
        <v>5.5801295588318709</v>
      </c>
      <c r="AF173" s="929">
        <v>2016</v>
      </c>
      <c r="AG173" s="414"/>
      <c r="AO173" s="61"/>
    </row>
    <row r="174" spans="1:41" x14ac:dyDescent="0.2">
      <c r="A174" s="412"/>
      <c r="B174" s="412"/>
      <c r="C174" s="412"/>
      <c r="D174" s="412"/>
      <c r="E174" s="412"/>
      <c r="F174" s="412"/>
      <c r="G174" s="412"/>
      <c r="H174" s="412"/>
      <c r="I174" s="412"/>
      <c r="J174" s="412"/>
      <c r="K174" s="412"/>
      <c r="L174" s="412"/>
      <c r="M174" s="412"/>
      <c r="N174" s="412"/>
      <c r="O174" s="412"/>
      <c r="P174" s="412"/>
      <c r="Q174" s="412"/>
      <c r="R174" s="412"/>
      <c r="S174" s="412"/>
      <c r="T174" s="412"/>
      <c r="U174" s="412"/>
      <c r="V174" s="412"/>
      <c r="W174" s="60"/>
      <c r="X174" s="420" t="s">
        <v>80</v>
      </c>
      <c r="Y174" s="445">
        <v>34.673384971828376</v>
      </c>
      <c r="Z174" s="445">
        <v>2.2847331724555473</v>
      </c>
      <c r="AA174" s="445">
        <v>36.958118144283929</v>
      </c>
      <c r="AB174" s="445">
        <v>30.330173076933264</v>
      </c>
      <c r="AC174" s="445">
        <v>42.904127852388044</v>
      </c>
      <c r="AD174" s="445">
        <v>6.6279450673506659</v>
      </c>
      <c r="AE174" s="445">
        <v>5.9460097081041141</v>
      </c>
      <c r="AF174" s="929">
        <v>2017</v>
      </c>
      <c r="AG174" s="414"/>
      <c r="AO174" s="61"/>
    </row>
    <row r="175" spans="1:41" x14ac:dyDescent="0.2">
      <c r="A175" s="412"/>
      <c r="B175" s="412"/>
      <c r="C175" s="412"/>
      <c r="D175" s="412"/>
      <c r="E175" s="412"/>
      <c r="F175" s="412"/>
      <c r="G175" s="412"/>
      <c r="H175" s="412"/>
      <c r="I175" s="412"/>
      <c r="J175" s="412"/>
      <c r="K175" s="412"/>
      <c r="L175" s="412"/>
      <c r="M175" s="412"/>
      <c r="N175" s="412"/>
      <c r="O175" s="412"/>
      <c r="P175" s="412"/>
      <c r="Q175" s="412"/>
      <c r="R175" s="412"/>
      <c r="S175" s="412"/>
      <c r="T175" s="412"/>
      <c r="U175" s="412"/>
      <c r="V175" s="412"/>
      <c r="W175" s="60"/>
      <c r="X175" s="420" t="s">
        <v>80</v>
      </c>
      <c r="Y175" s="445">
        <v>35.367286389455792</v>
      </c>
      <c r="Z175" s="445">
        <v>0.56821292937752987</v>
      </c>
      <c r="AA175" s="445">
        <v>35.935499318833322</v>
      </c>
      <c r="AB175" s="445">
        <v>29.687809982766453</v>
      </c>
      <c r="AC175" s="445">
        <v>40.965739860742822</v>
      </c>
      <c r="AD175" s="445">
        <v>6.2476893360668697</v>
      </c>
      <c r="AE175" s="445">
        <v>5.0302405419094995</v>
      </c>
      <c r="AF175" s="929">
        <v>2018</v>
      </c>
      <c r="AG175" s="414"/>
      <c r="AO175" s="61"/>
    </row>
    <row r="176" spans="1:41" x14ac:dyDescent="0.2">
      <c r="A176" s="412"/>
      <c r="B176" s="412"/>
      <c r="C176" s="412"/>
      <c r="D176" s="412"/>
      <c r="E176" s="412"/>
      <c r="F176" s="412"/>
      <c r="G176" s="412"/>
      <c r="H176" s="412"/>
      <c r="I176" s="412"/>
      <c r="J176" s="412"/>
      <c r="K176" s="412"/>
      <c r="L176" s="412"/>
      <c r="M176" s="412"/>
      <c r="N176" s="412"/>
      <c r="O176" s="412"/>
      <c r="P176" s="412"/>
      <c r="Q176" s="412"/>
      <c r="R176" s="412"/>
      <c r="S176" s="412"/>
      <c r="T176" s="412"/>
      <c r="U176" s="412"/>
      <c r="V176" s="412"/>
      <c r="W176" s="60"/>
      <c r="X176" s="420" t="s">
        <v>80</v>
      </c>
      <c r="Y176" s="445">
        <v>26.76929988787311</v>
      </c>
      <c r="Z176" s="445">
        <v>0.71708358676360329</v>
      </c>
      <c r="AA176" s="445">
        <v>27.486383474636707</v>
      </c>
      <c r="AB176" s="445">
        <v>23.634374240044156</v>
      </c>
      <c r="AC176" s="445">
        <v>31.809330634116822</v>
      </c>
      <c r="AD176" s="445">
        <v>3.8520092345925505</v>
      </c>
      <c r="AE176" s="445">
        <v>4.3229471594801154</v>
      </c>
      <c r="AF176" s="929">
        <v>2019</v>
      </c>
      <c r="AG176" s="414"/>
      <c r="AO176" s="413"/>
    </row>
    <row r="177" spans="1:41" x14ac:dyDescent="0.2">
      <c r="A177" s="412"/>
      <c r="B177" s="412"/>
      <c r="C177" s="412"/>
      <c r="D177" s="412"/>
      <c r="E177" s="412"/>
      <c r="F177" s="412"/>
      <c r="G177" s="412"/>
      <c r="H177" s="412"/>
      <c r="I177" s="412"/>
      <c r="J177" s="412"/>
      <c r="K177" s="412"/>
      <c r="L177" s="412"/>
      <c r="M177" s="412"/>
      <c r="N177" s="412"/>
      <c r="O177" s="412"/>
      <c r="P177" s="412"/>
      <c r="Q177" s="412"/>
      <c r="R177" s="412"/>
      <c r="S177" s="412"/>
      <c r="T177" s="412"/>
      <c r="U177" s="412"/>
      <c r="V177" s="412"/>
      <c r="W177" s="60"/>
      <c r="X177" s="420" t="s">
        <v>80</v>
      </c>
      <c r="Y177" s="445">
        <v>22.332620091209019</v>
      </c>
      <c r="Z177" s="445">
        <v>1.9802320479069329</v>
      </c>
      <c r="AA177" s="445">
        <v>24.312852139115961</v>
      </c>
      <c r="AB177" s="445">
        <v>18.711867305055524</v>
      </c>
      <c r="AC177" s="445">
        <v>28.642488763781355</v>
      </c>
      <c r="AD177" s="445">
        <v>5.6009848340604371</v>
      </c>
      <c r="AE177" s="445">
        <v>4.3296366246653939</v>
      </c>
      <c r="AF177" s="929">
        <v>2020</v>
      </c>
      <c r="AG177" s="414" t="s">
        <v>4</v>
      </c>
      <c r="AO177" s="412"/>
    </row>
    <row r="178" spans="1:41" x14ac:dyDescent="0.2">
      <c r="A178" s="412"/>
      <c r="B178" s="412"/>
      <c r="C178" s="412"/>
      <c r="D178" s="412"/>
      <c r="E178" s="412"/>
      <c r="F178" s="412"/>
      <c r="G178" s="412"/>
      <c r="H178" s="412"/>
      <c r="I178" s="412"/>
      <c r="J178" s="412"/>
      <c r="K178" s="412"/>
      <c r="L178" s="412"/>
      <c r="M178" s="412"/>
      <c r="N178" s="412"/>
      <c r="O178" s="412"/>
      <c r="P178" s="412"/>
      <c r="Q178" s="412"/>
      <c r="R178" s="412"/>
      <c r="S178" s="412"/>
      <c r="T178" s="412"/>
      <c r="U178" s="412"/>
      <c r="V178" s="412"/>
      <c r="W178" s="60" t="s">
        <v>80</v>
      </c>
      <c r="X178" s="420"/>
      <c r="Y178" s="445"/>
      <c r="Z178" s="445"/>
      <c r="AA178" s="445"/>
      <c r="AB178" s="445"/>
      <c r="AC178" s="445"/>
      <c r="AD178" s="445"/>
      <c r="AE178" s="445"/>
      <c r="AF178" s="929"/>
      <c r="AG178" s="415" t="s">
        <v>80</v>
      </c>
      <c r="AO178" s="412"/>
    </row>
    <row r="179" spans="1:41" x14ac:dyDescent="0.2">
      <c r="A179" s="412"/>
      <c r="B179" s="412"/>
      <c r="C179" s="412"/>
      <c r="D179" s="412"/>
      <c r="E179" s="412"/>
      <c r="F179" s="412"/>
      <c r="G179" s="412"/>
      <c r="H179" s="412"/>
      <c r="I179" s="412"/>
      <c r="J179" s="412"/>
      <c r="K179" s="412"/>
      <c r="L179" s="412"/>
      <c r="M179" s="412"/>
      <c r="N179" s="412"/>
      <c r="O179" s="412"/>
      <c r="P179" s="412"/>
      <c r="Q179" s="412"/>
      <c r="R179" s="412"/>
      <c r="S179" s="412"/>
      <c r="T179" s="412"/>
      <c r="U179" s="412"/>
      <c r="V179" s="412"/>
      <c r="W179" s="423" t="s">
        <v>3</v>
      </c>
      <c r="X179" s="420" t="s">
        <v>80</v>
      </c>
      <c r="Y179" s="445">
        <v>31.459355468477636</v>
      </c>
      <c r="Z179" s="445">
        <v>21.944049134026329</v>
      </c>
      <c r="AA179" s="445">
        <v>53.403404602503976</v>
      </c>
      <c r="AB179" s="445">
        <v>52.036560030001588</v>
      </c>
      <c r="AC179" s="445">
        <v>56.798608477076804</v>
      </c>
      <c r="AD179" s="445">
        <v>1.3668445725023872</v>
      </c>
      <c r="AE179" s="445">
        <v>3.3952038745728288</v>
      </c>
      <c r="AF179" s="929">
        <v>2012</v>
      </c>
      <c r="AG179" s="414"/>
      <c r="AO179" s="413"/>
    </row>
    <row r="180" spans="1:41" x14ac:dyDescent="0.2">
      <c r="A180" s="412"/>
      <c r="B180" s="412"/>
      <c r="C180" s="412"/>
      <c r="D180" s="412"/>
      <c r="E180" s="412"/>
      <c r="F180" s="412"/>
      <c r="G180" s="412"/>
      <c r="H180" s="412"/>
      <c r="I180" s="412"/>
      <c r="J180" s="412"/>
      <c r="K180" s="412"/>
      <c r="L180" s="412"/>
      <c r="M180" s="412"/>
      <c r="N180" s="412"/>
      <c r="O180" s="412"/>
      <c r="P180" s="412"/>
      <c r="Q180" s="412"/>
      <c r="R180" s="412"/>
      <c r="S180" s="412"/>
      <c r="T180" s="412"/>
      <c r="U180" s="412"/>
      <c r="V180" s="412"/>
      <c r="W180" s="60"/>
      <c r="X180" s="420" t="s">
        <v>80</v>
      </c>
      <c r="Y180" s="445">
        <v>37.530552163440483</v>
      </c>
      <c r="Z180" s="445">
        <v>36.475866783201013</v>
      </c>
      <c r="AA180" s="445">
        <v>74.006418946641517</v>
      </c>
      <c r="AB180" s="445">
        <v>72.201491195490647</v>
      </c>
      <c r="AC180" s="445">
        <v>78.372258422586327</v>
      </c>
      <c r="AD180" s="445">
        <v>1.8049277511508706</v>
      </c>
      <c r="AE180" s="445">
        <v>4.36583947594481</v>
      </c>
      <c r="AF180" s="929">
        <v>2013</v>
      </c>
      <c r="AG180" s="414"/>
      <c r="AO180" s="61"/>
    </row>
    <row r="181" spans="1:41" x14ac:dyDescent="0.2">
      <c r="A181" s="412"/>
      <c r="B181" s="412"/>
      <c r="C181" s="412"/>
      <c r="D181" s="412"/>
      <c r="E181" s="412"/>
      <c r="F181" s="412"/>
      <c r="G181" s="412"/>
      <c r="H181" s="412"/>
      <c r="I181" s="412"/>
      <c r="J181" s="412"/>
      <c r="K181" s="412"/>
      <c r="L181" s="412"/>
      <c r="M181" s="412"/>
      <c r="N181" s="412"/>
      <c r="O181" s="412"/>
      <c r="P181" s="412"/>
      <c r="Q181" s="412"/>
      <c r="R181" s="412"/>
      <c r="S181" s="412"/>
      <c r="T181" s="412"/>
      <c r="U181" s="412"/>
      <c r="V181" s="412"/>
      <c r="W181" s="60"/>
      <c r="X181" s="420" t="s">
        <v>80</v>
      </c>
      <c r="Y181" s="445">
        <v>46.991812720198105</v>
      </c>
      <c r="Z181" s="445">
        <v>32.023986027530974</v>
      </c>
      <c r="AA181" s="445">
        <v>79.015798747729093</v>
      </c>
      <c r="AB181" s="445">
        <v>75.086834592234368</v>
      </c>
      <c r="AC181" s="445">
        <v>84.36414163944103</v>
      </c>
      <c r="AD181" s="445">
        <v>3.9289641554947252</v>
      </c>
      <c r="AE181" s="445">
        <v>5.3483428917119369</v>
      </c>
      <c r="AF181" s="929">
        <v>2014</v>
      </c>
      <c r="AG181" s="414"/>
      <c r="AO181" s="61"/>
    </row>
    <row r="182" spans="1:41" x14ac:dyDescent="0.2">
      <c r="A182" s="412"/>
      <c r="B182" s="412"/>
      <c r="C182" s="412"/>
      <c r="D182" s="412"/>
      <c r="E182" s="412"/>
      <c r="F182" s="412"/>
      <c r="G182" s="412"/>
      <c r="H182" s="412"/>
      <c r="I182" s="412"/>
      <c r="J182" s="412"/>
      <c r="K182" s="412"/>
      <c r="L182" s="412"/>
      <c r="M182" s="412"/>
      <c r="N182" s="412"/>
      <c r="O182" s="412"/>
      <c r="P182" s="412"/>
      <c r="Q182" s="412"/>
      <c r="R182" s="412"/>
      <c r="S182" s="412"/>
      <c r="T182" s="412"/>
      <c r="U182" s="412"/>
      <c r="V182" s="412"/>
      <c r="W182" s="60"/>
      <c r="X182" s="420" t="s">
        <v>80</v>
      </c>
      <c r="Y182" s="445">
        <v>29.949685319038004</v>
      </c>
      <c r="Z182" s="445">
        <v>28.785316786610153</v>
      </c>
      <c r="AA182" s="445">
        <v>58.735002105648157</v>
      </c>
      <c r="AB182" s="445">
        <v>54.322661932836283</v>
      </c>
      <c r="AC182" s="445">
        <v>62.156600419480746</v>
      </c>
      <c r="AD182" s="445">
        <v>4.4123401728118736</v>
      </c>
      <c r="AE182" s="445">
        <v>3.4215983138325896</v>
      </c>
      <c r="AF182" s="929">
        <v>2015</v>
      </c>
      <c r="AG182" s="414"/>
      <c r="AO182" s="61"/>
    </row>
    <row r="183" spans="1:41" x14ac:dyDescent="0.2">
      <c r="A183" s="412"/>
      <c r="B183" s="412"/>
      <c r="C183" s="412"/>
      <c r="D183" s="412"/>
      <c r="E183" s="412"/>
      <c r="F183" s="412"/>
      <c r="G183" s="412"/>
      <c r="H183" s="412"/>
      <c r="I183" s="412"/>
      <c r="J183" s="412"/>
      <c r="K183" s="412"/>
      <c r="L183" s="412"/>
      <c r="M183" s="412"/>
      <c r="N183" s="412"/>
      <c r="O183" s="412"/>
      <c r="P183" s="412"/>
      <c r="Q183" s="412"/>
      <c r="R183" s="412"/>
      <c r="S183" s="412"/>
      <c r="T183" s="412"/>
      <c r="U183" s="412"/>
      <c r="V183" s="412"/>
      <c r="W183" s="60"/>
      <c r="X183" s="420" t="s">
        <v>80</v>
      </c>
      <c r="Y183" s="445">
        <v>29.842540840627393</v>
      </c>
      <c r="Z183" s="445">
        <v>36.825780649563839</v>
      </c>
      <c r="AA183" s="445">
        <v>66.668321490191246</v>
      </c>
      <c r="AB183" s="445">
        <v>57.386157679028805</v>
      </c>
      <c r="AC183" s="445">
        <v>73.967999581831222</v>
      </c>
      <c r="AD183" s="445">
        <v>9.2821638111624409</v>
      </c>
      <c r="AE183" s="445">
        <v>7.2996780916399757</v>
      </c>
      <c r="AF183" s="929">
        <v>2016</v>
      </c>
      <c r="AG183" s="414"/>
      <c r="AO183" s="61"/>
    </row>
    <row r="184" spans="1:41" x14ac:dyDescent="0.2">
      <c r="A184" s="412"/>
      <c r="B184" s="412"/>
      <c r="C184" s="412"/>
      <c r="D184" s="412"/>
      <c r="E184" s="412"/>
      <c r="F184" s="412"/>
      <c r="G184" s="412"/>
      <c r="H184" s="412"/>
      <c r="I184" s="412"/>
      <c r="J184" s="412"/>
      <c r="K184" s="412"/>
      <c r="L184" s="412"/>
      <c r="M184" s="412"/>
      <c r="N184" s="412"/>
      <c r="O184" s="412"/>
      <c r="P184" s="412"/>
      <c r="Q184" s="412"/>
      <c r="R184" s="412"/>
      <c r="S184" s="412"/>
      <c r="T184" s="412"/>
      <c r="U184" s="412"/>
      <c r="V184" s="412"/>
      <c r="W184" s="60"/>
      <c r="X184" s="420" t="s">
        <v>80</v>
      </c>
      <c r="Y184" s="445">
        <v>30.191332477524551</v>
      </c>
      <c r="Z184" s="445">
        <v>30.621545674636884</v>
      </c>
      <c r="AA184" s="445">
        <v>60.812878152161446</v>
      </c>
      <c r="AB184" s="445">
        <v>57.097189329689542</v>
      </c>
      <c r="AC184" s="445">
        <v>75.994247275634507</v>
      </c>
      <c r="AD184" s="445">
        <v>3.715688822471904</v>
      </c>
      <c r="AE184" s="445">
        <v>15.181369123473061</v>
      </c>
      <c r="AF184" s="929">
        <v>2017</v>
      </c>
      <c r="AG184" s="414"/>
      <c r="AO184" s="61"/>
    </row>
    <row r="185" spans="1:41" x14ac:dyDescent="0.2">
      <c r="A185" s="412"/>
      <c r="B185" s="412"/>
      <c r="C185" s="412"/>
      <c r="D185" s="412"/>
      <c r="E185" s="412"/>
      <c r="F185" s="412"/>
      <c r="G185" s="412"/>
      <c r="H185" s="412"/>
      <c r="I185" s="412"/>
      <c r="J185" s="412"/>
      <c r="K185" s="412"/>
      <c r="L185" s="412"/>
      <c r="M185" s="412"/>
      <c r="N185" s="412"/>
      <c r="O185" s="412"/>
      <c r="P185" s="412"/>
      <c r="Q185" s="412"/>
      <c r="R185" s="412"/>
      <c r="S185" s="412"/>
      <c r="T185" s="412"/>
      <c r="U185" s="412"/>
      <c r="V185" s="412"/>
      <c r="W185" s="60"/>
      <c r="X185" s="420" t="s">
        <v>80</v>
      </c>
      <c r="Y185" s="445">
        <v>30.026677127301728</v>
      </c>
      <c r="Z185" s="445">
        <v>29.177306520242414</v>
      </c>
      <c r="AA185" s="445">
        <v>59.203983647544156</v>
      </c>
      <c r="AB185" s="445">
        <v>55.690298964514604</v>
      </c>
      <c r="AC185" s="445">
        <v>72.395515098010719</v>
      </c>
      <c r="AD185" s="445">
        <v>3.5136846830295525</v>
      </c>
      <c r="AE185" s="445">
        <v>13.191531450466563</v>
      </c>
      <c r="AF185" s="929">
        <v>2018</v>
      </c>
      <c r="AG185" s="414"/>
      <c r="AO185" s="61"/>
    </row>
    <row r="186" spans="1:41" x14ac:dyDescent="0.2">
      <c r="A186" s="412"/>
      <c r="B186" s="412"/>
      <c r="C186" s="412"/>
      <c r="D186" s="412"/>
      <c r="E186" s="412"/>
      <c r="F186" s="412"/>
      <c r="G186" s="412"/>
      <c r="H186" s="412"/>
      <c r="I186" s="412"/>
      <c r="J186" s="412"/>
      <c r="K186" s="412"/>
      <c r="L186" s="412"/>
      <c r="M186" s="412"/>
      <c r="N186" s="412"/>
      <c r="O186" s="412"/>
      <c r="P186" s="412"/>
      <c r="Q186" s="412"/>
      <c r="R186" s="412"/>
      <c r="S186" s="412"/>
      <c r="T186" s="412"/>
      <c r="U186" s="412"/>
      <c r="V186" s="412"/>
      <c r="W186" s="60"/>
      <c r="X186" s="420" t="s">
        <v>80</v>
      </c>
      <c r="Y186" s="445">
        <v>28.175832184300511</v>
      </c>
      <c r="Z186" s="445">
        <v>27.260055060579827</v>
      </c>
      <c r="AA186" s="445">
        <v>55.435887244880341</v>
      </c>
      <c r="AB186" s="445">
        <v>51.327714974678116</v>
      </c>
      <c r="AC186" s="445">
        <v>64.839456331199244</v>
      </c>
      <c r="AD186" s="445">
        <v>4.1081722702022248</v>
      </c>
      <c r="AE186" s="445">
        <v>9.4035690863189032</v>
      </c>
      <c r="AF186" s="929">
        <v>2019</v>
      </c>
      <c r="AG186" s="414"/>
      <c r="AO186" s="413"/>
    </row>
    <row r="187" spans="1:41" x14ac:dyDescent="0.2">
      <c r="A187" s="412"/>
      <c r="B187" s="412"/>
      <c r="C187" s="412"/>
      <c r="D187" s="412"/>
      <c r="E187" s="412"/>
      <c r="F187" s="412"/>
      <c r="G187" s="412"/>
      <c r="H187" s="412"/>
      <c r="I187" s="412"/>
      <c r="J187" s="412"/>
      <c r="K187" s="412"/>
      <c r="L187" s="412"/>
      <c r="M187" s="412"/>
      <c r="N187" s="412"/>
      <c r="O187" s="412"/>
      <c r="P187" s="412"/>
      <c r="Q187" s="412"/>
      <c r="R187" s="412"/>
      <c r="S187" s="412"/>
      <c r="T187" s="412"/>
      <c r="U187" s="412"/>
      <c r="V187" s="412"/>
      <c r="W187" s="60"/>
      <c r="X187" s="420" t="s">
        <v>80</v>
      </c>
      <c r="Y187" s="445">
        <v>24.486855781994262</v>
      </c>
      <c r="Z187" s="445">
        <v>26.309450119139658</v>
      </c>
      <c r="AA187" s="445">
        <v>50.796305901133898</v>
      </c>
      <c r="AB187" s="445">
        <v>46.209526239567481</v>
      </c>
      <c r="AC187" s="445">
        <v>59.959132362529346</v>
      </c>
      <c r="AD187" s="445">
        <v>4.5867796615664176</v>
      </c>
      <c r="AE187" s="445">
        <v>9.1628264613954471</v>
      </c>
      <c r="AF187" s="929">
        <v>2020</v>
      </c>
      <c r="AG187" s="414" t="s">
        <v>3</v>
      </c>
      <c r="AO187" s="412"/>
    </row>
    <row r="188" spans="1:41" x14ac:dyDescent="0.2">
      <c r="A188" s="412"/>
      <c r="B188" s="412"/>
      <c r="C188" s="412"/>
      <c r="D188" s="412"/>
      <c r="E188" s="412"/>
      <c r="F188" s="412"/>
      <c r="G188" s="412"/>
      <c r="H188" s="412"/>
      <c r="I188" s="412"/>
      <c r="J188" s="412"/>
      <c r="K188" s="412"/>
      <c r="L188" s="412"/>
      <c r="M188" s="412"/>
      <c r="N188" s="412"/>
      <c r="O188" s="412"/>
      <c r="P188" s="412"/>
      <c r="Q188" s="412"/>
      <c r="R188" s="412"/>
      <c r="S188" s="412"/>
      <c r="T188" s="412"/>
      <c r="U188" s="412"/>
      <c r="V188" s="412"/>
      <c r="W188" s="60" t="s">
        <v>80</v>
      </c>
      <c r="X188" s="420"/>
      <c r="Y188" s="445"/>
      <c r="Z188" s="445"/>
      <c r="AA188" s="445"/>
      <c r="AB188" s="445"/>
      <c r="AC188" s="445"/>
      <c r="AD188" s="445"/>
      <c r="AE188" s="445"/>
      <c r="AF188" s="929"/>
      <c r="AG188" s="415" t="s">
        <v>80</v>
      </c>
      <c r="AO188" s="412"/>
    </row>
    <row r="189" spans="1:41" x14ac:dyDescent="0.2">
      <c r="A189" s="412"/>
      <c r="B189" s="412"/>
      <c r="C189" s="412"/>
      <c r="D189" s="412"/>
      <c r="E189" s="412"/>
      <c r="F189" s="412"/>
      <c r="G189" s="412"/>
      <c r="H189" s="412"/>
      <c r="I189" s="412"/>
      <c r="J189" s="412"/>
      <c r="K189" s="412"/>
      <c r="L189" s="412"/>
      <c r="M189" s="412"/>
      <c r="N189" s="412"/>
      <c r="O189" s="412"/>
      <c r="P189" s="412"/>
      <c r="Q189" s="412"/>
      <c r="R189" s="412"/>
      <c r="S189" s="412"/>
      <c r="T189" s="412"/>
      <c r="U189" s="412"/>
      <c r="V189" s="412"/>
      <c r="W189" s="423" t="s">
        <v>336</v>
      </c>
      <c r="X189" s="420" t="s">
        <v>80</v>
      </c>
      <c r="Y189" s="445">
        <v>37.079010584936071</v>
      </c>
      <c r="Z189" s="445">
        <v>0</v>
      </c>
      <c r="AA189" s="445">
        <v>37.079010584936071</v>
      </c>
      <c r="AB189" s="445">
        <v>30.028016404925463</v>
      </c>
      <c r="AC189" s="445">
        <v>37.235588652517229</v>
      </c>
      <c r="AD189" s="445">
        <v>7.0509941800106084</v>
      </c>
      <c r="AE189" s="445">
        <v>0.15657806758115811</v>
      </c>
      <c r="AF189" s="929">
        <v>2012</v>
      </c>
      <c r="AG189" s="414"/>
      <c r="AO189" s="413"/>
    </row>
    <row r="190" spans="1:41" x14ac:dyDescent="0.2">
      <c r="A190" s="412"/>
      <c r="B190" s="412"/>
      <c r="C190" s="412"/>
      <c r="D190" s="412"/>
      <c r="E190" s="412"/>
      <c r="F190" s="412"/>
      <c r="G190" s="412"/>
      <c r="H190" s="412"/>
      <c r="I190" s="412"/>
      <c r="J190" s="412"/>
      <c r="K190" s="412"/>
      <c r="L190" s="412"/>
      <c r="M190" s="412"/>
      <c r="N190" s="412"/>
      <c r="O190" s="412"/>
      <c r="P190" s="412"/>
      <c r="Q190" s="412"/>
      <c r="R190" s="412"/>
      <c r="S190" s="412"/>
      <c r="T190" s="412"/>
      <c r="U190" s="412"/>
      <c r="V190" s="412"/>
      <c r="W190" s="60"/>
      <c r="X190" s="420" t="s">
        <v>80</v>
      </c>
      <c r="Y190" s="445">
        <v>37.487640169743855</v>
      </c>
      <c r="Z190" s="445">
        <v>15.734556805909891</v>
      </c>
      <c r="AA190" s="445">
        <v>53.222196975653745</v>
      </c>
      <c r="AB190" s="445">
        <v>52.603096929501071</v>
      </c>
      <c r="AC190" s="445">
        <v>55.402122161970148</v>
      </c>
      <c r="AD190" s="445">
        <v>0.61910004615267411</v>
      </c>
      <c r="AE190" s="445">
        <v>2.1799251863164031</v>
      </c>
      <c r="AF190" s="929">
        <v>2013</v>
      </c>
      <c r="AG190" s="414"/>
      <c r="AO190" s="61"/>
    </row>
    <row r="191" spans="1:41" x14ac:dyDescent="0.2">
      <c r="A191" s="412"/>
      <c r="B191" s="412"/>
      <c r="C191" s="412"/>
      <c r="D191" s="412"/>
      <c r="E191" s="412"/>
      <c r="F191" s="412"/>
      <c r="G191" s="412"/>
      <c r="H191" s="412"/>
      <c r="I191" s="412"/>
      <c r="J191" s="412"/>
      <c r="K191" s="412"/>
      <c r="L191" s="412"/>
      <c r="M191" s="412"/>
      <c r="N191" s="412"/>
      <c r="O191" s="412"/>
      <c r="P191" s="412"/>
      <c r="Q191" s="412"/>
      <c r="R191" s="412"/>
      <c r="S191" s="412"/>
      <c r="T191" s="412"/>
      <c r="U191" s="412"/>
      <c r="V191" s="412"/>
      <c r="W191" s="60"/>
      <c r="X191" s="420" t="s">
        <v>80</v>
      </c>
      <c r="Y191" s="445">
        <v>42.072408823363858</v>
      </c>
      <c r="Z191" s="445">
        <v>15.049513748006165</v>
      </c>
      <c r="AA191" s="445">
        <v>57.121922571370028</v>
      </c>
      <c r="AB191" s="445">
        <v>56.769613204806681</v>
      </c>
      <c r="AC191" s="445">
        <v>58.160390646409851</v>
      </c>
      <c r="AD191" s="445">
        <v>0.35230936656334677</v>
      </c>
      <c r="AE191" s="445">
        <v>1.0384680750398232</v>
      </c>
      <c r="AF191" s="929">
        <v>2014</v>
      </c>
      <c r="AG191" s="414"/>
      <c r="AO191" s="61"/>
    </row>
    <row r="192" spans="1:41" x14ac:dyDescent="0.2">
      <c r="A192" s="412"/>
      <c r="B192" s="412"/>
      <c r="C192" s="412"/>
      <c r="D192" s="412"/>
      <c r="E192" s="412"/>
      <c r="F192" s="412"/>
      <c r="G192" s="412"/>
      <c r="H192" s="412"/>
      <c r="I192" s="412"/>
      <c r="J192" s="412"/>
      <c r="K192" s="412"/>
      <c r="L192" s="412"/>
      <c r="M192" s="412"/>
      <c r="N192" s="412"/>
      <c r="O192" s="412"/>
      <c r="P192" s="412"/>
      <c r="Q192" s="412"/>
      <c r="R192" s="412"/>
      <c r="S192" s="412"/>
      <c r="T192" s="412"/>
      <c r="U192" s="412"/>
      <c r="V192" s="412"/>
      <c r="W192" s="60"/>
      <c r="X192" s="420" t="s">
        <v>80</v>
      </c>
      <c r="Y192" s="445">
        <v>31.212788641814434</v>
      </c>
      <c r="Z192" s="445">
        <v>4.5188546680811363</v>
      </c>
      <c r="AA192" s="445">
        <v>35.731643309895574</v>
      </c>
      <c r="AB192" s="445">
        <v>31.868212792369906</v>
      </c>
      <c r="AC192" s="445">
        <v>46.469432886664833</v>
      </c>
      <c r="AD192" s="445">
        <v>3.8634305175256678</v>
      </c>
      <c r="AE192" s="445">
        <v>10.737789576769259</v>
      </c>
      <c r="AF192" s="929">
        <v>2015</v>
      </c>
      <c r="AG192" s="414"/>
      <c r="AO192" s="61"/>
    </row>
    <row r="193" spans="1:41" x14ac:dyDescent="0.2">
      <c r="A193" s="412"/>
      <c r="B193" s="412"/>
      <c r="C193" s="412"/>
      <c r="D193" s="412"/>
      <c r="E193" s="412"/>
      <c r="F193" s="412"/>
      <c r="G193" s="412"/>
      <c r="H193" s="412"/>
      <c r="I193" s="412"/>
      <c r="J193" s="412"/>
      <c r="K193" s="412"/>
      <c r="L193" s="412"/>
      <c r="M193" s="412"/>
      <c r="N193" s="412"/>
      <c r="O193" s="412"/>
      <c r="P193" s="412"/>
      <c r="Q193" s="412"/>
      <c r="R193" s="412"/>
      <c r="S193" s="412"/>
      <c r="T193" s="412"/>
      <c r="U193" s="412"/>
      <c r="V193" s="412"/>
      <c r="W193" s="60"/>
      <c r="X193" s="420" t="s">
        <v>80</v>
      </c>
      <c r="Y193" s="445">
        <v>31.87644814372198</v>
      </c>
      <c r="Z193" s="445">
        <v>9.1951342238152929</v>
      </c>
      <c r="AA193" s="445">
        <v>41.071582367537275</v>
      </c>
      <c r="AB193" s="445">
        <v>39.119744171237244</v>
      </c>
      <c r="AC193" s="445">
        <v>43.884343010675465</v>
      </c>
      <c r="AD193" s="445">
        <v>1.9518381963000309</v>
      </c>
      <c r="AE193" s="445">
        <v>2.8127606431381906</v>
      </c>
      <c r="AF193" s="929">
        <v>2016</v>
      </c>
      <c r="AG193" s="414"/>
      <c r="AO193" s="61"/>
    </row>
    <row r="194" spans="1:41" x14ac:dyDescent="0.2">
      <c r="A194" s="412"/>
      <c r="B194" s="412"/>
      <c r="C194" s="412"/>
      <c r="D194" s="412"/>
      <c r="E194" s="412"/>
      <c r="F194" s="412"/>
      <c r="G194" s="412"/>
      <c r="H194" s="412"/>
      <c r="I194" s="412"/>
      <c r="J194" s="412"/>
      <c r="K194" s="412"/>
      <c r="L194" s="412"/>
      <c r="M194" s="412"/>
      <c r="N194" s="412"/>
      <c r="O194" s="412"/>
      <c r="P194" s="412"/>
      <c r="Q194" s="412"/>
      <c r="R194" s="412"/>
      <c r="S194" s="412"/>
      <c r="T194" s="412"/>
      <c r="U194" s="412"/>
      <c r="V194" s="412"/>
      <c r="W194" s="60"/>
      <c r="X194" s="420" t="s">
        <v>80</v>
      </c>
      <c r="Y194" s="445">
        <v>33.047200438833748</v>
      </c>
      <c r="Z194" s="445">
        <v>22.169215616335531</v>
      </c>
      <c r="AA194" s="445">
        <v>55.216416055169283</v>
      </c>
      <c r="AB194" s="445">
        <v>47.501850373649525</v>
      </c>
      <c r="AC194" s="445">
        <v>59.665582962536263</v>
      </c>
      <c r="AD194" s="445">
        <v>7.7145656815197583</v>
      </c>
      <c r="AE194" s="445">
        <v>4.4491669073669797</v>
      </c>
      <c r="AF194" s="929">
        <v>2017</v>
      </c>
      <c r="AG194" s="414"/>
      <c r="AO194" s="61"/>
    </row>
    <row r="195" spans="1:41" x14ac:dyDescent="0.2">
      <c r="A195" s="412"/>
      <c r="B195" s="412"/>
      <c r="C195" s="412"/>
      <c r="D195" s="412"/>
      <c r="E195" s="412"/>
      <c r="F195" s="412"/>
      <c r="G195" s="412"/>
      <c r="H195" s="412"/>
      <c r="I195" s="412"/>
      <c r="J195" s="412"/>
      <c r="K195" s="412"/>
      <c r="L195" s="412"/>
      <c r="M195" s="412"/>
      <c r="N195" s="412"/>
      <c r="O195" s="412"/>
      <c r="P195" s="412"/>
      <c r="Q195" s="412"/>
      <c r="R195" s="412"/>
      <c r="S195" s="412"/>
      <c r="T195" s="412"/>
      <c r="U195" s="412"/>
      <c r="V195" s="412"/>
      <c r="W195" s="60"/>
      <c r="X195" s="420" t="s">
        <v>80</v>
      </c>
      <c r="Y195" s="445">
        <v>34.706044813303258</v>
      </c>
      <c r="Z195" s="445">
        <v>10.008081371838985</v>
      </c>
      <c r="AA195" s="445">
        <v>44.714126185142241</v>
      </c>
      <c r="AB195" s="445">
        <v>39.520865077187658</v>
      </c>
      <c r="AC195" s="445">
        <v>49.154676974309069</v>
      </c>
      <c r="AD195" s="445">
        <v>5.1932611079545836</v>
      </c>
      <c r="AE195" s="445">
        <v>4.4405507891668279</v>
      </c>
      <c r="AF195" s="929">
        <v>2018</v>
      </c>
      <c r="AG195" s="414"/>
      <c r="AO195" s="61"/>
    </row>
    <row r="196" spans="1:41" x14ac:dyDescent="0.2">
      <c r="A196" s="412"/>
      <c r="B196" s="412"/>
      <c r="C196" s="412"/>
      <c r="D196" s="412"/>
      <c r="E196" s="412"/>
      <c r="F196" s="412"/>
      <c r="G196" s="412"/>
      <c r="H196" s="412"/>
      <c r="I196" s="412"/>
      <c r="J196" s="412"/>
      <c r="K196" s="412"/>
      <c r="L196" s="412"/>
      <c r="M196" s="412"/>
      <c r="N196" s="412"/>
      <c r="O196" s="412"/>
      <c r="P196" s="412"/>
      <c r="Q196" s="412"/>
      <c r="R196" s="412"/>
      <c r="S196" s="412"/>
      <c r="T196" s="412"/>
      <c r="U196" s="412"/>
      <c r="V196" s="412"/>
      <c r="W196" s="60"/>
      <c r="X196" s="420" t="s">
        <v>80</v>
      </c>
      <c r="Y196" s="445">
        <v>27.791175634198019</v>
      </c>
      <c r="Z196" s="445">
        <v>11.992908929483114</v>
      </c>
      <c r="AA196" s="445">
        <v>39.784084563681134</v>
      </c>
      <c r="AB196" s="445">
        <v>34.735664890258008</v>
      </c>
      <c r="AC196" s="445">
        <v>43.467627268005025</v>
      </c>
      <c r="AD196" s="445">
        <v>5.0484196734231261</v>
      </c>
      <c r="AE196" s="445">
        <v>3.6835427043238909</v>
      </c>
      <c r="AF196" s="929">
        <v>2019</v>
      </c>
      <c r="AG196" s="414"/>
      <c r="AO196" s="413"/>
    </row>
    <row r="197" spans="1:41" x14ac:dyDescent="0.2">
      <c r="A197" s="412"/>
      <c r="B197" s="412"/>
      <c r="C197" s="412"/>
      <c r="D197" s="412"/>
      <c r="E197" s="412"/>
      <c r="F197" s="412"/>
      <c r="G197" s="412"/>
      <c r="H197" s="412"/>
      <c r="I197" s="412"/>
      <c r="J197" s="412"/>
      <c r="K197" s="412"/>
      <c r="L197" s="412"/>
      <c r="M197" s="412"/>
      <c r="N197" s="412"/>
      <c r="O197" s="412"/>
      <c r="P197" s="412"/>
      <c r="Q197" s="412"/>
      <c r="R197" s="412"/>
      <c r="S197" s="412"/>
      <c r="T197" s="412"/>
      <c r="U197" s="412"/>
      <c r="V197" s="412"/>
      <c r="W197" s="62" t="s">
        <v>80</v>
      </c>
      <c r="X197" s="422" t="s">
        <v>80</v>
      </c>
      <c r="Y197" s="446">
        <v>23.321986491779342</v>
      </c>
      <c r="Z197" s="446">
        <v>4.6775857527038873</v>
      </c>
      <c r="AA197" s="446">
        <v>27.999572244483229</v>
      </c>
      <c r="AB197" s="446">
        <v>26.694077909024617</v>
      </c>
      <c r="AC197" s="446">
        <v>28.53913570641733</v>
      </c>
      <c r="AD197" s="446">
        <v>1.3054943354586115</v>
      </c>
      <c r="AE197" s="446">
        <v>0.53956346193410099</v>
      </c>
      <c r="AF197" s="933">
        <v>2020</v>
      </c>
      <c r="AG197" s="426" t="s">
        <v>336</v>
      </c>
      <c r="AO197" s="412"/>
    </row>
    <row r="198" spans="1:41" x14ac:dyDescent="0.2">
      <c r="A198" s="412"/>
      <c r="B198" s="412"/>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2"/>
      <c r="Y198" s="409"/>
      <c r="Z198" s="409"/>
      <c r="AA198" s="409"/>
      <c r="AB198" s="409"/>
      <c r="AC198" s="409"/>
      <c r="AD198" s="409"/>
      <c r="AE198" s="409"/>
      <c r="AF198" s="934"/>
      <c r="AG198" s="1002" t="s">
        <v>80</v>
      </c>
      <c r="AO198" s="412"/>
    </row>
    <row r="199" spans="1:41" x14ac:dyDescent="0.2">
      <c r="A199" s="412"/>
      <c r="B199" s="412"/>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2"/>
      <c r="Y199" s="409"/>
      <c r="Z199" s="409"/>
      <c r="AA199" s="409"/>
      <c r="AB199" s="409"/>
      <c r="AC199" s="409"/>
      <c r="AD199" s="409"/>
      <c r="AE199" s="409"/>
      <c r="AF199" s="934"/>
      <c r="AG199" s="412"/>
      <c r="AO199" s="412"/>
    </row>
    <row r="200" spans="1:41" x14ac:dyDescent="0.2">
      <c r="A200" s="412"/>
      <c r="B200" s="412"/>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2"/>
      <c r="Y200" s="409"/>
      <c r="Z200" s="409"/>
      <c r="AA200" s="409"/>
      <c r="AB200" s="409"/>
      <c r="AC200" s="409"/>
      <c r="AD200" s="409"/>
      <c r="AE200" s="409"/>
      <c r="AF200" s="934"/>
      <c r="AG200" s="412"/>
    </row>
    <row r="201" spans="1:41" x14ac:dyDescent="0.2">
      <c r="A201" s="412"/>
      <c r="B201" s="412"/>
      <c r="C201" s="412"/>
      <c r="D201" s="412"/>
      <c r="E201" s="412"/>
      <c r="F201" s="412"/>
      <c r="G201" s="412"/>
      <c r="H201" s="412"/>
      <c r="I201" s="412"/>
      <c r="J201" s="412"/>
      <c r="K201" s="412"/>
      <c r="L201" s="412"/>
      <c r="M201" s="412"/>
      <c r="N201" s="412"/>
      <c r="O201" s="412"/>
      <c r="P201" s="412"/>
      <c r="Q201" s="412"/>
      <c r="R201" s="412"/>
      <c r="S201" s="412"/>
      <c r="T201" s="412"/>
      <c r="U201" s="412"/>
      <c r="V201" s="412"/>
      <c r="W201" s="412"/>
      <c r="X201" s="412"/>
      <c r="Y201" s="409"/>
      <c r="Z201" s="409"/>
      <c r="AA201" s="409"/>
      <c r="AB201" s="409"/>
      <c r="AC201" s="409"/>
      <c r="AD201" s="409"/>
      <c r="AE201" s="409"/>
      <c r="AF201" s="934"/>
      <c r="AG201" s="412"/>
    </row>
    <row r="202" spans="1:41" x14ac:dyDescent="0.2">
      <c r="A202" s="412"/>
      <c r="B202" s="412"/>
      <c r="C202" s="412"/>
      <c r="D202" s="412"/>
      <c r="E202" s="412"/>
      <c r="F202" s="412"/>
      <c r="G202" s="412"/>
      <c r="H202" s="412"/>
      <c r="I202" s="412"/>
      <c r="J202" s="412"/>
      <c r="K202" s="412"/>
      <c r="L202" s="412"/>
      <c r="M202" s="412"/>
      <c r="N202" s="412"/>
      <c r="O202" s="412"/>
      <c r="P202" s="412"/>
      <c r="Q202" s="412"/>
      <c r="R202" s="412"/>
      <c r="S202" s="412"/>
      <c r="T202" s="412"/>
      <c r="U202" s="412"/>
      <c r="V202" s="412"/>
      <c r="W202" s="412"/>
      <c r="X202" s="412"/>
      <c r="Y202" s="412"/>
      <c r="Z202" s="412"/>
      <c r="AA202" s="412"/>
      <c r="AB202" s="412"/>
      <c r="AC202" s="412"/>
      <c r="AD202" s="412"/>
      <c r="AE202" s="412"/>
      <c r="AF202" s="935"/>
      <c r="AG202" s="412"/>
    </row>
    <row r="203" spans="1:41" x14ac:dyDescent="0.2">
      <c r="A203" s="412"/>
      <c r="B203" s="412"/>
      <c r="C203" s="412"/>
      <c r="D203" s="412"/>
      <c r="E203" s="412"/>
      <c r="F203" s="412"/>
      <c r="G203" s="412"/>
      <c r="H203" s="412"/>
      <c r="I203" s="412"/>
      <c r="J203" s="412"/>
      <c r="K203" s="412"/>
      <c r="L203" s="412"/>
      <c r="M203" s="412"/>
      <c r="N203" s="412"/>
      <c r="O203" s="412"/>
      <c r="P203" s="412"/>
      <c r="Q203" s="412"/>
      <c r="R203" s="412"/>
      <c r="S203" s="412"/>
      <c r="T203" s="412"/>
      <c r="U203" s="412"/>
      <c r="V203" s="412"/>
      <c r="W203" s="936"/>
      <c r="X203" s="462"/>
      <c r="Y203" s="462"/>
      <c r="Z203" s="936"/>
      <c r="AA203" s="936"/>
      <c r="AB203" s="462"/>
      <c r="AC203" s="462"/>
      <c r="AD203" s="409"/>
      <c r="AE203" s="412"/>
      <c r="AF203" s="935"/>
      <c r="AG203" s="412"/>
    </row>
    <row r="204" spans="1:41" x14ac:dyDescent="0.2">
      <c r="A204" s="412"/>
      <c r="B204" s="412"/>
      <c r="C204" s="412"/>
      <c r="D204" s="412"/>
      <c r="E204" s="412"/>
      <c r="F204" s="412"/>
      <c r="G204" s="412"/>
      <c r="H204" s="412"/>
      <c r="I204" s="412"/>
      <c r="J204" s="412"/>
      <c r="K204" s="412"/>
      <c r="L204" s="412"/>
      <c r="M204" s="412"/>
      <c r="N204" s="412"/>
      <c r="O204" s="412"/>
      <c r="P204" s="412"/>
      <c r="Q204" s="412"/>
      <c r="R204" s="412"/>
      <c r="S204" s="412"/>
      <c r="T204" s="412"/>
      <c r="U204" s="412"/>
      <c r="V204" s="412"/>
      <c r="W204" s="936"/>
      <c r="X204" s="462"/>
      <c r="Y204" s="462"/>
      <c r="Z204" s="936"/>
      <c r="AA204" s="936"/>
      <c r="AB204" s="462"/>
      <c r="AC204" s="462"/>
      <c r="AD204" s="409"/>
      <c r="AE204" s="412"/>
      <c r="AF204" s="935"/>
      <c r="AG204" s="412"/>
    </row>
    <row r="205" spans="1:41" x14ac:dyDescent="0.2">
      <c r="A205" s="412"/>
      <c r="B205" s="412"/>
      <c r="C205" s="412"/>
      <c r="D205" s="412"/>
      <c r="E205" s="412"/>
      <c r="F205" s="412"/>
      <c r="G205" s="412"/>
      <c r="H205" s="412"/>
      <c r="I205" s="412"/>
      <c r="J205" s="412"/>
      <c r="K205" s="412"/>
      <c r="L205" s="412"/>
      <c r="M205" s="412"/>
      <c r="N205" s="412"/>
      <c r="O205" s="412"/>
      <c r="P205" s="412"/>
      <c r="Q205" s="412"/>
      <c r="R205" s="412"/>
      <c r="S205" s="412"/>
      <c r="T205" s="412"/>
      <c r="U205" s="412"/>
      <c r="V205" s="412"/>
      <c r="W205" s="936"/>
      <c r="X205" s="462"/>
      <c r="Y205" s="462"/>
      <c r="Z205" s="936"/>
      <c r="AA205" s="936"/>
      <c r="AB205" s="462"/>
      <c r="AC205" s="462"/>
      <c r="AD205" s="409"/>
      <c r="AE205" s="412"/>
      <c r="AF205" s="935"/>
      <c r="AG205" s="412"/>
    </row>
    <row r="206" spans="1:41" x14ac:dyDescent="0.2">
      <c r="A206" s="412"/>
      <c r="B206" s="412"/>
      <c r="C206" s="412"/>
      <c r="D206" s="412"/>
      <c r="E206" s="412"/>
      <c r="F206" s="412"/>
      <c r="G206" s="412"/>
      <c r="H206" s="412"/>
      <c r="I206" s="412"/>
      <c r="J206" s="412"/>
      <c r="K206" s="412"/>
      <c r="L206" s="412"/>
      <c r="M206" s="412"/>
      <c r="N206" s="412"/>
      <c r="O206" s="412"/>
      <c r="P206" s="412"/>
      <c r="Q206" s="412"/>
      <c r="R206" s="412"/>
      <c r="S206" s="412"/>
      <c r="T206" s="412"/>
      <c r="U206" s="412"/>
      <c r="V206" s="412"/>
    </row>
    <row r="207" spans="1:41" x14ac:dyDescent="0.2">
      <c r="A207" s="412"/>
      <c r="B207" s="412"/>
      <c r="C207" s="412"/>
      <c r="D207" s="412"/>
      <c r="E207" s="412"/>
      <c r="F207" s="412"/>
      <c r="G207" s="412"/>
      <c r="H207" s="412"/>
      <c r="I207" s="412"/>
      <c r="J207" s="412"/>
      <c r="K207" s="412"/>
      <c r="L207" s="412"/>
      <c r="M207" s="412"/>
      <c r="N207" s="412"/>
      <c r="O207" s="412"/>
      <c r="P207" s="412"/>
      <c r="Q207" s="412"/>
      <c r="R207" s="412"/>
      <c r="S207" s="412"/>
      <c r="T207" s="412"/>
      <c r="U207" s="412"/>
      <c r="V207" s="412"/>
    </row>
    <row r="208" spans="1:41" x14ac:dyDescent="0.2">
      <c r="A208" s="412"/>
      <c r="B208" s="412"/>
      <c r="C208" s="412"/>
      <c r="D208" s="412"/>
      <c r="E208" s="412"/>
      <c r="F208" s="412"/>
      <c r="G208" s="412"/>
      <c r="H208" s="412"/>
      <c r="I208" s="412"/>
      <c r="J208" s="412"/>
      <c r="K208" s="412"/>
      <c r="L208" s="412"/>
      <c r="M208" s="412"/>
      <c r="N208" s="412"/>
      <c r="O208" s="412"/>
      <c r="P208" s="412"/>
      <c r="Q208" s="412"/>
      <c r="R208" s="412"/>
      <c r="S208" s="412"/>
      <c r="T208" s="412"/>
      <c r="U208" s="412"/>
      <c r="V208" s="412"/>
    </row>
    <row r="209" spans="1:22" x14ac:dyDescent="0.2">
      <c r="A209" s="412"/>
      <c r="B209" s="412"/>
      <c r="C209" s="412"/>
      <c r="D209" s="412"/>
      <c r="E209" s="412"/>
      <c r="F209" s="412"/>
      <c r="G209" s="412"/>
      <c r="H209" s="412"/>
      <c r="I209" s="412"/>
      <c r="J209" s="412"/>
      <c r="K209" s="412"/>
      <c r="L209" s="412"/>
      <c r="M209" s="412"/>
      <c r="N209" s="412"/>
      <c r="O209" s="412"/>
      <c r="P209" s="412"/>
      <c r="Q209" s="412"/>
      <c r="R209" s="412"/>
      <c r="S209" s="412"/>
      <c r="T209" s="412"/>
      <c r="U209" s="412"/>
      <c r="V209" s="412"/>
    </row>
    <row r="210" spans="1:22" x14ac:dyDescent="0.2">
      <c r="A210" s="412"/>
      <c r="B210" s="412"/>
      <c r="C210" s="412"/>
      <c r="D210" s="412"/>
      <c r="E210" s="412"/>
      <c r="F210" s="412"/>
      <c r="G210" s="412"/>
      <c r="H210" s="412"/>
      <c r="I210" s="412"/>
      <c r="J210" s="412"/>
      <c r="K210" s="412"/>
      <c r="L210" s="412"/>
      <c r="M210" s="412"/>
      <c r="N210" s="412"/>
      <c r="O210" s="412"/>
      <c r="P210" s="412"/>
      <c r="Q210" s="412"/>
      <c r="R210" s="412"/>
      <c r="S210" s="412"/>
      <c r="T210" s="412"/>
      <c r="U210" s="412"/>
      <c r="V210" s="412"/>
    </row>
    <row r="211" spans="1:22" x14ac:dyDescent="0.2">
      <c r="A211" s="412"/>
      <c r="B211" s="412"/>
      <c r="C211" s="412"/>
      <c r="D211" s="412"/>
      <c r="E211" s="412"/>
      <c r="F211" s="412"/>
      <c r="G211" s="412"/>
      <c r="H211" s="412"/>
      <c r="I211" s="412"/>
      <c r="J211" s="412"/>
      <c r="K211" s="412"/>
      <c r="L211" s="412"/>
      <c r="M211" s="412"/>
      <c r="N211" s="412"/>
      <c r="O211" s="412"/>
      <c r="P211" s="412"/>
      <c r="Q211" s="412"/>
      <c r="R211" s="412"/>
      <c r="S211" s="412"/>
      <c r="T211" s="412"/>
      <c r="U211" s="412"/>
      <c r="V211" s="412"/>
    </row>
    <row r="212" spans="1:22" x14ac:dyDescent="0.2">
      <c r="A212" s="412"/>
      <c r="B212" s="412"/>
      <c r="C212" s="412"/>
      <c r="D212" s="412"/>
      <c r="E212" s="412"/>
      <c r="F212" s="412"/>
      <c r="G212" s="412"/>
      <c r="H212" s="412"/>
      <c r="I212" s="412"/>
      <c r="J212" s="412"/>
      <c r="K212" s="412"/>
      <c r="L212" s="412"/>
      <c r="M212" s="412"/>
      <c r="N212" s="412"/>
      <c r="O212" s="412"/>
      <c r="P212" s="412"/>
      <c r="Q212" s="412"/>
      <c r="R212" s="412"/>
      <c r="S212" s="412"/>
      <c r="T212" s="412"/>
      <c r="U212" s="412"/>
      <c r="V212" s="412"/>
    </row>
    <row r="213" spans="1:22" x14ac:dyDescent="0.2">
      <c r="A213" s="412"/>
      <c r="B213" s="412"/>
      <c r="C213" s="412"/>
      <c r="D213" s="412"/>
      <c r="E213" s="412"/>
      <c r="F213" s="412"/>
      <c r="G213" s="412"/>
      <c r="H213" s="412"/>
      <c r="I213" s="412"/>
      <c r="J213" s="412"/>
      <c r="K213" s="412"/>
      <c r="L213" s="412"/>
      <c r="M213" s="412"/>
      <c r="N213" s="412"/>
      <c r="O213" s="412"/>
      <c r="P213" s="412"/>
      <c r="Q213" s="412"/>
      <c r="R213" s="412"/>
      <c r="S213" s="412"/>
      <c r="T213" s="412"/>
      <c r="U213" s="412"/>
      <c r="V213" s="412"/>
    </row>
    <row r="214" spans="1:22" x14ac:dyDescent="0.2">
      <c r="A214" s="412"/>
      <c r="B214" s="412"/>
      <c r="C214" s="412"/>
      <c r="D214" s="412"/>
      <c r="E214" s="412"/>
      <c r="F214" s="412"/>
      <c r="G214" s="412"/>
      <c r="H214" s="412"/>
      <c r="I214" s="412"/>
      <c r="J214" s="412"/>
      <c r="K214" s="412"/>
      <c r="L214" s="412"/>
      <c r="M214" s="412"/>
      <c r="N214" s="412"/>
      <c r="O214" s="412"/>
      <c r="P214" s="412"/>
      <c r="Q214" s="412"/>
      <c r="R214" s="412"/>
      <c r="S214" s="412"/>
      <c r="T214" s="412"/>
      <c r="U214" s="412"/>
      <c r="V214" s="412"/>
    </row>
    <row r="215" spans="1:22" x14ac:dyDescent="0.2">
      <c r="A215" s="412"/>
      <c r="B215" s="412"/>
      <c r="C215" s="412"/>
      <c r="D215" s="412"/>
      <c r="E215" s="412"/>
      <c r="F215" s="412"/>
      <c r="G215" s="412"/>
      <c r="H215" s="412"/>
      <c r="I215" s="412"/>
      <c r="J215" s="412"/>
      <c r="K215" s="412"/>
      <c r="L215" s="412"/>
      <c r="M215" s="412"/>
      <c r="N215" s="412"/>
      <c r="O215" s="412"/>
      <c r="P215" s="412"/>
      <c r="Q215" s="412"/>
      <c r="R215" s="412"/>
      <c r="S215" s="412"/>
      <c r="T215" s="412"/>
      <c r="U215" s="412"/>
      <c r="V215" s="412"/>
    </row>
    <row r="216" spans="1:22" x14ac:dyDescent="0.2">
      <c r="A216" s="412"/>
      <c r="B216" s="412"/>
      <c r="C216" s="412"/>
      <c r="D216" s="412"/>
      <c r="E216" s="412"/>
      <c r="F216" s="412"/>
      <c r="G216" s="412"/>
      <c r="H216" s="412"/>
      <c r="I216" s="412"/>
      <c r="J216" s="412"/>
      <c r="K216" s="412"/>
      <c r="L216" s="412"/>
      <c r="M216" s="412"/>
      <c r="N216" s="412"/>
      <c r="O216" s="412"/>
      <c r="P216" s="412"/>
      <c r="Q216" s="412"/>
      <c r="R216" s="412"/>
      <c r="S216" s="412"/>
      <c r="T216" s="412"/>
      <c r="U216" s="412"/>
      <c r="V216" s="412"/>
    </row>
    <row r="217" spans="1:22" x14ac:dyDescent="0.2">
      <c r="A217" s="412"/>
      <c r="B217" s="412"/>
      <c r="K217" s="412"/>
      <c r="L217" s="412"/>
      <c r="M217" s="412"/>
      <c r="N217" s="412"/>
      <c r="O217" s="412"/>
      <c r="P217" s="412"/>
      <c r="Q217" s="412"/>
      <c r="R217" s="412"/>
      <c r="S217" s="412"/>
      <c r="T217" s="412"/>
      <c r="U217" s="412"/>
      <c r="V217" s="412"/>
    </row>
    <row r="218" spans="1:22" x14ac:dyDescent="0.2">
      <c r="A218" s="412"/>
      <c r="B218" s="412"/>
      <c r="K218" s="412"/>
      <c r="L218" s="412"/>
      <c r="M218" s="412"/>
      <c r="N218" s="412"/>
      <c r="O218" s="412"/>
      <c r="P218" s="412"/>
      <c r="Q218" s="412"/>
      <c r="R218" s="412"/>
      <c r="S218" s="412"/>
      <c r="T218" s="412"/>
      <c r="U218" s="412"/>
      <c r="V218" s="412"/>
    </row>
  </sheetData>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J110"/>
  <sheetViews>
    <sheetView zoomScale="80" zoomScaleNormal="80" workbookViewId="0"/>
  </sheetViews>
  <sheetFormatPr defaultColWidth="8.7109375" defaultRowHeight="12.75" x14ac:dyDescent="0.2"/>
  <cols>
    <col min="1" max="1" width="18.7109375" style="1" customWidth="1"/>
    <col min="2" max="2" width="2" style="1" customWidth="1"/>
    <col min="3" max="3" width="19" style="1" customWidth="1"/>
    <col min="4" max="6" width="12.5703125" style="1" customWidth="1"/>
    <col min="7" max="7" width="8.5703125" style="1" customWidth="1"/>
    <col min="8" max="9" width="8.7109375" style="1"/>
    <col min="10" max="10" width="11.7109375" style="1" customWidth="1"/>
    <col min="11" max="16384" width="8.7109375" style="1"/>
  </cols>
  <sheetData>
    <row r="1" spans="1:1" ht="15" x14ac:dyDescent="0.25">
      <c r="A1" s="3" t="s">
        <v>597</v>
      </c>
    </row>
    <row r="2" spans="1:1" ht="15" x14ac:dyDescent="0.25">
      <c r="A2" s="3"/>
    </row>
    <row r="3" spans="1:1" ht="15" x14ac:dyDescent="0.25">
      <c r="A3" s="3"/>
    </row>
    <row r="4" spans="1:1" ht="15" x14ac:dyDescent="0.25">
      <c r="A4" s="3"/>
    </row>
    <row r="5" spans="1:1" ht="15" x14ac:dyDescent="0.25">
      <c r="A5" s="3"/>
    </row>
    <row r="6" spans="1:1" ht="15" x14ac:dyDescent="0.25">
      <c r="A6" s="3"/>
    </row>
    <row r="7" spans="1:1" ht="15" x14ac:dyDescent="0.25">
      <c r="A7" s="3"/>
    </row>
    <row r="8" spans="1:1" ht="15" x14ac:dyDescent="0.25">
      <c r="A8" s="3"/>
    </row>
    <row r="9" spans="1:1" ht="15" x14ac:dyDescent="0.25">
      <c r="A9" s="3"/>
    </row>
    <row r="10" spans="1:1" ht="15" x14ac:dyDescent="0.25">
      <c r="A10" s="3"/>
    </row>
    <row r="11" spans="1:1" ht="15" x14ac:dyDescent="0.25">
      <c r="A11" s="3"/>
    </row>
    <row r="12" spans="1:1" ht="15" x14ac:dyDescent="0.25">
      <c r="A12" s="3"/>
    </row>
    <row r="13" spans="1:1" ht="15" x14ac:dyDescent="0.25">
      <c r="A13" s="3"/>
    </row>
    <row r="14" spans="1:1" ht="15" x14ac:dyDescent="0.25">
      <c r="A14" s="3"/>
    </row>
    <row r="15" spans="1:1" ht="15" x14ac:dyDescent="0.25">
      <c r="A15" s="3"/>
    </row>
    <row r="16" spans="1:1" ht="15" x14ac:dyDescent="0.25">
      <c r="A16" s="3"/>
    </row>
    <row r="17" spans="1:7" ht="15" x14ac:dyDescent="0.25">
      <c r="A17" s="3"/>
    </row>
    <row r="18" spans="1:7" ht="15" x14ac:dyDescent="0.25">
      <c r="A18" s="3"/>
    </row>
    <row r="19" spans="1:7" x14ac:dyDescent="0.2">
      <c r="A19" s="403"/>
    </row>
    <row r="20" spans="1:7" x14ac:dyDescent="0.2">
      <c r="A20" s="149" t="s">
        <v>569</v>
      </c>
    </row>
    <row r="21" spans="1:7" x14ac:dyDescent="0.2">
      <c r="A21" s="149" t="s">
        <v>568</v>
      </c>
    </row>
    <row r="23" spans="1:7" x14ac:dyDescent="0.2">
      <c r="A23" s="72"/>
      <c r="B23" s="418"/>
      <c r="C23" s="404" t="s">
        <v>1962</v>
      </c>
      <c r="D23" s="404" t="s">
        <v>1963</v>
      </c>
      <c r="E23" s="404" t="s">
        <v>616</v>
      </c>
      <c r="F23" s="404" t="s">
        <v>55</v>
      </c>
      <c r="G23" s="405"/>
    </row>
    <row r="24" spans="1:7" x14ac:dyDescent="0.2">
      <c r="A24" s="32"/>
      <c r="B24" s="419"/>
      <c r="C24" s="406" t="s">
        <v>617</v>
      </c>
      <c r="D24" s="406" t="s">
        <v>617</v>
      </c>
      <c r="E24" s="406" t="s">
        <v>615</v>
      </c>
      <c r="F24" s="406" t="s">
        <v>615</v>
      </c>
      <c r="G24" s="407"/>
    </row>
    <row r="25" spans="1:7" x14ac:dyDescent="0.2">
      <c r="A25" s="32"/>
      <c r="B25" s="419"/>
      <c r="C25" s="408" t="s">
        <v>689</v>
      </c>
      <c r="D25" s="408" t="s">
        <v>689</v>
      </c>
      <c r="E25" s="408" t="s">
        <v>689</v>
      </c>
      <c r="F25" s="408" t="s">
        <v>689</v>
      </c>
      <c r="G25" s="425" t="s">
        <v>79</v>
      </c>
    </row>
    <row r="26" spans="1:7" ht="25.5" customHeight="1" x14ac:dyDescent="0.2">
      <c r="A26" s="423" t="s">
        <v>903</v>
      </c>
      <c r="B26" s="420" t="s">
        <v>80</v>
      </c>
      <c r="C26" s="445">
        <v>87.07175344853394</v>
      </c>
      <c r="D26" s="445"/>
      <c r="E26" s="445">
        <v>38.453740640266233</v>
      </c>
      <c r="F26" s="445">
        <v>18.347765243792381</v>
      </c>
      <c r="G26" s="416">
        <v>2012</v>
      </c>
    </row>
    <row r="27" spans="1:7" x14ac:dyDescent="0.2">
      <c r="A27" s="60"/>
      <c r="B27" s="420"/>
      <c r="C27" s="445">
        <v>66.867169817239528</v>
      </c>
      <c r="D27" s="445"/>
      <c r="E27" s="445">
        <v>44.465704799315752</v>
      </c>
      <c r="F27" s="445">
        <v>17.985142844583791</v>
      </c>
      <c r="G27" s="416">
        <v>2013</v>
      </c>
    </row>
    <row r="28" spans="1:7" x14ac:dyDescent="0.2">
      <c r="A28" s="60"/>
      <c r="B28" s="420"/>
      <c r="C28" s="445">
        <v>57.324849785336156</v>
      </c>
      <c r="D28" s="445"/>
      <c r="E28" s="445">
        <v>44.795619495015792</v>
      </c>
      <c r="F28" s="445">
        <v>18.303693387894047</v>
      </c>
      <c r="G28" s="416">
        <v>2014</v>
      </c>
    </row>
    <row r="29" spans="1:7" x14ac:dyDescent="0.2">
      <c r="A29" s="60"/>
      <c r="B29" s="420"/>
      <c r="C29" s="445">
        <v>49.8645993607458</v>
      </c>
      <c r="D29" s="445"/>
      <c r="E29" s="445">
        <v>28.28756846469496</v>
      </c>
      <c r="F29" s="445">
        <v>12.433451418565024</v>
      </c>
      <c r="G29" s="416">
        <v>2015</v>
      </c>
    </row>
    <row r="30" spans="1:7" x14ac:dyDescent="0.2">
      <c r="A30" s="60"/>
      <c r="B30" s="420"/>
      <c r="C30" s="445">
        <v>37.846978564712849</v>
      </c>
      <c r="D30" s="445"/>
      <c r="E30" s="445">
        <v>24.673946201421703</v>
      </c>
      <c r="F30" s="445">
        <v>9.7269418500372318</v>
      </c>
      <c r="G30" s="416">
        <v>2016</v>
      </c>
    </row>
    <row r="31" spans="1:7" x14ac:dyDescent="0.2">
      <c r="A31" s="60"/>
      <c r="B31" s="420"/>
      <c r="C31" s="445">
        <v>36.14071459421838</v>
      </c>
      <c r="D31" s="445"/>
      <c r="E31" s="445">
        <v>25.549772818617669</v>
      </c>
      <c r="F31" s="445">
        <v>9.5414238027251699</v>
      </c>
      <c r="G31" s="416">
        <v>2017</v>
      </c>
    </row>
    <row r="32" spans="1:7" x14ac:dyDescent="0.2">
      <c r="A32" s="60"/>
      <c r="B32" s="420"/>
      <c r="C32" s="445">
        <v>38.424623392379949</v>
      </c>
      <c r="D32" s="445">
        <v>27.054195999734937</v>
      </c>
      <c r="E32" s="445">
        <v>26.306399059712124</v>
      </c>
      <c r="F32" s="445">
        <v>5.3628262955066921</v>
      </c>
      <c r="G32" s="416">
        <v>2018</v>
      </c>
    </row>
    <row r="33" spans="1:7" x14ac:dyDescent="0.2">
      <c r="A33" s="60"/>
      <c r="B33" s="420"/>
      <c r="C33" s="445">
        <v>16.178431929961331</v>
      </c>
      <c r="D33" s="445">
        <v>24.134131745641906</v>
      </c>
      <c r="E33" s="445">
        <v>23.806532713142683</v>
      </c>
      <c r="F33" s="445">
        <v>6.5695156217589759</v>
      </c>
      <c r="G33" s="416">
        <v>2019</v>
      </c>
    </row>
    <row r="34" spans="1:7" x14ac:dyDescent="0.2">
      <c r="A34" s="60"/>
      <c r="B34" s="420" t="s">
        <v>80</v>
      </c>
      <c r="C34" s="445"/>
      <c r="D34" s="445">
        <v>24.525087530830262</v>
      </c>
      <c r="E34" s="445">
        <v>20.921325793679991</v>
      </c>
      <c r="F34" s="445">
        <v>3.9756318443030199</v>
      </c>
      <c r="G34" s="416">
        <v>2020</v>
      </c>
    </row>
    <row r="35" spans="1:7" x14ac:dyDescent="0.2">
      <c r="A35" s="60" t="s">
        <v>80</v>
      </c>
      <c r="B35" s="420"/>
      <c r="C35" s="445"/>
      <c r="D35" s="445"/>
      <c r="E35" s="445"/>
      <c r="F35" s="445"/>
      <c r="G35" s="416"/>
    </row>
    <row r="36" spans="1:7" ht="24.6" customHeight="1" x14ac:dyDescent="0.2">
      <c r="A36" s="423" t="s">
        <v>904</v>
      </c>
      <c r="B36" s="420" t="s">
        <v>80</v>
      </c>
      <c r="C36" s="445"/>
      <c r="D36" s="445"/>
      <c r="E36" s="445">
        <v>38.037769043394086</v>
      </c>
      <c r="F36" s="445">
        <v>0</v>
      </c>
      <c r="G36" s="416">
        <v>2012</v>
      </c>
    </row>
    <row r="37" spans="1:7" x14ac:dyDescent="0.2">
      <c r="A37" s="60"/>
      <c r="B37" s="420"/>
      <c r="C37" s="445"/>
      <c r="D37" s="445"/>
      <c r="E37" s="445">
        <v>43.811546715854739</v>
      </c>
      <c r="F37" s="445">
        <v>0</v>
      </c>
      <c r="G37" s="416">
        <v>2013</v>
      </c>
    </row>
    <row r="38" spans="1:7" x14ac:dyDescent="0.2">
      <c r="A38" s="60"/>
      <c r="B38" s="420"/>
      <c r="C38" s="445">
        <v>43.767792548438244</v>
      </c>
      <c r="D38" s="445"/>
      <c r="E38" s="445">
        <v>44.570605310096802</v>
      </c>
      <c r="F38" s="445">
        <v>0</v>
      </c>
      <c r="G38" s="416">
        <v>2014</v>
      </c>
    </row>
    <row r="39" spans="1:7" x14ac:dyDescent="0.2">
      <c r="A39" s="60"/>
      <c r="B39" s="420"/>
      <c r="C39" s="445">
        <v>35.365128137110688</v>
      </c>
      <c r="D39" s="445"/>
      <c r="E39" s="445">
        <v>33.598725766494105</v>
      </c>
      <c r="F39" s="445">
        <v>0</v>
      </c>
      <c r="G39" s="416">
        <v>2015</v>
      </c>
    </row>
    <row r="40" spans="1:7" x14ac:dyDescent="0.2">
      <c r="A40" s="60"/>
      <c r="B40" s="420"/>
      <c r="C40" s="445">
        <v>34.215656101061867</v>
      </c>
      <c r="D40" s="445"/>
      <c r="E40" s="445">
        <v>31.777184381674239</v>
      </c>
      <c r="F40" s="445">
        <v>0</v>
      </c>
      <c r="G40" s="416">
        <v>2016</v>
      </c>
    </row>
    <row r="41" spans="1:7" x14ac:dyDescent="0.2">
      <c r="A41" s="60"/>
      <c r="B41" s="420"/>
      <c r="C41" s="445">
        <v>22.038540526071188</v>
      </c>
      <c r="D41" s="445"/>
      <c r="E41" s="445">
        <v>27.32214187485107</v>
      </c>
      <c r="F41" s="445">
        <v>0</v>
      </c>
      <c r="G41" s="416">
        <v>2017</v>
      </c>
    </row>
    <row r="42" spans="1:7" x14ac:dyDescent="0.2">
      <c r="A42" s="60"/>
      <c r="B42" s="420"/>
      <c r="C42" s="445">
        <v>30.718212145406522</v>
      </c>
      <c r="D42" s="445">
        <v>25.875031109417748</v>
      </c>
      <c r="E42" s="445">
        <v>41.160572236494936</v>
      </c>
      <c r="F42" s="445">
        <v>0</v>
      </c>
      <c r="G42" s="416">
        <v>2018</v>
      </c>
    </row>
    <row r="43" spans="1:7" x14ac:dyDescent="0.2">
      <c r="A43" s="60"/>
      <c r="B43" s="420"/>
      <c r="C43" s="445"/>
      <c r="D43" s="445">
        <v>24.565618199248462</v>
      </c>
      <c r="E43" s="445">
        <v>61.01321120589904</v>
      </c>
      <c r="F43" s="445">
        <v>0</v>
      </c>
      <c r="G43" s="416">
        <v>2019</v>
      </c>
    </row>
    <row r="44" spans="1:7" x14ac:dyDescent="0.2">
      <c r="A44" s="60"/>
      <c r="B44" s="420" t="s">
        <v>80</v>
      </c>
      <c r="C44" s="445"/>
      <c r="D44" s="445">
        <v>25.396101728980589</v>
      </c>
      <c r="E44" s="445">
        <v>23.646191542358945</v>
      </c>
      <c r="F44" s="445">
        <v>0</v>
      </c>
      <c r="G44" s="416">
        <v>2020</v>
      </c>
    </row>
    <row r="45" spans="1:7" x14ac:dyDescent="0.2">
      <c r="A45" s="60" t="s">
        <v>80</v>
      </c>
      <c r="B45" s="420"/>
      <c r="C45" s="445"/>
      <c r="D45" s="445"/>
      <c r="E45" s="445"/>
      <c r="F45" s="445"/>
      <c r="G45" s="416"/>
    </row>
    <row r="46" spans="1:7" ht="25.5" x14ac:dyDescent="0.2">
      <c r="A46" s="423" t="s">
        <v>905</v>
      </c>
      <c r="B46" s="420" t="s">
        <v>80</v>
      </c>
      <c r="C46" s="445"/>
      <c r="D46" s="445"/>
      <c r="E46" s="445">
        <v>31.459355468477639</v>
      </c>
      <c r="F46" s="445">
        <v>21.944049134026329</v>
      </c>
      <c r="G46" s="416">
        <v>2012</v>
      </c>
    </row>
    <row r="47" spans="1:7" x14ac:dyDescent="0.2">
      <c r="A47" s="60"/>
      <c r="B47" s="420"/>
      <c r="C47" s="445"/>
      <c r="D47" s="445"/>
      <c r="E47" s="445">
        <v>37.530552163440483</v>
      </c>
      <c r="F47" s="445">
        <v>36.475866783201013</v>
      </c>
      <c r="G47" s="416">
        <v>2013</v>
      </c>
    </row>
    <row r="48" spans="1:7" x14ac:dyDescent="0.2">
      <c r="A48" s="60"/>
      <c r="B48" s="420"/>
      <c r="C48" s="445"/>
      <c r="D48" s="445"/>
      <c r="E48" s="445">
        <v>46.991812720198105</v>
      </c>
      <c r="F48" s="445">
        <v>32.023986027530974</v>
      </c>
      <c r="G48" s="416">
        <v>2014</v>
      </c>
    </row>
    <row r="49" spans="1:7" x14ac:dyDescent="0.2">
      <c r="A49" s="60"/>
      <c r="B49" s="420"/>
      <c r="C49" s="445">
        <v>38.972360827035956</v>
      </c>
      <c r="D49" s="445"/>
      <c r="E49" s="445">
        <v>29.949685319038004</v>
      </c>
      <c r="F49" s="445">
        <v>28.785316786610156</v>
      </c>
      <c r="G49" s="416">
        <v>2015</v>
      </c>
    </row>
    <row r="50" spans="1:7" x14ac:dyDescent="0.2">
      <c r="A50" s="60"/>
      <c r="B50" s="420"/>
      <c r="C50" s="445"/>
      <c r="D50" s="445"/>
      <c r="E50" s="445">
        <v>29.842540840627397</v>
      </c>
      <c r="F50" s="445">
        <v>36.825780649563839</v>
      </c>
      <c r="G50" s="416">
        <v>2016</v>
      </c>
    </row>
    <row r="51" spans="1:7" x14ac:dyDescent="0.2">
      <c r="A51" s="60"/>
      <c r="B51" s="420"/>
      <c r="C51" s="445"/>
      <c r="D51" s="445"/>
      <c r="E51" s="445">
        <v>30.191332477524551</v>
      </c>
      <c r="F51" s="445">
        <v>30.621545674636884</v>
      </c>
      <c r="G51" s="416">
        <v>2017</v>
      </c>
    </row>
    <row r="52" spans="1:7" x14ac:dyDescent="0.2">
      <c r="A52" s="60"/>
      <c r="B52" s="420"/>
      <c r="C52" s="445">
        <v>59.320469530373579</v>
      </c>
      <c r="D52" s="445">
        <v>27.571927804177946</v>
      </c>
      <c r="E52" s="445">
        <v>30.026677127301728</v>
      </c>
      <c r="F52" s="445">
        <v>29.177306520242411</v>
      </c>
      <c r="G52" s="416">
        <v>2018</v>
      </c>
    </row>
    <row r="53" spans="1:7" x14ac:dyDescent="0.2">
      <c r="A53" s="60"/>
      <c r="B53" s="420"/>
      <c r="C53" s="445">
        <v>43.112426945720763</v>
      </c>
      <c r="D53" s="445">
        <v>24.945347777448355</v>
      </c>
      <c r="E53" s="445">
        <v>28.175832184300511</v>
      </c>
      <c r="F53" s="445">
        <v>27.260055060579827</v>
      </c>
      <c r="G53" s="416">
        <v>2019</v>
      </c>
    </row>
    <row r="54" spans="1:7" x14ac:dyDescent="0.2">
      <c r="A54" s="60"/>
      <c r="B54" s="420" t="s">
        <v>80</v>
      </c>
      <c r="C54" s="445"/>
      <c r="D54" s="445">
        <v>27.617838161785631</v>
      </c>
      <c r="E54" s="445">
        <v>24.486855781994262</v>
      </c>
      <c r="F54" s="445">
        <v>26.309450119139655</v>
      </c>
      <c r="G54" s="416">
        <v>2020</v>
      </c>
    </row>
    <row r="55" spans="1:7" x14ac:dyDescent="0.2">
      <c r="A55" s="60" t="s">
        <v>80</v>
      </c>
      <c r="B55" s="420"/>
      <c r="C55" s="445"/>
      <c r="D55" s="445"/>
      <c r="E55" s="445"/>
      <c r="F55" s="445"/>
      <c r="G55" s="416"/>
    </row>
    <row r="56" spans="1:7" ht="25.5" x14ac:dyDescent="0.2">
      <c r="A56" s="423" t="s">
        <v>906</v>
      </c>
      <c r="B56" s="420" t="s">
        <v>80</v>
      </c>
      <c r="C56" s="445"/>
      <c r="D56" s="445"/>
      <c r="E56" s="445">
        <v>36.111357165887803</v>
      </c>
      <c r="F56" s="445">
        <v>2.4405094498856202E-2</v>
      </c>
      <c r="G56" s="416">
        <v>2012</v>
      </c>
    </row>
    <row r="57" spans="1:7" x14ac:dyDescent="0.2">
      <c r="A57" s="60"/>
      <c r="B57" s="420"/>
      <c r="C57" s="445">
        <v>99.910575839389352</v>
      </c>
      <c r="D57" s="445"/>
      <c r="E57" s="445">
        <v>39.079338614319127</v>
      </c>
      <c r="F57" s="445">
        <v>0.1245727325368793</v>
      </c>
      <c r="G57" s="416">
        <v>2013</v>
      </c>
    </row>
    <row r="58" spans="1:7" x14ac:dyDescent="0.2">
      <c r="A58" s="60"/>
      <c r="B58" s="420"/>
      <c r="C58" s="445">
        <v>66.358400650790671</v>
      </c>
      <c r="D58" s="445"/>
      <c r="E58" s="445">
        <v>46.388035615092086</v>
      </c>
      <c r="F58" s="445">
        <v>1.2944313646124237</v>
      </c>
      <c r="G58" s="416">
        <v>2014</v>
      </c>
    </row>
    <row r="59" spans="1:7" x14ac:dyDescent="0.2">
      <c r="A59" s="60"/>
      <c r="B59" s="420"/>
      <c r="C59" s="445">
        <v>52.131191859872658</v>
      </c>
      <c r="D59" s="445"/>
      <c r="E59" s="445">
        <v>35.127035887195738</v>
      </c>
      <c r="F59" s="445">
        <v>1.2711633630491397</v>
      </c>
      <c r="G59" s="416">
        <v>2015</v>
      </c>
    </row>
    <row r="60" spans="1:7" x14ac:dyDescent="0.2">
      <c r="A60" s="60"/>
      <c r="B60" s="420"/>
      <c r="C60" s="445"/>
      <c r="D60" s="445"/>
      <c r="E60" s="445">
        <v>34.659374260701235</v>
      </c>
      <c r="F60" s="445">
        <v>3.8492822071854049</v>
      </c>
      <c r="G60" s="416">
        <v>2016</v>
      </c>
    </row>
    <row r="61" spans="1:7" x14ac:dyDescent="0.2">
      <c r="A61" s="60"/>
      <c r="B61" s="420"/>
      <c r="C61" s="445">
        <v>28.197735863712953</v>
      </c>
      <c r="D61" s="445"/>
      <c r="E61" s="445">
        <v>34.673384971828376</v>
      </c>
      <c r="F61" s="445">
        <v>2.2847331724555477</v>
      </c>
      <c r="G61" s="416">
        <v>2017</v>
      </c>
    </row>
    <row r="62" spans="1:7" x14ac:dyDescent="0.2">
      <c r="A62" s="60"/>
      <c r="B62" s="420"/>
      <c r="C62" s="445">
        <v>41.838323966833393</v>
      </c>
      <c r="D62" s="445">
        <v>32.843269053217981</v>
      </c>
      <c r="E62" s="445">
        <v>35.367286389455792</v>
      </c>
      <c r="F62" s="445">
        <v>0.56821292937752987</v>
      </c>
      <c r="G62" s="416">
        <v>2018</v>
      </c>
    </row>
    <row r="63" spans="1:7" x14ac:dyDescent="0.2">
      <c r="A63" s="60"/>
      <c r="B63" s="420"/>
      <c r="C63" s="445">
        <v>37.526250750605946</v>
      </c>
      <c r="D63" s="445">
        <v>32.161724582140337</v>
      </c>
      <c r="E63" s="445">
        <v>26.76929988787311</v>
      </c>
      <c r="F63" s="445">
        <v>0.71708358676360329</v>
      </c>
      <c r="G63" s="416">
        <v>2019</v>
      </c>
    </row>
    <row r="64" spans="1:7" x14ac:dyDescent="0.2">
      <c r="A64" s="60"/>
      <c r="B64" s="420" t="s">
        <v>80</v>
      </c>
      <c r="C64" s="445"/>
      <c r="D64" s="445">
        <v>31.720322774185902</v>
      </c>
      <c r="E64" s="445">
        <v>22.332620091209019</v>
      </c>
      <c r="F64" s="445">
        <v>1.9802320479069329</v>
      </c>
      <c r="G64" s="416">
        <v>2020</v>
      </c>
    </row>
    <row r="65" spans="1:7" x14ac:dyDescent="0.2">
      <c r="A65" s="60" t="s">
        <v>80</v>
      </c>
      <c r="B65" s="420"/>
      <c r="C65" s="445"/>
      <c r="D65" s="445"/>
      <c r="E65" s="445"/>
      <c r="F65" s="445"/>
      <c r="G65" s="416"/>
    </row>
    <row r="66" spans="1:7" ht="25.5" x14ac:dyDescent="0.2">
      <c r="A66" s="423" t="s">
        <v>907</v>
      </c>
      <c r="B66" s="420" t="s">
        <v>80</v>
      </c>
      <c r="C66" s="445"/>
      <c r="D66" s="445"/>
      <c r="E66" s="445">
        <v>45.632018020726321</v>
      </c>
      <c r="F66" s="445">
        <v>15.841503596820134</v>
      </c>
      <c r="G66" s="416">
        <v>2012</v>
      </c>
    </row>
    <row r="67" spans="1:7" x14ac:dyDescent="0.2">
      <c r="A67" s="60"/>
      <c r="B67" s="420"/>
      <c r="C67" s="445"/>
      <c r="D67" s="445"/>
      <c r="E67" s="445">
        <v>50.054242846228256</v>
      </c>
      <c r="F67" s="445">
        <v>21.767450420655329</v>
      </c>
      <c r="G67" s="416">
        <v>2013</v>
      </c>
    </row>
    <row r="68" spans="1:7" x14ac:dyDescent="0.2">
      <c r="A68" s="60"/>
      <c r="B68" s="420"/>
      <c r="C68" s="445">
        <v>64.795620429104886</v>
      </c>
      <c r="D68" s="445"/>
      <c r="E68" s="445">
        <v>60.293371697771342</v>
      </c>
      <c r="F68" s="445">
        <v>20.956976290433271</v>
      </c>
      <c r="G68" s="416">
        <v>2014</v>
      </c>
    </row>
    <row r="69" spans="1:7" x14ac:dyDescent="0.2">
      <c r="A69" s="60"/>
      <c r="B69" s="420"/>
      <c r="C69" s="445">
        <v>67.583307312300008</v>
      </c>
      <c r="D69" s="445"/>
      <c r="E69" s="445">
        <v>39.867679703101295</v>
      </c>
      <c r="F69" s="445">
        <v>18.678161204039721</v>
      </c>
      <c r="G69" s="416">
        <v>2015</v>
      </c>
    </row>
    <row r="70" spans="1:7" x14ac:dyDescent="0.2">
      <c r="A70" s="60"/>
      <c r="B70" s="420"/>
      <c r="C70" s="445">
        <v>45.341530717308039</v>
      </c>
      <c r="D70" s="445"/>
      <c r="E70" s="445">
        <v>32.447964254537744</v>
      </c>
      <c r="F70" s="445">
        <v>16.872603477360236</v>
      </c>
      <c r="G70" s="416">
        <v>2016</v>
      </c>
    </row>
    <row r="71" spans="1:7" x14ac:dyDescent="0.2">
      <c r="A71" s="60"/>
      <c r="B71" s="420"/>
      <c r="C71" s="445">
        <v>82.494753461972309</v>
      </c>
      <c r="D71" s="445"/>
      <c r="E71" s="445">
        <v>34.179315804346139</v>
      </c>
      <c r="F71" s="445">
        <v>16.5556539983227</v>
      </c>
      <c r="G71" s="416">
        <v>2017</v>
      </c>
    </row>
    <row r="72" spans="1:7" x14ac:dyDescent="0.2">
      <c r="A72" s="60"/>
      <c r="B72" s="420"/>
      <c r="C72" s="445">
        <v>32.442768317480997</v>
      </c>
      <c r="D72" s="445">
        <v>35.046679922171236</v>
      </c>
      <c r="E72" s="445">
        <v>39.794534291076097</v>
      </c>
      <c r="F72" s="445">
        <v>21.86957287800902</v>
      </c>
      <c r="G72" s="416">
        <v>2018</v>
      </c>
    </row>
    <row r="73" spans="1:7" x14ac:dyDescent="0.2">
      <c r="A73" s="60"/>
      <c r="B73" s="420"/>
      <c r="C73" s="445">
        <v>31.480652641184626</v>
      </c>
      <c r="D73" s="445">
        <v>34.379628124853753</v>
      </c>
      <c r="E73" s="445">
        <v>27.983338651412044</v>
      </c>
      <c r="F73" s="445">
        <v>16.674370820300705</v>
      </c>
      <c r="G73" s="464">
        <v>2019</v>
      </c>
    </row>
    <row r="74" spans="1:7" x14ac:dyDescent="0.2">
      <c r="A74" s="60"/>
      <c r="B74" s="420" t="s">
        <v>80</v>
      </c>
      <c r="C74" s="445"/>
      <c r="D74" s="445">
        <v>36.020301551816566</v>
      </c>
      <c r="E74" s="445">
        <v>21.73124033878257</v>
      </c>
      <c r="F74" s="445">
        <v>14.44660582532042</v>
      </c>
      <c r="G74" s="464">
        <v>2020</v>
      </c>
    </row>
    <row r="75" spans="1:7" x14ac:dyDescent="0.2">
      <c r="A75" s="60" t="s">
        <v>80</v>
      </c>
      <c r="B75" s="420"/>
      <c r="C75" s="445"/>
      <c r="D75" s="445"/>
      <c r="E75" s="445"/>
      <c r="F75" s="445"/>
      <c r="G75" s="464"/>
    </row>
    <row r="76" spans="1:7" ht="24.6" customHeight="1" x14ac:dyDescent="0.2">
      <c r="A76" s="423" t="s">
        <v>908</v>
      </c>
      <c r="B76" s="420" t="s">
        <v>80</v>
      </c>
      <c r="C76" s="445"/>
      <c r="D76" s="445"/>
      <c r="E76" s="445">
        <v>48.765073228800269</v>
      </c>
      <c r="F76" s="445">
        <v>4.6951666954707489</v>
      </c>
      <c r="G76" s="416">
        <v>2012</v>
      </c>
    </row>
    <row r="77" spans="1:7" x14ac:dyDescent="0.2">
      <c r="A77" s="60"/>
      <c r="B77" s="420"/>
      <c r="C77" s="445">
        <v>100.71927867926507</v>
      </c>
      <c r="D77" s="445"/>
      <c r="E77" s="445">
        <v>66.422438416069099</v>
      </c>
      <c r="F77" s="445">
        <v>4.0852219310394959</v>
      </c>
      <c r="G77" s="416">
        <v>2013</v>
      </c>
    </row>
    <row r="78" spans="1:7" x14ac:dyDescent="0.2">
      <c r="A78" s="60"/>
      <c r="B78" s="420"/>
      <c r="C78" s="445"/>
      <c r="D78" s="445"/>
      <c r="E78" s="445">
        <v>65.697379965086938</v>
      </c>
      <c r="F78" s="445">
        <v>4.4130512985625279</v>
      </c>
      <c r="G78" s="416">
        <v>2014</v>
      </c>
    </row>
    <row r="79" spans="1:7" x14ac:dyDescent="0.2">
      <c r="A79" s="60"/>
      <c r="B79" s="420"/>
      <c r="C79" s="445"/>
      <c r="D79" s="445"/>
      <c r="E79" s="445">
        <v>45.011762005820486</v>
      </c>
      <c r="F79" s="445">
        <v>4.4554412375027423</v>
      </c>
      <c r="G79" s="416">
        <v>2015</v>
      </c>
    </row>
    <row r="80" spans="1:7" x14ac:dyDescent="0.2">
      <c r="A80" s="60"/>
      <c r="B80" s="420"/>
      <c r="C80" s="445"/>
      <c r="D80" s="445"/>
      <c r="E80" s="445">
        <v>33.622982656379683</v>
      </c>
      <c r="F80" s="445">
        <v>5.8585683977146541</v>
      </c>
      <c r="G80" s="416">
        <v>2016</v>
      </c>
    </row>
    <row r="81" spans="1:10" x14ac:dyDescent="0.2">
      <c r="A81" s="60"/>
      <c r="B81" s="420"/>
      <c r="C81" s="445">
        <v>76.040707814469073</v>
      </c>
      <c r="D81" s="445"/>
      <c r="E81" s="445">
        <v>34.5699619157893</v>
      </c>
      <c r="F81" s="445">
        <v>9.9823205908704704</v>
      </c>
      <c r="G81" s="416">
        <v>2017</v>
      </c>
    </row>
    <row r="82" spans="1:10" x14ac:dyDescent="0.2">
      <c r="A82" s="60"/>
      <c r="B82" s="420"/>
      <c r="C82" s="445"/>
      <c r="D82" s="445"/>
      <c r="E82" s="445">
        <v>42.605402362010153</v>
      </c>
      <c r="F82" s="445">
        <v>15.105698603126836</v>
      </c>
      <c r="G82" s="416">
        <v>2018</v>
      </c>
    </row>
    <row r="83" spans="1:10" x14ac:dyDescent="0.2">
      <c r="A83" s="60"/>
      <c r="B83" s="420"/>
      <c r="C83" s="445">
        <v>42.776392864564386</v>
      </c>
      <c r="D83" s="445"/>
      <c r="E83" s="445">
        <v>28.447499520941182</v>
      </c>
      <c r="F83" s="445">
        <v>12.124561423553724</v>
      </c>
      <c r="G83" s="464">
        <v>2019</v>
      </c>
    </row>
    <row r="84" spans="1:10" x14ac:dyDescent="0.2">
      <c r="A84" s="60"/>
      <c r="B84" s="420" t="s">
        <v>80</v>
      </c>
      <c r="C84" s="445">
        <v>42.374031082751635</v>
      </c>
      <c r="D84" s="445"/>
      <c r="E84" s="445">
        <v>21.452558547161352</v>
      </c>
      <c r="F84" s="445">
        <v>7.9081984926853766</v>
      </c>
      <c r="G84" s="464">
        <v>2020</v>
      </c>
      <c r="H84" s="412"/>
      <c r="I84" s="412"/>
      <c r="J84" s="412"/>
    </row>
    <row r="85" spans="1:10" x14ac:dyDescent="0.2">
      <c r="A85" s="60" t="s">
        <v>80</v>
      </c>
      <c r="B85" s="420"/>
      <c r="C85" s="445"/>
      <c r="D85" s="445"/>
      <c r="E85" s="445"/>
      <c r="F85" s="445"/>
      <c r="G85" s="464"/>
      <c r="H85" s="412"/>
      <c r="I85" s="412"/>
      <c r="J85" s="412"/>
    </row>
    <row r="86" spans="1:10" ht="38.25" x14ac:dyDescent="0.2">
      <c r="A86" s="423" t="s">
        <v>1960</v>
      </c>
      <c r="B86" s="420" t="s">
        <v>80</v>
      </c>
      <c r="C86" s="445">
        <v>83.075992234145417</v>
      </c>
      <c r="D86" s="445"/>
      <c r="E86" s="445">
        <v>23.320222894863974</v>
      </c>
      <c r="F86" s="445">
        <v>19.73603061420604</v>
      </c>
      <c r="G86" s="416">
        <v>2012</v>
      </c>
      <c r="H86" s="412"/>
      <c r="I86" s="412"/>
      <c r="J86" s="412"/>
    </row>
    <row r="87" spans="1:10" x14ac:dyDescent="0.2">
      <c r="A87" s="60"/>
      <c r="B87" s="420"/>
      <c r="C87" s="445">
        <v>63.310907917451622</v>
      </c>
      <c r="D87" s="445"/>
      <c r="E87" s="445">
        <v>36.78960810518695</v>
      </c>
      <c r="F87" s="445">
        <v>14.516425986267508</v>
      </c>
      <c r="G87" s="416">
        <v>2013</v>
      </c>
      <c r="H87" s="412"/>
      <c r="I87" s="412"/>
      <c r="J87" s="412"/>
    </row>
    <row r="88" spans="1:10" x14ac:dyDescent="0.2">
      <c r="A88" s="60"/>
      <c r="B88" s="420"/>
      <c r="C88" s="445">
        <v>56.46963135270213</v>
      </c>
      <c r="D88" s="445"/>
      <c r="E88" s="445">
        <v>38.407775178355607</v>
      </c>
      <c r="F88" s="445">
        <v>9.448419161071044</v>
      </c>
      <c r="G88" s="416">
        <v>2014</v>
      </c>
      <c r="H88" s="412"/>
      <c r="I88" s="412"/>
      <c r="J88" s="412"/>
    </row>
    <row r="89" spans="1:10" x14ac:dyDescent="0.2">
      <c r="A89" s="60"/>
      <c r="B89" s="420"/>
      <c r="C89" s="445">
        <v>42.874595846411168</v>
      </c>
      <c r="D89" s="445"/>
      <c r="E89" s="445">
        <v>26.035173908253267</v>
      </c>
      <c r="F89" s="445">
        <v>10.413185519300695</v>
      </c>
      <c r="G89" s="416">
        <v>2015</v>
      </c>
      <c r="H89" s="412"/>
      <c r="I89" s="412"/>
      <c r="J89" s="412"/>
    </row>
    <row r="90" spans="1:10" x14ac:dyDescent="0.2">
      <c r="A90" s="60"/>
      <c r="B90" s="420"/>
      <c r="C90" s="445">
        <v>32.92874627029498</v>
      </c>
      <c r="D90" s="445"/>
      <c r="E90" s="445">
        <v>21.915136024432531</v>
      </c>
      <c r="F90" s="445">
        <v>3.0385188760736028</v>
      </c>
      <c r="G90" s="416">
        <v>2016</v>
      </c>
      <c r="H90" s="412"/>
      <c r="I90" s="412"/>
      <c r="J90" s="412"/>
    </row>
    <row r="91" spans="1:10" x14ac:dyDescent="0.2">
      <c r="A91" s="60"/>
      <c r="B91" s="420"/>
      <c r="C91" s="445">
        <v>32.128251725422999</v>
      </c>
      <c r="D91" s="445"/>
      <c r="E91" s="445">
        <v>23.730539462440333</v>
      </c>
      <c r="F91" s="445">
        <v>2.7283727222083849</v>
      </c>
      <c r="G91" s="416">
        <v>2017</v>
      </c>
      <c r="H91" s="412"/>
      <c r="I91" s="412"/>
      <c r="J91" s="412"/>
    </row>
    <row r="92" spans="1:10" x14ac:dyDescent="0.2">
      <c r="A92" s="60"/>
      <c r="B92" s="420"/>
      <c r="C92" s="445">
        <v>21.996078232530557</v>
      </c>
      <c r="D92" s="445"/>
      <c r="E92" s="445">
        <v>26.933502951630523</v>
      </c>
      <c r="F92" s="445">
        <v>3.9408831673801239</v>
      </c>
      <c r="G92" s="416">
        <v>2018</v>
      </c>
      <c r="H92" s="412"/>
      <c r="I92" s="412"/>
      <c r="J92" s="412"/>
    </row>
    <row r="93" spans="1:10" x14ac:dyDescent="0.2">
      <c r="A93" s="60"/>
      <c r="B93" s="420"/>
      <c r="C93" s="445">
        <v>18.067090577683814</v>
      </c>
      <c r="D93" s="445"/>
      <c r="E93" s="445">
        <v>24.437883871724651</v>
      </c>
      <c r="F93" s="445">
        <v>7.2008696073590812</v>
      </c>
      <c r="G93" s="464">
        <v>2019</v>
      </c>
      <c r="H93" s="412"/>
      <c r="I93" s="412"/>
      <c r="J93" s="412"/>
    </row>
    <row r="94" spans="1:10" x14ac:dyDescent="0.2">
      <c r="A94" s="60"/>
      <c r="B94" s="420" t="s">
        <v>80</v>
      </c>
      <c r="C94" s="445">
        <v>20.656213369063128</v>
      </c>
      <c r="D94" s="445"/>
      <c r="E94" s="445">
        <v>22.427890144728583</v>
      </c>
      <c r="F94" s="445">
        <v>12.027992338580068</v>
      </c>
      <c r="G94" s="416">
        <v>2020</v>
      </c>
      <c r="H94" s="412"/>
      <c r="I94" s="412"/>
      <c r="J94" s="412"/>
    </row>
    <row r="95" spans="1:10" x14ac:dyDescent="0.2">
      <c r="A95" s="60" t="s">
        <v>80</v>
      </c>
      <c r="B95" s="938"/>
      <c r="C95" s="445"/>
      <c r="D95" s="445"/>
      <c r="E95" s="445"/>
      <c r="F95" s="445"/>
      <c r="G95" s="416"/>
      <c r="H95" s="412"/>
      <c r="I95" s="412"/>
      <c r="J95" s="412"/>
    </row>
    <row r="96" spans="1:10" ht="38.25" x14ac:dyDescent="0.2">
      <c r="A96" s="423" t="s">
        <v>1961</v>
      </c>
      <c r="B96" s="420" t="s">
        <v>80</v>
      </c>
      <c r="C96" s="445"/>
      <c r="D96" s="445"/>
      <c r="E96" s="445">
        <v>39.262964547046323</v>
      </c>
      <c r="F96" s="445">
        <v>20.19585686861728</v>
      </c>
      <c r="G96" s="416">
        <v>2012</v>
      </c>
    </row>
    <row r="97" spans="1:7" x14ac:dyDescent="0.2">
      <c r="A97" s="60"/>
      <c r="B97" s="420"/>
      <c r="C97" s="445">
        <v>67.086289608558801</v>
      </c>
      <c r="D97" s="445"/>
      <c r="E97" s="445">
        <v>41.113472267125225</v>
      </c>
      <c r="F97" s="445">
        <v>19.202630665132229</v>
      </c>
      <c r="G97" s="416">
        <v>2013</v>
      </c>
    </row>
    <row r="98" spans="1:7" x14ac:dyDescent="0.2">
      <c r="A98" s="60"/>
      <c r="B98" s="420"/>
      <c r="C98" s="445">
        <v>58.326858119987975</v>
      </c>
      <c r="D98" s="445"/>
      <c r="E98" s="445">
        <v>48.582494487910637</v>
      </c>
      <c r="F98" s="445">
        <v>14.571793489362191</v>
      </c>
      <c r="G98" s="416">
        <v>2014</v>
      </c>
    </row>
    <row r="99" spans="1:7" x14ac:dyDescent="0.2">
      <c r="A99" s="60"/>
      <c r="B99" s="420"/>
      <c r="C99" s="445">
        <v>53.13176140678393</v>
      </c>
      <c r="D99" s="445"/>
      <c r="E99" s="445">
        <v>34.919942789630049</v>
      </c>
      <c r="F99" s="445">
        <v>15.593408427328423</v>
      </c>
      <c r="G99" s="416">
        <v>2015</v>
      </c>
    </row>
    <row r="100" spans="1:7" x14ac:dyDescent="0.2">
      <c r="A100" s="60"/>
      <c r="B100" s="420"/>
      <c r="C100" s="445">
        <v>46.36667123461477</v>
      </c>
      <c r="D100" s="445"/>
      <c r="E100" s="445">
        <v>33.315514149706814</v>
      </c>
      <c r="F100" s="445">
        <v>15.199785012978628</v>
      </c>
      <c r="G100" s="416">
        <v>2016</v>
      </c>
    </row>
    <row r="101" spans="1:7" x14ac:dyDescent="0.2">
      <c r="A101" s="60"/>
      <c r="B101" s="420"/>
      <c r="C101" s="445">
        <v>28.545577956284355</v>
      </c>
      <c r="D101" s="445"/>
      <c r="E101" s="445">
        <v>33.122477055883159</v>
      </c>
      <c r="F101" s="445">
        <v>18.200723060666085</v>
      </c>
      <c r="G101" s="416">
        <v>2017</v>
      </c>
    </row>
    <row r="102" spans="1:7" x14ac:dyDescent="0.2">
      <c r="A102" s="60"/>
      <c r="B102" s="420"/>
      <c r="C102" s="445">
        <v>26.743726431397356</v>
      </c>
      <c r="D102" s="445"/>
      <c r="E102" s="445">
        <v>35.432720278627777</v>
      </c>
      <c r="F102" s="445">
        <v>13.900403980439068</v>
      </c>
      <c r="G102" s="416">
        <v>2018</v>
      </c>
    </row>
    <row r="103" spans="1:7" x14ac:dyDescent="0.2">
      <c r="A103" s="60"/>
      <c r="B103" s="420"/>
      <c r="C103" s="445">
        <v>22.676854544764939</v>
      </c>
      <c r="D103" s="445"/>
      <c r="E103" s="445">
        <v>28.787723334012991</v>
      </c>
      <c r="F103" s="445">
        <v>13.542830608701482</v>
      </c>
      <c r="G103" s="416">
        <v>2019</v>
      </c>
    </row>
    <row r="104" spans="1:7" x14ac:dyDescent="0.2">
      <c r="A104" s="62"/>
      <c r="B104" s="422" t="s">
        <v>80</v>
      </c>
      <c r="C104" s="446">
        <v>36.656531584057248</v>
      </c>
      <c r="D104" s="446"/>
      <c r="E104" s="446">
        <v>22.347003953627439</v>
      </c>
      <c r="F104" s="446">
        <v>10.223415720200681</v>
      </c>
      <c r="G104" s="417">
        <v>2020</v>
      </c>
    </row>
    <row r="105" spans="1:7" x14ac:dyDescent="0.2">
      <c r="A105" s="60" t="s">
        <v>80</v>
      </c>
      <c r="B105" s="17"/>
      <c r="C105" s="200"/>
      <c r="D105" s="200"/>
      <c r="E105" s="200"/>
      <c r="F105" s="200"/>
      <c r="G105" s="409"/>
    </row>
    <row r="106" spans="1:7" x14ac:dyDescent="0.2">
      <c r="A106" s="413"/>
      <c r="B106" s="61"/>
      <c r="C106" s="463"/>
      <c r="D106" s="463"/>
      <c r="E106" s="463"/>
      <c r="F106" s="463"/>
      <c r="G106" s="409"/>
    </row>
    <row r="107" spans="1:7" x14ac:dyDescent="0.2">
      <c r="A107" s="61"/>
      <c r="B107" s="61"/>
      <c r="C107" s="463"/>
      <c r="D107" s="463"/>
      <c r="E107" s="463"/>
      <c r="F107" s="463"/>
      <c r="G107" s="409"/>
    </row>
    <row r="108" spans="1:7" x14ac:dyDescent="0.2">
      <c r="A108" s="61"/>
      <c r="B108" s="61"/>
      <c r="C108" s="463"/>
      <c r="D108" s="463"/>
      <c r="E108" s="463"/>
      <c r="F108" s="463"/>
      <c r="G108" s="409"/>
    </row>
    <row r="109" spans="1:7" x14ac:dyDescent="0.2">
      <c r="A109" s="61"/>
      <c r="B109" s="61"/>
      <c r="C109" s="463"/>
      <c r="D109" s="463"/>
      <c r="E109" s="463"/>
      <c r="F109" s="463"/>
      <c r="G109" s="409"/>
    </row>
    <row r="110" spans="1:7" x14ac:dyDescent="0.2">
      <c r="A110" s="61"/>
      <c r="B110" s="61"/>
      <c r="C110" s="463"/>
      <c r="D110" s="463"/>
      <c r="E110" s="463"/>
      <c r="F110" s="463"/>
      <c r="G110" s="409"/>
    </row>
  </sheetData>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AA218"/>
  <sheetViews>
    <sheetView zoomScale="80" zoomScaleNormal="80" workbookViewId="0"/>
  </sheetViews>
  <sheetFormatPr defaultColWidth="8.7109375" defaultRowHeight="12.75" x14ac:dyDescent="0.2"/>
  <cols>
    <col min="1" max="1" width="7.42578125" style="1" customWidth="1"/>
    <col min="2" max="2" width="2" style="1" customWidth="1"/>
    <col min="3" max="3" width="11.7109375" style="1" customWidth="1"/>
    <col min="4" max="4" width="11.5703125" style="1" customWidth="1"/>
    <col min="5" max="5" width="9.85546875" style="1" customWidth="1"/>
    <col min="6" max="7" width="8.7109375" style="1"/>
    <col min="8" max="8" width="1.5703125" style="1" customWidth="1"/>
    <col min="9" max="9" width="9.7109375" style="1" bestFit="1" customWidth="1"/>
    <col min="10" max="10" width="7.85546875" style="1" customWidth="1"/>
    <col min="11" max="11" width="5.7109375" style="1" customWidth="1"/>
    <col min="12" max="13" width="8.7109375" style="1"/>
    <col min="14" max="14" width="1.5703125" style="1" customWidth="1"/>
    <col min="15" max="15" width="9.7109375" style="1" bestFit="1" customWidth="1"/>
    <col min="16" max="16" width="9" style="1" customWidth="1"/>
    <col min="17" max="16384" width="8.7109375" style="1"/>
  </cols>
  <sheetData>
    <row r="1" spans="1:1" ht="15" x14ac:dyDescent="0.25">
      <c r="A1" s="3" t="s">
        <v>632</v>
      </c>
    </row>
    <row r="2" spans="1:1" ht="15" x14ac:dyDescent="0.25">
      <c r="A2" s="3"/>
    </row>
    <row r="3" spans="1:1" ht="15" x14ac:dyDescent="0.25">
      <c r="A3" s="3"/>
    </row>
    <row r="4" spans="1:1" ht="15" x14ac:dyDescent="0.25">
      <c r="A4" s="3"/>
    </row>
    <row r="5" spans="1:1" ht="15" x14ac:dyDescent="0.25">
      <c r="A5" s="3"/>
    </row>
    <row r="6" spans="1:1" ht="15" x14ac:dyDescent="0.25">
      <c r="A6" s="3"/>
    </row>
    <row r="7" spans="1:1" ht="15" x14ac:dyDescent="0.25">
      <c r="A7" s="3"/>
    </row>
    <row r="8" spans="1:1" ht="15" x14ac:dyDescent="0.25">
      <c r="A8" s="3"/>
    </row>
    <row r="9" spans="1:1" ht="15" x14ac:dyDescent="0.25">
      <c r="A9" s="3"/>
    </row>
    <row r="10" spans="1:1" ht="15" x14ac:dyDescent="0.25">
      <c r="A10" s="3"/>
    </row>
    <row r="11" spans="1:1" ht="15" x14ac:dyDescent="0.25">
      <c r="A11" s="3"/>
    </row>
    <row r="12" spans="1:1" ht="15" x14ac:dyDescent="0.25">
      <c r="A12" s="3"/>
    </row>
    <row r="13" spans="1:1" ht="15" x14ac:dyDescent="0.25">
      <c r="A13" s="3"/>
    </row>
    <row r="14" spans="1:1" ht="15" x14ac:dyDescent="0.25">
      <c r="A14" s="3"/>
    </row>
    <row r="15" spans="1:1" ht="15" x14ac:dyDescent="0.25">
      <c r="A15" s="3"/>
    </row>
    <row r="16" spans="1:1" ht="15" x14ac:dyDescent="0.25">
      <c r="A16" s="3"/>
    </row>
    <row r="17" spans="1:27" ht="15" x14ac:dyDescent="0.25">
      <c r="A17" s="3"/>
    </row>
    <row r="18" spans="1:27" ht="15" x14ac:dyDescent="0.25">
      <c r="A18" s="3"/>
    </row>
    <row r="19" spans="1:27" x14ac:dyDescent="0.2">
      <c r="A19" s="149" t="s">
        <v>569</v>
      </c>
      <c r="B19" s="939"/>
      <c r="C19" s="939"/>
      <c r="D19" s="939"/>
      <c r="E19" s="939"/>
      <c r="F19" s="939"/>
      <c r="G19" s="939"/>
      <c r="H19" s="939"/>
      <c r="I19" s="939"/>
      <c r="J19" s="939"/>
      <c r="K19" s="939"/>
      <c r="L19" s="939"/>
      <c r="M19" s="939"/>
      <c r="N19" s="939"/>
      <c r="O19" s="939"/>
      <c r="P19" s="939"/>
      <c r="Q19" s="939"/>
      <c r="R19" s="939"/>
    </row>
    <row r="20" spans="1:27" x14ac:dyDescent="0.2">
      <c r="A20" s="410" t="s">
        <v>613</v>
      </c>
    </row>
    <row r="21" spans="1:27" x14ac:dyDescent="0.2">
      <c r="A21" s="410" t="s">
        <v>909</v>
      </c>
    </row>
    <row r="22" spans="1:27" x14ac:dyDescent="0.2">
      <c r="A22" s="403"/>
    </row>
    <row r="23" spans="1:27" x14ac:dyDescent="0.2">
      <c r="A23" s="403"/>
    </row>
    <row r="24" spans="1:27" x14ac:dyDescent="0.2">
      <c r="A24" s="52"/>
    </row>
    <row r="25" spans="1:27" x14ac:dyDescent="0.2">
      <c r="A25" s="130" t="s">
        <v>627</v>
      </c>
      <c r="G25" s="130" t="s">
        <v>629</v>
      </c>
      <c r="M25" s="130" t="s">
        <v>628</v>
      </c>
    </row>
    <row r="26" spans="1:27" x14ac:dyDescent="0.2">
      <c r="A26" s="72"/>
      <c r="B26" s="418"/>
      <c r="C26" s="404" t="s">
        <v>25</v>
      </c>
      <c r="D26" s="404" t="s">
        <v>25</v>
      </c>
      <c r="E26" s="405"/>
      <c r="F26" s="412"/>
      <c r="G26" s="72"/>
      <c r="H26" s="418"/>
      <c r="I26" s="404" t="s">
        <v>25</v>
      </c>
      <c r="J26" s="404" t="s">
        <v>25</v>
      </c>
      <c r="K26" s="405"/>
      <c r="L26" s="412"/>
      <c r="M26" s="72"/>
      <c r="N26" s="418"/>
      <c r="O26" s="404" t="s">
        <v>25</v>
      </c>
      <c r="P26" s="404" t="s">
        <v>25</v>
      </c>
      <c r="Q26" s="405"/>
      <c r="R26" s="405"/>
      <c r="X26" s="928"/>
      <c r="AA26" s="928"/>
    </row>
    <row r="27" spans="1:27" x14ac:dyDescent="0.2">
      <c r="A27" s="32"/>
      <c r="B27" s="419"/>
      <c r="C27" s="406" t="s">
        <v>614</v>
      </c>
      <c r="D27" s="406" t="s">
        <v>615</v>
      </c>
      <c r="E27" s="407"/>
      <c r="F27" s="412"/>
      <c r="G27" s="32"/>
      <c r="H27" s="419"/>
      <c r="I27" s="406" t="s">
        <v>614</v>
      </c>
      <c r="J27" s="406" t="s">
        <v>615</v>
      </c>
      <c r="K27" s="407"/>
      <c r="L27" s="412"/>
      <c r="M27" s="32"/>
      <c r="N27" s="419"/>
      <c r="O27" s="406" t="s">
        <v>614</v>
      </c>
      <c r="P27" s="406" t="s">
        <v>615</v>
      </c>
      <c r="Q27" s="407"/>
      <c r="R27" s="407"/>
      <c r="X27" s="928"/>
      <c r="AA27" s="928"/>
    </row>
    <row r="28" spans="1:27" x14ac:dyDescent="0.2">
      <c r="A28" s="32"/>
      <c r="B28" s="419"/>
      <c r="C28" s="408" t="s">
        <v>612</v>
      </c>
      <c r="D28" s="408" t="s">
        <v>75</v>
      </c>
      <c r="E28" s="425" t="s">
        <v>79</v>
      </c>
      <c r="F28" s="412"/>
      <c r="G28" s="32"/>
      <c r="H28" s="419"/>
      <c r="I28" s="408" t="s">
        <v>612</v>
      </c>
      <c r="J28" s="408" t="s">
        <v>75</v>
      </c>
      <c r="K28" s="425" t="s">
        <v>79</v>
      </c>
      <c r="L28" s="412"/>
      <c r="M28" s="32"/>
      <c r="N28" s="419"/>
      <c r="O28" s="408" t="s">
        <v>612</v>
      </c>
      <c r="P28" s="408" t="s">
        <v>75</v>
      </c>
      <c r="Q28" s="425" t="s">
        <v>79</v>
      </c>
      <c r="R28" s="407"/>
      <c r="X28" s="928"/>
      <c r="AA28" s="928"/>
    </row>
    <row r="29" spans="1:27" x14ac:dyDescent="0.2">
      <c r="A29" s="423" t="s">
        <v>8</v>
      </c>
      <c r="B29" s="420" t="s">
        <v>80</v>
      </c>
      <c r="C29" s="940">
        <v>1.6001595406519492E-2</v>
      </c>
      <c r="D29" s="940">
        <v>1.3545328422793603</v>
      </c>
      <c r="E29" s="416">
        <v>2012</v>
      </c>
      <c r="F29" s="412"/>
      <c r="G29" s="423" t="s">
        <v>561</v>
      </c>
      <c r="H29" s="420" t="s">
        <v>80</v>
      </c>
      <c r="I29" s="406">
        <v>1.6658053538356445E-2</v>
      </c>
      <c r="J29" s="406">
        <v>1.1443770929903581</v>
      </c>
      <c r="K29" s="416">
        <v>2012</v>
      </c>
      <c r="L29" s="412"/>
      <c r="M29" s="423" t="s">
        <v>8</v>
      </c>
      <c r="N29" s="420"/>
      <c r="O29" s="406">
        <v>1.6001595406519492E-2</v>
      </c>
      <c r="P29" s="406">
        <v>1.3545328422793603</v>
      </c>
      <c r="Q29" s="416">
        <v>2012</v>
      </c>
      <c r="R29" s="414"/>
      <c r="X29" s="928"/>
      <c r="AA29" s="928"/>
    </row>
    <row r="30" spans="1:27" x14ac:dyDescent="0.2">
      <c r="A30" s="60"/>
      <c r="B30" s="420"/>
      <c r="C30" s="940">
        <v>2.9456933380317442E-2</v>
      </c>
      <c r="D30" s="940">
        <v>1.2109428544885237</v>
      </c>
      <c r="E30" s="416">
        <v>2013</v>
      </c>
      <c r="F30" s="412"/>
      <c r="G30" s="60"/>
      <c r="H30" s="420"/>
      <c r="I30" s="406">
        <v>3.652038465816862E-2</v>
      </c>
      <c r="J30" s="406">
        <v>1.0948812552301306</v>
      </c>
      <c r="K30" s="416">
        <v>2013</v>
      </c>
      <c r="L30" s="412"/>
      <c r="M30" s="60"/>
      <c r="N30" s="420"/>
      <c r="O30" s="406">
        <v>2.9456933380317442E-2</v>
      </c>
      <c r="P30" s="406">
        <v>1.2109428544885237</v>
      </c>
      <c r="Q30" s="416">
        <v>2013</v>
      </c>
      <c r="R30" s="415"/>
      <c r="X30" s="928"/>
      <c r="AA30" s="928"/>
    </row>
    <row r="31" spans="1:27" x14ac:dyDescent="0.2">
      <c r="A31" s="60"/>
      <c r="B31" s="420"/>
      <c r="C31" s="940">
        <v>6.4683831588237303E-2</v>
      </c>
      <c r="D31" s="940">
        <v>1.0969154061831501</v>
      </c>
      <c r="E31" s="416">
        <v>2014</v>
      </c>
      <c r="F31" s="412"/>
      <c r="G31" s="60"/>
      <c r="H31" s="420"/>
      <c r="I31" s="406">
        <v>6.8221264874336301E-2</v>
      </c>
      <c r="J31" s="406">
        <v>0.9316019141041012</v>
      </c>
      <c r="K31" s="416">
        <v>2014</v>
      </c>
      <c r="L31" s="412"/>
      <c r="M31" s="60"/>
      <c r="N31" s="420"/>
      <c r="O31" s="406">
        <v>6.4683831588237303E-2</v>
      </c>
      <c r="P31" s="406">
        <v>1.0969154061831501</v>
      </c>
      <c r="Q31" s="416">
        <v>2014</v>
      </c>
      <c r="R31" s="415"/>
      <c r="X31" s="928"/>
      <c r="AA31" s="928"/>
    </row>
    <row r="32" spans="1:27" x14ac:dyDescent="0.2">
      <c r="A32" s="60"/>
      <c r="B32" s="420"/>
      <c r="C32" s="940">
        <v>9.5190583654081187E-2</v>
      </c>
      <c r="D32" s="940">
        <v>0.97572943651067989</v>
      </c>
      <c r="E32" s="416">
        <v>2015</v>
      </c>
      <c r="F32" s="412"/>
      <c r="G32" s="60"/>
      <c r="H32" s="420"/>
      <c r="I32" s="406">
        <v>7.3108850749824691E-2</v>
      </c>
      <c r="J32" s="406">
        <v>0.92591892144643306</v>
      </c>
      <c r="K32" s="416">
        <v>2015</v>
      </c>
      <c r="L32" s="412"/>
      <c r="M32" s="60"/>
      <c r="N32" s="420"/>
      <c r="O32" s="406">
        <v>9.5190583654081187E-2</v>
      </c>
      <c r="P32" s="406">
        <v>0.97572943651067989</v>
      </c>
      <c r="Q32" s="416">
        <v>2015</v>
      </c>
      <c r="R32" s="415"/>
      <c r="X32" s="928"/>
      <c r="AA32" s="928"/>
    </row>
    <row r="33" spans="1:27" x14ac:dyDescent="0.2">
      <c r="A33" s="60"/>
      <c r="B33" s="420"/>
      <c r="C33" s="940">
        <v>0.12429310908886346</v>
      </c>
      <c r="D33" s="940">
        <v>0.92027297367003469</v>
      </c>
      <c r="E33" s="416">
        <v>2016</v>
      </c>
      <c r="F33" s="412"/>
      <c r="G33" s="60"/>
      <c r="H33" s="420"/>
      <c r="I33" s="406">
        <v>8.246171532755299E-2</v>
      </c>
      <c r="J33" s="406">
        <v>0.80180299391124821</v>
      </c>
      <c r="K33" s="416">
        <v>2016</v>
      </c>
      <c r="L33" s="412"/>
      <c r="M33" s="60"/>
      <c r="N33" s="420"/>
      <c r="O33" s="406">
        <v>0.12429310908886346</v>
      </c>
      <c r="P33" s="406">
        <v>0.92027297367003469</v>
      </c>
      <c r="Q33" s="416">
        <v>2016</v>
      </c>
      <c r="R33" s="415"/>
      <c r="X33" s="928"/>
      <c r="AA33" s="928"/>
    </row>
    <row r="34" spans="1:27" x14ac:dyDescent="0.2">
      <c r="A34" s="60"/>
      <c r="B34" s="420"/>
      <c r="C34" s="940">
        <v>0.15334944031011399</v>
      </c>
      <c r="D34" s="940">
        <v>0.91140061025440489</v>
      </c>
      <c r="E34" s="416">
        <v>2017</v>
      </c>
      <c r="F34" s="412"/>
      <c r="G34" s="60"/>
      <c r="H34" s="420"/>
      <c r="I34" s="406">
        <v>8.9918661129473013E-2</v>
      </c>
      <c r="J34" s="406">
        <v>0.77186835228067885</v>
      </c>
      <c r="K34" s="416">
        <v>2017</v>
      </c>
      <c r="L34" s="412"/>
      <c r="M34" s="60"/>
      <c r="N34" s="420"/>
      <c r="O34" s="406">
        <v>0.15334944031011399</v>
      </c>
      <c r="P34" s="406">
        <v>0.91140061025440489</v>
      </c>
      <c r="Q34" s="416">
        <v>2017</v>
      </c>
      <c r="R34" s="415"/>
      <c r="X34" s="928"/>
      <c r="AA34" s="928"/>
    </row>
    <row r="35" spans="1:27" x14ac:dyDescent="0.2">
      <c r="A35" s="423"/>
      <c r="B35" s="420"/>
      <c r="C35" s="940">
        <v>0.17357617729331568</v>
      </c>
      <c r="D35" s="940">
        <v>0.73270128228032405</v>
      </c>
      <c r="E35" s="416">
        <v>2018</v>
      </c>
      <c r="F35" s="412"/>
      <c r="G35" s="60"/>
      <c r="H35" s="420"/>
      <c r="I35" s="419">
        <v>0.10061518851452107</v>
      </c>
      <c r="J35" s="406">
        <v>0.78170783102899632</v>
      </c>
      <c r="K35" s="416">
        <v>2018</v>
      </c>
      <c r="L35" s="412"/>
      <c r="M35" s="60"/>
      <c r="N35" s="420"/>
      <c r="O35" s="406">
        <v>0.17357617729331568</v>
      </c>
      <c r="P35" s="406">
        <v>0.73270128228032405</v>
      </c>
      <c r="Q35" s="416">
        <v>2018</v>
      </c>
      <c r="R35" s="415"/>
      <c r="X35" s="928"/>
      <c r="AA35" s="928"/>
    </row>
    <row r="36" spans="1:27" x14ac:dyDescent="0.2">
      <c r="A36" s="423"/>
      <c r="B36" s="420"/>
      <c r="C36" s="940">
        <v>0.18958071651507341</v>
      </c>
      <c r="D36" s="940">
        <v>0.7009409454311768</v>
      </c>
      <c r="E36" s="416">
        <v>2019</v>
      </c>
      <c r="F36" s="412"/>
      <c r="G36" s="60"/>
      <c r="H36" s="420"/>
      <c r="I36" s="419">
        <v>0.11351604687828826</v>
      </c>
      <c r="J36" s="406">
        <v>0.74515562257208878</v>
      </c>
      <c r="K36" s="416">
        <v>2019</v>
      </c>
      <c r="L36" s="412"/>
      <c r="M36" s="60"/>
      <c r="N36" s="420"/>
      <c r="O36" s="406">
        <v>0.18958071651507341</v>
      </c>
      <c r="P36" s="406">
        <v>0.7009409454311768</v>
      </c>
      <c r="Q36" s="416">
        <v>2019</v>
      </c>
      <c r="R36" s="414"/>
      <c r="X36" s="928"/>
      <c r="AA36" s="928"/>
    </row>
    <row r="37" spans="1:27" x14ac:dyDescent="0.2">
      <c r="A37" s="423"/>
      <c r="B37" s="420" t="s">
        <v>80</v>
      </c>
      <c r="C37" s="940">
        <v>0.21178685294100558</v>
      </c>
      <c r="D37" s="940">
        <v>0.70446545555955686</v>
      </c>
      <c r="E37" s="416">
        <v>2020</v>
      </c>
      <c r="F37" s="412"/>
      <c r="G37" s="60"/>
      <c r="H37" s="420" t="s">
        <v>80</v>
      </c>
      <c r="I37" s="419">
        <v>0.11864714442292898</v>
      </c>
      <c r="J37" s="406">
        <v>0.86779446450393194</v>
      </c>
      <c r="K37" s="416">
        <v>2020</v>
      </c>
      <c r="L37" s="412"/>
      <c r="M37" s="60" t="s">
        <v>80</v>
      </c>
      <c r="N37" s="420"/>
      <c r="O37" s="406">
        <v>0.21178685294100558</v>
      </c>
      <c r="P37" s="406">
        <v>0.70446545555955686</v>
      </c>
      <c r="Q37" s="416">
        <v>2020</v>
      </c>
      <c r="R37" s="414" t="s">
        <v>8</v>
      </c>
      <c r="T37" s="928"/>
      <c r="X37" s="928"/>
      <c r="AA37" s="928"/>
    </row>
    <row r="38" spans="1:27" x14ac:dyDescent="0.2">
      <c r="A38" s="60" t="s">
        <v>80</v>
      </c>
      <c r="B38" s="420"/>
      <c r="C38" s="940"/>
      <c r="D38" s="940"/>
      <c r="E38" s="416"/>
      <c r="F38" s="412"/>
      <c r="G38" s="60" t="s">
        <v>80</v>
      </c>
      <c r="H38" s="938"/>
      <c r="I38" s="419"/>
      <c r="J38" s="406"/>
      <c r="K38" s="416"/>
      <c r="L38" s="412"/>
      <c r="M38" s="60"/>
      <c r="N38" s="420"/>
      <c r="O38" s="406"/>
      <c r="P38" s="406"/>
      <c r="Q38" s="416"/>
      <c r="R38" s="415" t="s">
        <v>80</v>
      </c>
      <c r="T38" s="928"/>
      <c r="X38" s="928"/>
      <c r="AA38" s="928"/>
    </row>
    <row r="39" spans="1:27" x14ac:dyDescent="0.2">
      <c r="A39" s="423" t="s">
        <v>6</v>
      </c>
      <c r="B39" s="420" t="s">
        <v>80</v>
      </c>
      <c r="C39" s="940">
        <v>2.1444323506582081E-3</v>
      </c>
      <c r="D39" s="940">
        <v>1.1600710092393347</v>
      </c>
      <c r="E39" s="416">
        <v>2012</v>
      </c>
      <c r="F39" s="412"/>
      <c r="G39" s="423" t="s">
        <v>348</v>
      </c>
      <c r="H39" s="420" t="s">
        <v>80</v>
      </c>
      <c r="I39" s="419">
        <v>5.8234522487791767E-3</v>
      </c>
      <c r="J39" s="406">
        <v>1.291722107067435</v>
      </c>
      <c r="K39" s="416">
        <v>2012</v>
      </c>
      <c r="L39" s="412"/>
      <c r="M39" s="423" t="s">
        <v>561</v>
      </c>
      <c r="N39" s="420"/>
      <c r="O39" s="406">
        <v>1.6658053538356445E-2</v>
      </c>
      <c r="P39" s="406">
        <v>1.1443770929903581</v>
      </c>
      <c r="Q39" s="416">
        <v>2012</v>
      </c>
      <c r="R39" s="415"/>
      <c r="T39" s="928"/>
      <c r="X39" s="928"/>
      <c r="AA39" s="928"/>
    </row>
    <row r="40" spans="1:27" x14ac:dyDescent="0.2">
      <c r="A40" s="60"/>
      <c r="B40" s="420"/>
      <c r="C40" s="940">
        <v>4.8384089661027757E-3</v>
      </c>
      <c r="D40" s="940">
        <v>1.0647308363739239</v>
      </c>
      <c r="E40" s="416">
        <v>2013</v>
      </c>
      <c r="F40" s="412"/>
      <c r="G40" s="60"/>
      <c r="H40" s="420"/>
      <c r="I40" s="419">
        <v>1.0925564975496306E-2</v>
      </c>
      <c r="J40" s="406">
        <v>1.1842161157779019</v>
      </c>
      <c r="K40" s="416">
        <v>2013</v>
      </c>
      <c r="L40" s="412"/>
      <c r="M40" s="60"/>
      <c r="N40" s="420"/>
      <c r="O40" s="406">
        <v>3.652038465816862E-2</v>
      </c>
      <c r="P40" s="406">
        <v>1.0948812552301306</v>
      </c>
      <c r="Q40" s="416">
        <v>2013</v>
      </c>
      <c r="R40" s="415"/>
      <c r="T40" s="928"/>
      <c r="X40" s="928"/>
      <c r="AA40" s="928"/>
    </row>
    <row r="41" spans="1:27" x14ac:dyDescent="0.2">
      <c r="A41" s="60"/>
      <c r="B41" s="420"/>
      <c r="C41" s="940">
        <v>9.7765510879647636E-3</v>
      </c>
      <c r="D41" s="940">
        <v>0.96343247145784738</v>
      </c>
      <c r="E41" s="416">
        <v>2014</v>
      </c>
      <c r="F41" s="412"/>
      <c r="G41" s="60"/>
      <c r="H41" s="420"/>
      <c r="I41" s="419">
        <v>2.0396531489196946E-2</v>
      </c>
      <c r="J41" s="406">
        <v>1.0416939487551569</v>
      </c>
      <c r="K41" s="416">
        <v>2014</v>
      </c>
      <c r="L41" s="412"/>
      <c r="M41" s="60"/>
      <c r="N41" s="420"/>
      <c r="O41" s="406">
        <v>6.8221264874336301E-2</v>
      </c>
      <c r="P41" s="406">
        <v>0.9316019141041012</v>
      </c>
      <c r="Q41" s="416">
        <v>2014</v>
      </c>
      <c r="R41" s="415"/>
      <c r="T41" s="928"/>
      <c r="X41" s="928"/>
      <c r="AA41" s="928"/>
    </row>
    <row r="42" spans="1:27" x14ac:dyDescent="0.2">
      <c r="A42" s="60"/>
      <c r="B42" s="420"/>
      <c r="C42" s="940">
        <v>1.4931972237333191E-2</v>
      </c>
      <c r="D42" s="940">
        <v>1.0119331359483803</v>
      </c>
      <c r="E42" s="416">
        <v>2015</v>
      </c>
      <c r="F42" s="412"/>
      <c r="G42" s="60"/>
      <c r="H42" s="420"/>
      <c r="I42" s="419">
        <v>2.7076785971482723E-2</v>
      </c>
      <c r="J42" s="406">
        <v>1.0286867570234404</v>
      </c>
      <c r="K42" s="416">
        <v>2015</v>
      </c>
      <c r="L42" s="412"/>
      <c r="M42" s="60"/>
      <c r="N42" s="420"/>
      <c r="O42" s="406">
        <v>7.3108850749824691E-2</v>
      </c>
      <c r="P42" s="406">
        <v>0.92591892144643306</v>
      </c>
      <c r="Q42" s="416">
        <v>2015</v>
      </c>
      <c r="R42" s="415"/>
      <c r="T42" s="928"/>
      <c r="X42" s="928"/>
      <c r="AA42" s="928"/>
    </row>
    <row r="43" spans="1:27" x14ac:dyDescent="0.2">
      <c r="A43" s="60"/>
      <c r="B43" s="420"/>
      <c r="C43" s="940">
        <v>2.1534206489689806E-2</v>
      </c>
      <c r="D43" s="940">
        <v>1.0760502252082678</v>
      </c>
      <c r="E43" s="416">
        <v>2016</v>
      </c>
      <c r="F43" s="412"/>
      <c r="G43" s="60"/>
      <c r="H43" s="420"/>
      <c r="I43" s="419">
        <v>3.9095110144196331E-2</v>
      </c>
      <c r="J43" s="406">
        <v>0.90844855656512868</v>
      </c>
      <c r="K43" s="416">
        <v>2016</v>
      </c>
      <c r="L43" s="412"/>
      <c r="M43" s="60"/>
      <c r="N43" s="420"/>
      <c r="O43" s="406">
        <v>8.246171532755299E-2</v>
      </c>
      <c r="P43" s="406">
        <v>0.80180299391124821</v>
      </c>
      <c r="Q43" s="416">
        <v>2016</v>
      </c>
      <c r="R43" s="415"/>
      <c r="T43" s="928"/>
      <c r="X43" s="928"/>
      <c r="AA43" s="928"/>
    </row>
    <row r="44" spans="1:27" x14ac:dyDescent="0.2">
      <c r="A44" s="60"/>
      <c r="B44" s="420"/>
      <c r="C44" s="940">
        <v>2.7955207262812216E-2</v>
      </c>
      <c r="D44" s="940">
        <v>1.0041580983050828</v>
      </c>
      <c r="E44" s="416">
        <v>2017</v>
      </c>
      <c r="F44" s="412"/>
      <c r="G44" s="60"/>
      <c r="H44" s="420"/>
      <c r="I44" s="419">
        <v>5.2475883531759117E-2</v>
      </c>
      <c r="J44" s="406">
        <v>0.78947058207558241</v>
      </c>
      <c r="K44" s="416">
        <v>2017</v>
      </c>
      <c r="L44" s="412"/>
      <c r="M44" s="60"/>
      <c r="N44" s="420"/>
      <c r="O44" s="406">
        <v>8.9918661129473013E-2</v>
      </c>
      <c r="P44" s="406">
        <v>0.77186835228067885</v>
      </c>
      <c r="Q44" s="416">
        <v>2017</v>
      </c>
      <c r="R44" s="415"/>
      <c r="Z44" s="61"/>
    </row>
    <row r="45" spans="1:27" x14ac:dyDescent="0.2">
      <c r="A45" s="423"/>
      <c r="B45" s="420"/>
      <c r="C45" s="940">
        <v>3.3531938779302786E-2</v>
      </c>
      <c r="D45" s="940">
        <v>0.99979252686821962</v>
      </c>
      <c r="E45" s="416">
        <v>2018</v>
      </c>
      <c r="F45" s="412"/>
      <c r="G45" s="60"/>
      <c r="H45" s="420"/>
      <c r="I45" s="419">
        <v>6.6775420488096315E-2</v>
      </c>
      <c r="J45" s="406">
        <v>0.86166556909372771</v>
      </c>
      <c r="K45" s="416">
        <v>2018</v>
      </c>
      <c r="L45" s="412"/>
      <c r="M45" s="60"/>
      <c r="N45" s="420"/>
      <c r="O45" s="406">
        <v>0.10061518851452107</v>
      </c>
      <c r="P45" s="406">
        <v>0.78170783102899632</v>
      </c>
      <c r="Q45" s="416">
        <v>2018</v>
      </c>
      <c r="R45" s="415"/>
      <c r="Z45" s="61"/>
    </row>
    <row r="46" spans="1:27" x14ac:dyDescent="0.2">
      <c r="A46" s="423"/>
      <c r="B46" s="420"/>
      <c r="C46" s="940">
        <v>4.3356899733409962E-2</v>
      </c>
      <c r="D46" s="940">
        <v>0.94857936013585498</v>
      </c>
      <c r="E46" s="416">
        <v>2019</v>
      </c>
      <c r="F46" s="412"/>
      <c r="G46" s="60"/>
      <c r="H46" s="420"/>
      <c r="I46" s="419">
        <v>7.649641787545694E-2</v>
      </c>
      <c r="J46" s="406">
        <v>0.91923293391610517</v>
      </c>
      <c r="K46" s="416">
        <v>2019</v>
      </c>
      <c r="L46" s="412"/>
      <c r="M46" s="60"/>
      <c r="N46" s="420"/>
      <c r="O46" s="406">
        <v>0.11351604687828826</v>
      </c>
      <c r="P46" s="406">
        <v>0.74515562257208878</v>
      </c>
      <c r="Q46" s="416">
        <v>2019</v>
      </c>
      <c r="R46" s="414"/>
      <c r="Z46" s="413"/>
    </row>
    <row r="47" spans="1:27" x14ac:dyDescent="0.2">
      <c r="A47" s="423"/>
      <c r="B47" s="420" t="s">
        <v>80</v>
      </c>
      <c r="C47" s="940">
        <v>5.2030339872851487E-2</v>
      </c>
      <c r="D47" s="940">
        <v>0.93560200500317037</v>
      </c>
      <c r="E47" s="416">
        <v>2020</v>
      </c>
      <c r="F47" s="412"/>
      <c r="G47" s="60"/>
      <c r="H47" s="420" t="s">
        <v>80</v>
      </c>
      <c r="I47" s="419">
        <v>0.11501993003768471</v>
      </c>
      <c r="J47" s="406">
        <v>1.1325783231350128</v>
      </c>
      <c r="K47" s="416">
        <v>2020</v>
      </c>
      <c r="L47" s="412"/>
      <c r="M47" s="60" t="s">
        <v>80</v>
      </c>
      <c r="N47" s="420"/>
      <c r="O47" s="406">
        <v>0.11864714442292898</v>
      </c>
      <c r="P47" s="406">
        <v>0.86779446450393194</v>
      </c>
      <c r="Q47" s="416">
        <v>2020</v>
      </c>
      <c r="R47" s="414" t="s">
        <v>561</v>
      </c>
      <c r="Z47" s="61"/>
    </row>
    <row r="48" spans="1:27" x14ac:dyDescent="0.2">
      <c r="A48" s="60" t="s">
        <v>80</v>
      </c>
      <c r="B48" s="420"/>
      <c r="C48" s="940"/>
      <c r="D48" s="940"/>
      <c r="E48" s="416"/>
      <c r="F48" s="412"/>
      <c r="G48" s="60" t="s">
        <v>80</v>
      </c>
      <c r="H48" s="938"/>
      <c r="I48" s="419"/>
      <c r="J48" s="406"/>
      <c r="K48" s="416"/>
      <c r="L48" s="412"/>
      <c r="M48" s="60"/>
      <c r="N48" s="420"/>
      <c r="O48" s="406"/>
      <c r="P48" s="406"/>
      <c r="Q48" s="416"/>
      <c r="R48" s="415" t="s">
        <v>80</v>
      </c>
      <c r="Z48" s="61"/>
    </row>
    <row r="49" spans="1:26" x14ac:dyDescent="0.2">
      <c r="A49" s="423" t="s">
        <v>2</v>
      </c>
      <c r="B49" s="420" t="s">
        <v>80</v>
      </c>
      <c r="C49" s="940">
        <v>5.2325171376093335E-4</v>
      </c>
      <c r="D49" s="940">
        <v>1.2838289545134374</v>
      </c>
      <c r="E49" s="416">
        <v>2012</v>
      </c>
      <c r="F49" s="412"/>
      <c r="G49" s="60" t="s">
        <v>564</v>
      </c>
      <c r="H49" s="420" t="s">
        <v>80</v>
      </c>
      <c r="I49" s="419">
        <v>9.4348062334632509E-3</v>
      </c>
      <c r="J49" s="406">
        <v>1.127775572902965</v>
      </c>
      <c r="K49" s="416">
        <v>2012</v>
      </c>
      <c r="L49" s="412"/>
      <c r="M49" s="423" t="s">
        <v>348</v>
      </c>
      <c r="N49" s="420"/>
      <c r="O49" s="406">
        <v>5.8234522487791767E-3</v>
      </c>
      <c r="P49" s="406">
        <v>1.291722107067435</v>
      </c>
      <c r="Q49" s="416">
        <v>2012</v>
      </c>
      <c r="R49" s="415"/>
      <c r="Z49" s="413"/>
    </row>
    <row r="50" spans="1:26" x14ac:dyDescent="0.2">
      <c r="A50" s="60"/>
      <c r="B50" s="420"/>
      <c r="C50" s="940">
        <v>6.936400947692888E-4</v>
      </c>
      <c r="D50" s="940">
        <v>1.2424430628423337</v>
      </c>
      <c r="E50" s="416">
        <v>2013</v>
      </c>
      <c r="F50" s="412"/>
      <c r="G50" s="60"/>
      <c r="H50" s="420"/>
      <c r="I50" s="419">
        <v>1.3991907358145362E-2</v>
      </c>
      <c r="J50" s="406">
        <v>1.1220010386236563</v>
      </c>
      <c r="K50" s="416">
        <v>2013</v>
      </c>
      <c r="L50" s="412"/>
      <c r="M50" s="60"/>
      <c r="N50" s="420"/>
      <c r="O50" s="406">
        <v>1.0925564975496306E-2</v>
      </c>
      <c r="P50" s="406">
        <v>1.1842161157779019</v>
      </c>
      <c r="Q50" s="416">
        <v>2013</v>
      </c>
      <c r="R50" s="415"/>
      <c r="Z50" s="61"/>
    </row>
    <row r="51" spans="1:26" x14ac:dyDescent="0.2">
      <c r="A51" s="60"/>
      <c r="B51" s="420"/>
      <c r="C51" s="940">
        <v>1.2857590859023924E-3</v>
      </c>
      <c r="D51" s="940">
        <v>1.0759835160092741</v>
      </c>
      <c r="E51" s="416">
        <v>2014</v>
      </c>
      <c r="F51" s="412"/>
      <c r="G51" s="60"/>
      <c r="H51" s="420"/>
      <c r="I51" s="419">
        <v>1.7683333624193644E-2</v>
      </c>
      <c r="J51" s="406">
        <v>1.0012281885327039</v>
      </c>
      <c r="K51" s="416">
        <v>2014</v>
      </c>
      <c r="L51" s="412"/>
      <c r="M51" s="60"/>
      <c r="N51" s="420"/>
      <c r="O51" s="406">
        <v>2.0396531489196946E-2</v>
      </c>
      <c r="P51" s="406">
        <v>1.0416939487551569</v>
      </c>
      <c r="Q51" s="416">
        <v>2014</v>
      </c>
      <c r="R51" s="415"/>
      <c r="Z51" s="61"/>
    </row>
    <row r="52" spans="1:26" x14ac:dyDescent="0.2">
      <c r="A52" s="60"/>
      <c r="B52" s="420"/>
      <c r="C52" s="940">
        <v>1.6589842973241426E-3</v>
      </c>
      <c r="D52" s="940">
        <v>1.2149201533439531</v>
      </c>
      <c r="E52" s="416">
        <v>2015</v>
      </c>
      <c r="F52" s="412"/>
      <c r="G52" s="60"/>
      <c r="H52" s="420"/>
      <c r="I52" s="419">
        <v>2.1977222743754937E-2</v>
      </c>
      <c r="J52" s="406">
        <v>0.97186956891790188</v>
      </c>
      <c r="K52" s="416">
        <v>2015</v>
      </c>
      <c r="L52" s="412"/>
      <c r="M52" s="60"/>
      <c r="N52" s="420"/>
      <c r="O52" s="406">
        <v>2.7076785971482723E-2</v>
      </c>
      <c r="P52" s="406">
        <v>1.0286867570234404</v>
      </c>
      <c r="Q52" s="416">
        <v>2015</v>
      </c>
      <c r="R52" s="415"/>
      <c r="Z52" s="61"/>
    </row>
    <row r="53" spans="1:26" x14ac:dyDescent="0.2">
      <c r="A53" s="60"/>
      <c r="B53" s="420"/>
      <c r="C53" s="940">
        <v>2.9613693219921852E-3</v>
      </c>
      <c r="D53" s="940">
        <v>1.3204149801809297</v>
      </c>
      <c r="E53" s="416">
        <v>2016</v>
      </c>
      <c r="F53" s="412"/>
      <c r="G53" s="60"/>
      <c r="H53" s="420"/>
      <c r="I53" s="419">
        <v>3.8623537141478488E-2</v>
      </c>
      <c r="J53" s="406">
        <v>0.8924604323585803</v>
      </c>
      <c r="K53" s="416">
        <v>2016</v>
      </c>
      <c r="L53" s="412"/>
      <c r="M53" s="60"/>
      <c r="N53" s="420"/>
      <c r="O53" s="406">
        <v>3.9095110144196331E-2</v>
      </c>
      <c r="P53" s="406">
        <v>0.90844855656512868</v>
      </c>
      <c r="Q53" s="416">
        <v>2016</v>
      </c>
      <c r="R53" s="415"/>
      <c r="Z53" s="61"/>
    </row>
    <row r="54" spans="1:26" x14ac:dyDescent="0.2">
      <c r="A54" s="60"/>
      <c r="B54" s="420"/>
      <c r="C54" s="940">
        <v>7.4133616176436639E-3</v>
      </c>
      <c r="D54" s="940">
        <v>0.99478918569425867</v>
      </c>
      <c r="E54" s="416">
        <v>2017</v>
      </c>
      <c r="F54" s="412"/>
      <c r="G54" s="60"/>
      <c r="H54" s="420"/>
      <c r="I54" s="419">
        <v>7.14892365887944E-2</v>
      </c>
      <c r="J54" s="406">
        <v>0.83264807631744353</v>
      </c>
      <c r="K54" s="416">
        <v>2017</v>
      </c>
      <c r="L54" s="412"/>
      <c r="M54" s="60"/>
      <c r="N54" s="420"/>
      <c r="O54" s="406">
        <v>5.2475883531759117E-2</v>
      </c>
      <c r="P54" s="406">
        <v>0.78947058207558241</v>
      </c>
      <c r="Q54" s="416">
        <v>2017</v>
      </c>
      <c r="R54" s="415"/>
      <c r="Z54" s="61"/>
    </row>
    <row r="55" spans="1:26" x14ac:dyDescent="0.2">
      <c r="A55" s="423"/>
      <c r="B55" s="420"/>
      <c r="C55" s="940">
        <v>1.0570090375458535E-2</v>
      </c>
      <c r="D55" s="940">
        <v>1.2041734248096836</v>
      </c>
      <c r="E55" s="416">
        <v>2018</v>
      </c>
      <c r="F55" s="412"/>
      <c r="G55" s="60"/>
      <c r="H55" s="420"/>
      <c r="I55" s="419">
        <v>8.2348363029123295E-2</v>
      </c>
      <c r="J55" s="406">
        <v>0.78637254557356162</v>
      </c>
      <c r="K55" s="416">
        <v>2018</v>
      </c>
      <c r="L55" s="412"/>
      <c r="M55" s="60"/>
      <c r="N55" s="420"/>
      <c r="O55" s="406">
        <v>6.6775420488096315E-2</v>
      </c>
      <c r="P55" s="406">
        <v>0.86166556909372771</v>
      </c>
      <c r="Q55" s="416">
        <v>2018</v>
      </c>
      <c r="R55" s="415"/>
      <c r="Z55" s="61"/>
    </row>
    <row r="56" spans="1:26" x14ac:dyDescent="0.2">
      <c r="A56" s="423"/>
      <c r="B56" s="420"/>
      <c r="C56" s="940">
        <v>1.3928004984057862E-2</v>
      </c>
      <c r="D56" s="940">
        <v>1.3059137049335861</v>
      </c>
      <c r="E56" s="416">
        <v>2019</v>
      </c>
      <c r="F56" s="412"/>
      <c r="G56" s="60"/>
      <c r="H56" s="420"/>
      <c r="I56" s="419">
        <v>9.3166175550824293E-2</v>
      </c>
      <c r="J56" s="406">
        <v>0.78429843493520268</v>
      </c>
      <c r="K56" s="416">
        <v>2019</v>
      </c>
      <c r="L56" s="412"/>
      <c r="M56" s="60"/>
      <c r="N56" s="420"/>
      <c r="O56" s="406">
        <v>7.649641787545694E-2</v>
      </c>
      <c r="P56" s="406">
        <v>0.91923293391610517</v>
      </c>
      <c r="Q56" s="416">
        <v>2019</v>
      </c>
      <c r="R56" s="414"/>
      <c r="Z56" s="413"/>
    </row>
    <row r="57" spans="1:26" x14ac:dyDescent="0.2">
      <c r="A57" s="423"/>
      <c r="B57" s="420" t="s">
        <v>80</v>
      </c>
      <c r="C57" s="940">
        <v>2.7776584696284932E-2</v>
      </c>
      <c r="D57" s="940">
        <v>0.95924320529998364</v>
      </c>
      <c r="E57" s="416">
        <v>2020</v>
      </c>
      <c r="F57" s="412"/>
      <c r="G57" s="60"/>
      <c r="H57" s="420" t="s">
        <v>80</v>
      </c>
      <c r="I57" s="419">
        <v>0.11413299426570689</v>
      </c>
      <c r="J57" s="406">
        <v>0.83757696393228431</v>
      </c>
      <c r="K57" s="416">
        <v>2020</v>
      </c>
      <c r="L57" s="412"/>
      <c r="M57" s="60" t="s">
        <v>80</v>
      </c>
      <c r="N57" s="420"/>
      <c r="O57" s="406">
        <v>0.11501993003768471</v>
      </c>
      <c r="P57" s="406">
        <v>1.1325783231350128</v>
      </c>
      <c r="Q57" s="416">
        <v>2020</v>
      </c>
      <c r="R57" s="414" t="s">
        <v>348</v>
      </c>
      <c r="Z57" s="61"/>
    </row>
    <row r="58" spans="1:26" x14ac:dyDescent="0.2">
      <c r="A58" s="60" t="s">
        <v>80</v>
      </c>
      <c r="B58" s="420"/>
      <c r="C58" s="940"/>
      <c r="D58" s="940"/>
      <c r="E58" s="416"/>
      <c r="F58" s="412"/>
      <c r="G58" s="60" t="s">
        <v>80</v>
      </c>
      <c r="H58" s="938"/>
      <c r="I58" s="419"/>
      <c r="J58" s="406"/>
      <c r="K58" s="416"/>
      <c r="L58" s="412"/>
      <c r="M58" s="60"/>
      <c r="N58" s="420"/>
      <c r="O58" s="406"/>
      <c r="P58" s="406"/>
      <c r="Q58" s="416"/>
      <c r="R58" s="415" t="s">
        <v>80</v>
      </c>
      <c r="Z58" s="61"/>
    </row>
    <row r="59" spans="1:26" x14ac:dyDescent="0.2">
      <c r="A59" s="423" t="s">
        <v>5</v>
      </c>
      <c r="B59" s="420" t="s">
        <v>80</v>
      </c>
      <c r="C59" s="940">
        <v>1.188669746261141E-3</v>
      </c>
      <c r="D59" s="940">
        <v>1.3284735120334681</v>
      </c>
      <c r="E59" s="416">
        <v>2012</v>
      </c>
      <c r="F59" s="412"/>
      <c r="G59" s="423" t="s">
        <v>565</v>
      </c>
      <c r="H59" s="420" t="s">
        <v>80</v>
      </c>
      <c r="I59" s="419">
        <v>5.7293278538137849E-4</v>
      </c>
      <c r="J59" s="406">
        <v>1.3991828553977674</v>
      </c>
      <c r="K59" s="416">
        <v>2012</v>
      </c>
      <c r="L59" s="412"/>
      <c r="M59" s="423" t="s">
        <v>564</v>
      </c>
      <c r="N59" s="420"/>
      <c r="O59" s="406">
        <v>9.4348062334632509E-3</v>
      </c>
      <c r="P59" s="406">
        <v>1.127775572902965</v>
      </c>
      <c r="Q59" s="416">
        <v>2012</v>
      </c>
      <c r="R59" s="415"/>
      <c r="Z59" s="413"/>
    </row>
    <row r="60" spans="1:26" x14ac:dyDescent="0.2">
      <c r="A60" s="60"/>
      <c r="B60" s="420"/>
      <c r="C60" s="940">
        <v>1.7093520777992247E-3</v>
      </c>
      <c r="D60" s="940">
        <v>1.3490531731297828</v>
      </c>
      <c r="E60" s="416">
        <v>2013</v>
      </c>
      <c r="F60" s="412"/>
      <c r="G60" s="60"/>
      <c r="H60" s="420"/>
      <c r="I60" s="419">
        <v>8.024034999110154E-4</v>
      </c>
      <c r="J60" s="406">
        <v>1.3914732580519649</v>
      </c>
      <c r="K60" s="416">
        <v>2013</v>
      </c>
      <c r="L60" s="412"/>
      <c r="M60" s="60"/>
      <c r="N60" s="420"/>
      <c r="O60" s="406">
        <v>1.3991907358145362E-2</v>
      </c>
      <c r="P60" s="406">
        <v>1.1220010386236563</v>
      </c>
      <c r="Q60" s="416">
        <v>2013</v>
      </c>
      <c r="R60" s="415"/>
      <c r="Z60" s="61"/>
    </row>
    <row r="61" spans="1:26" x14ac:dyDescent="0.2">
      <c r="A61" s="60"/>
      <c r="B61" s="420"/>
      <c r="C61" s="940">
        <v>2.6870409089650277E-3</v>
      </c>
      <c r="D61" s="940">
        <v>1.1627370859513422</v>
      </c>
      <c r="E61" s="416">
        <v>2014</v>
      </c>
      <c r="F61" s="412"/>
      <c r="G61" s="60"/>
      <c r="H61" s="420"/>
      <c r="I61" s="419">
        <v>1.4959308918550643E-3</v>
      </c>
      <c r="J61" s="406">
        <v>1.2343441287341899</v>
      </c>
      <c r="K61" s="416">
        <v>2014</v>
      </c>
      <c r="L61" s="412"/>
      <c r="M61" s="60"/>
      <c r="N61" s="420"/>
      <c r="O61" s="406">
        <v>1.7683333624193644E-2</v>
      </c>
      <c r="P61" s="406">
        <v>1.0012281885327039</v>
      </c>
      <c r="Q61" s="416">
        <v>2014</v>
      </c>
      <c r="R61" s="415"/>
      <c r="Z61" s="61"/>
    </row>
    <row r="62" spans="1:26" x14ac:dyDescent="0.2">
      <c r="A62" s="60"/>
      <c r="B62" s="420"/>
      <c r="C62" s="940">
        <v>4.6916538613326463E-3</v>
      </c>
      <c r="D62" s="940">
        <v>1.2647106460453903</v>
      </c>
      <c r="E62" s="416">
        <v>2015</v>
      </c>
      <c r="F62" s="412"/>
      <c r="G62" s="60"/>
      <c r="H62" s="420"/>
      <c r="I62" s="419">
        <v>2.2073887040565537E-3</v>
      </c>
      <c r="J62" s="406">
        <v>1.3822371329451799</v>
      </c>
      <c r="K62" s="416">
        <v>2015</v>
      </c>
      <c r="L62" s="412"/>
      <c r="M62" s="60"/>
      <c r="N62" s="420"/>
      <c r="O62" s="406">
        <v>2.1977222743754937E-2</v>
      </c>
      <c r="P62" s="406">
        <v>0.97186956891790188</v>
      </c>
      <c r="Q62" s="416">
        <v>2015</v>
      </c>
      <c r="R62" s="415"/>
      <c r="Z62" s="61"/>
    </row>
    <row r="63" spans="1:26" x14ac:dyDescent="0.2">
      <c r="A63" s="60"/>
      <c r="B63" s="420"/>
      <c r="C63" s="940">
        <v>7.1657828492096357E-3</v>
      </c>
      <c r="D63" s="940">
        <v>1.3578679457061364</v>
      </c>
      <c r="E63" s="416">
        <v>2016</v>
      </c>
      <c r="F63" s="412"/>
      <c r="G63" s="60"/>
      <c r="H63" s="420"/>
      <c r="I63" s="419">
        <v>1.7924424966539895E-2</v>
      </c>
      <c r="J63" s="406">
        <v>1.0464551455898212</v>
      </c>
      <c r="K63" s="416">
        <v>2016</v>
      </c>
      <c r="L63" s="412"/>
      <c r="M63" s="60"/>
      <c r="N63" s="420"/>
      <c r="O63" s="406">
        <v>3.8623537141478488E-2</v>
      </c>
      <c r="P63" s="406">
        <v>0.8924604323585803</v>
      </c>
      <c r="Q63" s="416">
        <v>2016</v>
      </c>
      <c r="R63" s="415"/>
      <c r="Z63" s="61"/>
    </row>
    <row r="64" spans="1:26" x14ac:dyDescent="0.2">
      <c r="A64" s="60"/>
      <c r="B64" s="420"/>
      <c r="C64" s="940">
        <v>9.7116828559903005E-3</v>
      </c>
      <c r="D64" s="940">
        <v>1.3164441060152681</v>
      </c>
      <c r="E64" s="416">
        <v>2017</v>
      </c>
      <c r="F64" s="412"/>
      <c r="G64" s="60"/>
      <c r="H64" s="420"/>
      <c r="I64" s="419">
        <v>3.5439044011642565E-2</v>
      </c>
      <c r="J64" s="406">
        <v>0.90523757571909946</v>
      </c>
      <c r="K64" s="416">
        <v>2017</v>
      </c>
      <c r="L64" s="412"/>
      <c r="M64" s="60"/>
      <c r="N64" s="420"/>
      <c r="O64" s="406">
        <v>7.14892365887944E-2</v>
      </c>
      <c r="P64" s="406">
        <v>0.83264807631744353</v>
      </c>
      <c r="Q64" s="416">
        <v>2017</v>
      </c>
      <c r="R64" s="415"/>
      <c r="Z64" s="61"/>
    </row>
    <row r="65" spans="1:26" x14ac:dyDescent="0.2">
      <c r="A65" s="423"/>
      <c r="B65" s="420"/>
      <c r="C65" s="940">
        <v>1.169153853205309E-2</v>
      </c>
      <c r="D65" s="940">
        <v>1.249442979595937</v>
      </c>
      <c r="E65" s="416">
        <v>2018</v>
      </c>
      <c r="F65" s="412"/>
      <c r="G65" s="60"/>
      <c r="H65" s="420"/>
      <c r="I65" s="419">
        <v>3.7634904177755273E-2</v>
      </c>
      <c r="J65" s="406">
        <v>0.94880950404599207</v>
      </c>
      <c r="K65" s="416">
        <v>2018</v>
      </c>
      <c r="L65" s="412"/>
      <c r="M65" s="60"/>
      <c r="N65" s="420"/>
      <c r="O65" s="406">
        <v>8.2348363029123295E-2</v>
      </c>
      <c r="P65" s="406">
        <v>0.78637254557356162</v>
      </c>
      <c r="Q65" s="416">
        <v>2018</v>
      </c>
      <c r="R65" s="415"/>
      <c r="Z65" s="61"/>
    </row>
    <row r="66" spans="1:26" x14ac:dyDescent="0.2">
      <c r="A66" s="423"/>
      <c r="B66" s="420"/>
      <c r="C66" s="940">
        <v>1.6178857205195948E-2</v>
      </c>
      <c r="D66" s="940">
        <v>1.213766784901575</v>
      </c>
      <c r="E66" s="416">
        <v>2019</v>
      </c>
      <c r="F66" s="412"/>
      <c r="G66" s="60"/>
      <c r="H66" s="420"/>
      <c r="I66" s="419">
        <v>4.0779775363060065E-2</v>
      </c>
      <c r="J66" s="406">
        <v>0.95458518515939383</v>
      </c>
      <c r="K66" s="416">
        <v>2019</v>
      </c>
      <c r="L66" s="412"/>
      <c r="M66" s="60"/>
      <c r="N66" s="420"/>
      <c r="O66" s="406">
        <v>9.3166175550824293E-2</v>
      </c>
      <c r="P66" s="406">
        <v>0.78429843493520268</v>
      </c>
      <c r="Q66" s="416">
        <v>2019</v>
      </c>
      <c r="R66" s="414"/>
      <c r="Z66" s="413"/>
    </row>
    <row r="67" spans="1:26" x14ac:dyDescent="0.2">
      <c r="A67" s="423"/>
      <c r="B67" s="420" t="s">
        <v>80</v>
      </c>
      <c r="C67" s="940">
        <v>2.214339379152119E-2</v>
      </c>
      <c r="D67" s="940">
        <v>1.1808115815547702</v>
      </c>
      <c r="E67" s="416">
        <v>2020</v>
      </c>
      <c r="F67" s="412"/>
      <c r="G67" s="60"/>
      <c r="H67" s="420" t="s">
        <v>80</v>
      </c>
      <c r="I67" s="419">
        <v>4.7495929751594702E-2</v>
      </c>
      <c r="J67" s="406">
        <v>1.1734191941421832</v>
      </c>
      <c r="K67" s="416">
        <v>2020</v>
      </c>
      <c r="L67" s="412"/>
      <c r="M67" s="60" t="s">
        <v>80</v>
      </c>
      <c r="N67" s="420"/>
      <c r="O67" s="406">
        <v>0.11413299426570689</v>
      </c>
      <c r="P67" s="406">
        <v>0.83757696393228431</v>
      </c>
      <c r="Q67" s="416">
        <v>2020</v>
      </c>
      <c r="R67" s="414" t="s">
        <v>564</v>
      </c>
      <c r="Z67" s="61"/>
    </row>
    <row r="68" spans="1:26" x14ac:dyDescent="0.2">
      <c r="A68" s="60" t="s">
        <v>80</v>
      </c>
      <c r="B68" s="420"/>
      <c r="C68" s="940"/>
      <c r="D68" s="940"/>
      <c r="E68" s="416"/>
      <c r="F68" s="412"/>
      <c r="G68" s="60" t="s">
        <v>80</v>
      </c>
      <c r="H68" s="938"/>
      <c r="I68" s="419"/>
      <c r="J68" s="406"/>
      <c r="K68" s="416"/>
      <c r="L68" s="412"/>
      <c r="M68" s="60"/>
      <c r="N68" s="420"/>
      <c r="O68" s="406"/>
      <c r="P68" s="406"/>
      <c r="Q68" s="416"/>
      <c r="R68" s="415" t="s">
        <v>80</v>
      </c>
      <c r="Z68" s="61"/>
    </row>
    <row r="69" spans="1:26" x14ac:dyDescent="0.2">
      <c r="A69" s="423" t="s">
        <v>1</v>
      </c>
      <c r="B69" s="420" t="s">
        <v>80</v>
      </c>
      <c r="C69" s="940">
        <v>2.3477248155990955E-3</v>
      </c>
      <c r="D69" s="940">
        <v>1.5034139938541244</v>
      </c>
      <c r="E69" s="416">
        <v>2012</v>
      </c>
      <c r="F69" s="412"/>
      <c r="G69" s="423" t="s">
        <v>562</v>
      </c>
      <c r="H69" s="420" t="s">
        <v>80</v>
      </c>
      <c r="I69" s="419">
        <v>1.9982340925699445E-3</v>
      </c>
      <c r="J69" s="406">
        <v>1.4869092810414073</v>
      </c>
      <c r="K69" s="416">
        <v>2012</v>
      </c>
      <c r="L69" s="412"/>
      <c r="M69" s="423" t="s">
        <v>6</v>
      </c>
      <c r="N69" s="420"/>
      <c r="O69" s="406">
        <v>2.1444323506582081E-3</v>
      </c>
      <c r="P69" s="406">
        <v>1.1600710092393347</v>
      </c>
      <c r="Q69" s="416">
        <v>2012</v>
      </c>
      <c r="R69" s="415"/>
      <c r="Z69" s="413"/>
    </row>
    <row r="70" spans="1:26" x14ac:dyDescent="0.2">
      <c r="A70" s="60"/>
      <c r="B70" s="420"/>
      <c r="C70" s="940">
        <v>3.1292807496364613E-3</v>
      </c>
      <c r="D70" s="940">
        <v>1.6351800383109887</v>
      </c>
      <c r="E70" s="416">
        <v>2013</v>
      </c>
      <c r="F70" s="412"/>
      <c r="G70" s="60"/>
      <c r="H70" s="420"/>
      <c r="I70" s="419">
        <v>3.5678024499597263E-3</v>
      </c>
      <c r="J70" s="406">
        <v>1.3076789421879693</v>
      </c>
      <c r="K70" s="416">
        <v>2013</v>
      </c>
      <c r="L70" s="412"/>
      <c r="M70" s="60"/>
      <c r="N70" s="420"/>
      <c r="O70" s="406">
        <v>4.8384089661027757E-3</v>
      </c>
      <c r="P70" s="406">
        <v>1.0647308363739239</v>
      </c>
      <c r="Q70" s="416">
        <v>2013</v>
      </c>
      <c r="R70" s="415"/>
      <c r="Z70" s="61"/>
    </row>
    <row r="71" spans="1:26" x14ac:dyDescent="0.2">
      <c r="A71" s="60"/>
      <c r="B71" s="420"/>
      <c r="C71" s="940">
        <v>3.6999668918993992E-3</v>
      </c>
      <c r="D71" s="940">
        <v>1.4295273573833278</v>
      </c>
      <c r="E71" s="416">
        <v>2014</v>
      </c>
      <c r="F71" s="412"/>
      <c r="G71" s="60"/>
      <c r="H71" s="420"/>
      <c r="I71" s="419">
        <v>7.2202216598193057E-3</v>
      </c>
      <c r="J71" s="406">
        <v>1.1302957861955898</v>
      </c>
      <c r="K71" s="416">
        <v>2014</v>
      </c>
      <c r="L71" s="412"/>
      <c r="M71" s="60"/>
      <c r="N71" s="420"/>
      <c r="O71" s="406">
        <v>9.7765510879647636E-3</v>
      </c>
      <c r="P71" s="406">
        <v>0.96343247145784738</v>
      </c>
      <c r="Q71" s="416">
        <v>2014</v>
      </c>
      <c r="R71" s="415"/>
      <c r="Z71" s="61"/>
    </row>
    <row r="72" spans="1:26" x14ac:dyDescent="0.2">
      <c r="A72" s="60"/>
      <c r="B72" s="420"/>
      <c r="C72" s="940">
        <v>4.5272368769093546E-3</v>
      </c>
      <c r="D72" s="940">
        <v>1.3848598667454526</v>
      </c>
      <c r="E72" s="416">
        <v>2015</v>
      </c>
      <c r="F72" s="412"/>
      <c r="G72" s="60"/>
      <c r="H72" s="420"/>
      <c r="I72" s="419">
        <v>1.1919375320482782E-2</v>
      </c>
      <c r="J72" s="406">
        <v>1.095998328416226</v>
      </c>
      <c r="K72" s="416">
        <v>2015</v>
      </c>
      <c r="L72" s="412"/>
      <c r="M72" s="60"/>
      <c r="N72" s="420"/>
      <c r="O72" s="406">
        <v>1.4931972237333191E-2</v>
      </c>
      <c r="P72" s="406">
        <v>1.0119331359483803</v>
      </c>
      <c r="Q72" s="416">
        <v>2015</v>
      </c>
      <c r="R72" s="415"/>
      <c r="Z72" s="61"/>
    </row>
    <row r="73" spans="1:26" x14ac:dyDescent="0.2">
      <c r="A73" s="60"/>
      <c r="B73" s="420"/>
      <c r="C73" s="940">
        <v>6.2894112835657308E-3</v>
      </c>
      <c r="D73" s="940">
        <v>1.4290958119095269</v>
      </c>
      <c r="E73" s="416">
        <v>2016</v>
      </c>
      <c r="F73" s="412"/>
      <c r="G73" s="60"/>
      <c r="H73" s="420"/>
      <c r="I73" s="419">
        <v>2.0644479818349184E-2</v>
      </c>
      <c r="J73" s="406">
        <v>1.2294291748523336</v>
      </c>
      <c r="K73" s="416">
        <v>2016</v>
      </c>
      <c r="L73" s="412"/>
      <c r="M73" s="60"/>
      <c r="N73" s="420"/>
      <c r="O73" s="406">
        <v>2.1534206489689806E-2</v>
      </c>
      <c r="P73" s="406">
        <v>1.0760502252082678</v>
      </c>
      <c r="Q73" s="416">
        <v>2016</v>
      </c>
      <c r="R73" s="415"/>
      <c r="Z73" s="61"/>
    </row>
    <row r="74" spans="1:26" x14ac:dyDescent="0.2">
      <c r="A74" s="60"/>
      <c r="B74" s="420"/>
      <c r="C74" s="940">
        <v>8.3115436050266948E-3</v>
      </c>
      <c r="D74" s="940">
        <v>1.4302110549646305</v>
      </c>
      <c r="E74" s="416">
        <v>2017</v>
      </c>
      <c r="F74" s="412"/>
      <c r="G74" s="60"/>
      <c r="H74" s="420"/>
      <c r="I74" s="419">
        <v>2.7078046165776273E-2</v>
      </c>
      <c r="J74" s="406">
        <v>1.2217807484733503</v>
      </c>
      <c r="K74" s="416">
        <v>2017</v>
      </c>
      <c r="L74" s="412"/>
      <c r="M74" s="60"/>
      <c r="N74" s="420"/>
      <c r="O74" s="406">
        <v>2.7955207262812216E-2</v>
      </c>
      <c r="P74" s="406">
        <v>1.0041580983050828</v>
      </c>
      <c r="Q74" s="416">
        <v>2017</v>
      </c>
      <c r="R74" s="415"/>
      <c r="Z74" s="61"/>
    </row>
    <row r="75" spans="1:26" x14ac:dyDescent="0.2">
      <c r="A75" s="423"/>
      <c r="B75" s="420"/>
      <c r="C75" s="940">
        <v>9.5073226732840868E-3</v>
      </c>
      <c r="D75" s="940">
        <v>1.4392866745433259</v>
      </c>
      <c r="E75" s="416">
        <v>2018</v>
      </c>
      <c r="F75" s="412"/>
      <c r="G75" s="60"/>
      <c r="H75" s="420"/>
      <c r="I75" s="419">
        <v>3.1187750431157603E-2</v>
      </c>
      <c r="J75" s="406">
        <v>1.1239732962718025</v>
      </c>
      <c r="K75" s="416">
        <v>2018</v>
      </c>
      <c r="L75" s="412"/>
      <c r="M75" s="60"/>
      <c r="N75" s="420"/>
      <c r="O75" s="406">
        <v>3.3531938779302786E-2</v>
      </c>
      <c r="P75" s="406">
        <v>0.99979252686821962</v>
      </c>
      <c r="Q75" s="416">
        <v>2018</v>
      </c>
      <c r="R75" s="415"/>
      <c r="Z75" s="61"/>
    </row>
    <row r="76" spans="1:26" x14ac:dyDescent="0.2">
      <c r="A76" s="423"/>
      <c r="B76" s="420"/>
      <c r="C76" s="940">
        <v>1.2064096669888195E-2</v>
      </c>
      <c r="D76" s="940">
        <v>1.3978815863666647</v>
      </c>
      <c r="E76" s="416">
        <v>2019</v>
      </c>
      <c r="F76" s="412"/>
      <c r="G76" s="60"/>
      <c r="H76" s="420"/>
      <c r="I76" s="419">
        <v>3.9277074430025864E-2</v>
      </c>
      <c r="J76" s="406">
        <v>1.141472204902515</v>
      </c>
      <c r="K76" s="416">
        <v>2019</v>
      </c>
      <c r="L76" s="412"/>
      <c r="M76" s="60"/>
      <c r="N76" s="420"/>
      <c r="O76" s="406">
        <v>4.3356899733409962E-2</v>
      </c>
      <c r="P76" s="406">
        <v>0.94857936013585498</v>
      </c>
      <c r="Q76" s="416">
        <v>2019</v>
      </c>
      <c r="R76" s="414"/>
      <c r="Z76" s="413"/>
    </row>
    <row r="77" spans="1:26" x14ac:dyDescent="0.2">
      <c r="A77" s="423"/>
      <c r="B77" s="420" t="s">
        <v>80</v>
      </c>
      <c r="C77" s="940">
        <v>1.5132011404286622E-2</v>
      </c>
      <c r="D77" s="940">
        <v>1.4409025156925492</v>
      </c>
      <c r="E77" s="416">
        <v>2020</v>
      </c>
      <c r="F77" s="412"/>
      <c r="G77" s="60"/>
      <c r="H77" s="420" t="s">
        <v>80</v>
      </c>
      <c r="I77" s="419">
        <v>4.2486439704331934E-2</v>
      </c>
      <c r="J77" s="406">
        <v>1.1497938737775633</v>
      </c>
      <c r="K77" s="416">
        <v>2020</v>
      </c>
      <c r="L77" s="412"/>
      <c r="M77" s="60" t="s">
        <v>80</v>
      </c>
      <c r="N77" s="420"/>
      <c r="O77" s="406">
        <v>5.2030339872851487E-2</v>
      </c>
      <c r="P77" s="406">
        <v>0.93560200500317037</v>
      </c>
      <c r="Q77" s="416">
        <v>2020</v>
      </c>
      <c r="R77" s="414" t="s">
        <v>6</v>
      </c>
      <c r="Z77" s="61"/>
    </row>
    <row r="78" spans="1:26" x14ac:dyDescent="0.2">
      <c r="A78" s="60" t="s">
        <v>80</v>
      </c>
      <c r="B78" s="421"/>
      <c r="C78" s="940"/>
      <c r="D78" s="940"/>
      <c r="E78" s="416"/>
      <c r="F78" s="412"/>
      <c r="G78" s="60" t="s">
        <v>80</v>
      </c>
      <c r="H78" s="938"/>
      <c r="I78" s="419"/>
      <c r="J78" s="406"/>
      <c r="K78" s="416"/>
      <c r="L78" s="412"/>
      <c r="M78" s="60"/>
      <c r="N78" s="420"/>
      <c r="O78" s="406"/>
      <c r="P78" s="406"/>
      <c r="Q78" s="416"/>
      <c r="R78" s="415" t="s">
        <v>80</v>
      </c>
      <c r="Z78" s="61"/>
    </row>
    <row r="79" spans="1:26" x14ac:dyDescent="0.2">
      <c r="A79" s="423" t="s">
        <v>4</v>
      </c>
      <c r="B79" s="420" t="s">
        <v>80</v>
      </c>
      <c r="C79" s="940">
        <v>1.0988342977290863E-4</v>
      </c>
      <c r="D79" s="940">
        <v>1.2331892346027122</v>
      </c>
      <c r="E79" s="416">
        <v>2012</v>
      </c>
      <c r="F79" s="412"/>
      <c r="G79" s="423" t="s">
        <v>563</v>
      </c>
      <c r="H79" s="420" t="s">
        <v>80</v>
      </c>
      <c r="I79" s="419">
        <v>4.7676837389234669E-4</v>
      </c>
      <c r="J79" s="406">
        <v>1.5558305225233997</v>
      </c>
      <c r="K79" s="416">
        <v>2012</v>
      </c>
      <c r="L79" s="412"/>
      <c r="M79" s="423" t="s">
        <v>565</v>
      </c>
      <c r="N79" s="420"/>
      <c r="O79" s="406">
        <v>5.7293278538137849E-4</v>
      </c>
      <c r="P79" s="406">
        <v>1.3991828553977674</v>
      </c>
      <c r="Q79" s="416">
        <v>2012</v>
      </c>
      <c r="R79" s="415"/>
      <c r="Z79" s="413"/>
    </row>
    <row r="80" spans="1:26" x14ac:dyDescent="0.2">
      <c r="A80" s="60"/>
      <c r="B80" s="420"/>
      <c r="C80" s="940">
        <v>2.3223920286085219E-4</v>
      </c>
      <c r="D80" s="940">
        <v>1.1796866508617065</v>
      </c>
      <c r="E80" s="416">
        <v>2013</v>
      </c>
      <c r="F80" s="412"/>
      <c r="G80" s="60"/>
      <c r="H80" s="420"/>
      <c r="I80" s="419">
        <v>1.5071135063962952E-3</v>
      </c>
      <c r="J80" s="406">
        <v>1.4059801724053398</v>
      </c>
      <c r="K80" s="416">
        <v>2013</v>
      </c>
      <c r="L80" s="412"/>
      <c r="M80" s="60"/>
      <c r="N80" s="420"/>
      <c r="O80" s="406">
        <v>8.024034999110154E-4</v>
      </c>
      <c r="P80" s="406">
        <v>1.3914732580519649</v>
      </c>
      <c r="Q80" s="416">
        <v>2013</v>
      </c>
      <c r="R80" s="415"/>
      <c r="Z80" s="61"/>
    </row>
    <row r="81" spans="1:26" x14ac:dyDescent="0.2">
      <c r="A81" s="60"/>
      <c r="B81" s="420"/>
      <c r="C81" s="940">
        <v>5.7693916844109544E-4</v>
      </c>
      <c r="D81" s="940">
        <v>1.1989533790369495</v>
      </c>
      <c r="E81" s="416">
        <v>2014</v>
      </c>
      <c r="F81" s="412"/>
      <c r="G81" s="60"/>
      <c r="H81" s="420"/>
      <c r="I81" s="419">
        <v>3.2402571788897826E-3</v>
      </c>
      <c r="J81" s="406">
        <v>1.2233951334656488</v>
      </c>
      <c r="K81" s="416">
        <v>2014</v>
      </c>
      <c r="L81" s="412"/>
      <c r="M81" s="60"/>
      <c r="N81" s="420"/>
      <c r="O81" s="406">
        <v>1.4959308918550643E-3</v>
      </c>
      <c r="P81" s="406">
        <v>1.2343441287341899</v>
      </c>
      <c r="Q81" s="416">
        <v>2014</v>
      </c>
      <c r="R81" s="415"/>
      <c r="Z81" s="61"/>
    </row>
    <row r="82" spans="1:26" x14ac:dyDescent="0.2">
      <c r="A82" s="60"/>
      <c r="B82" s="420"/>
      <c r="C82" s="940">
        <v>8.2789563960814123E-4</v>
      </c>
      <c r="D82" s="940">
        <v>1.3177028454676003</v>
      </c>
      <c r="E82" s="416">
        <v>2015</v>
      </c>
      <c r="F82" s="412"/>
      <c r="G82" s="60"/>
      <c r="H82" s="420"/>
      <c r="I82" s="419">
        <v>5.2637627281330391E-3</v>
      </c>
      <c r="J82" s="406">
        <v>1.3937712020804747</v>
      </c>
      <c r="K82" s="416">
        <v>2015</v>
      </c>
      <c r="L82" s="412"/>
      <c r="M82" s="60"/>
      <c r="N82" s="420"/>
      <c r="O82" s="406">
        <v>2.2073887040565537E-3</v>
      </c>
      <c r="P82" s="406">
        <v>1.3822371329451799</v>
      </c>
      <c r="Q82" s="416">
        <v>2015</v>
      </c>
      <c r="R82" s="415"/>
      <c r="Z82" s="61"/>
    </row>
    <row r="83" spans="1:26" x14ac:dyDescent="0.2">
      <c r="A83" s="60"/>
      <c r="B83" s="420"/>
      <c r="C83" s="940">
        <v>1.1198248042627451E-3</v>
      </c>
      <c r="D83" s="940">
        <v>1.3884243326382422</v>
      </c>
      <c r="E83" s="416">
        <v>2016</v>
      </c>
      <c r="F83" s="412"/>
      <c r="G83" s="60"/>
      <c r="H83" s="420"/>
      <c r="I83" s="419">
        <v>1.3420376739120044E-2</v>
      </c>
      <c r="J83" s="406">
        <v>1.4514359079791825</v>
      </c>
      <c r="K83" s="416">
        <v>2016</v>
      </c>
      <c r="L83" s="412"/>
      <c r="M83" s="60"/>
      <c r="N83" s="420"/>
      <c r="O83" s="406">
        <v>1.7924424966539895E-2</v>
      </c>
      <c r="P83" s="406">
        <v>1.0464551455898212</v>
      </c>
      <c r="Q83" s="416">
        <v>2016</v>
      </c>
      <c r="R83" s="415"/>
      <c r="Z83" s="61"/>
    </row>
    <row r="84" spans="1:26" x14ac:dyDescent="0.2">
      <c r="A84" s="60"/>
      <c r="B84" s="420"/>
      <c r="C84" s="940">
        <v>2.4335810489404435E-3</v>
      </c>
      <c r="D84" s="940">
        <v>1.2703599663653347</v>
      </c>
      <c r="E84" s="416">
        <v>2017</v>
      </c>
      <c r="F84" s="412"/>
      <c r="G84" s="60"/>
      <c r="H84" s="420"/>
      <c r="I84" s="419">
        <v>2.4064482337090288E-2</v>
      </c>
      <c r="J84" s="406">
        <v>1.4388958003464452</v>
      </c>
      <c r="K84" s="416">
        <v>2017</v>
      </c>
      <c r="L84" s="412"/>
      <c r="M84" s="60"/>
      <c r="N84" s="420"/>
      <c r="O84" s="406">
        <v>3.5439044011642565E-2</v>
      </c>
      <c r="P84" s="406">
        <v>0.90523757571909946</v>
      </c>
      <c r="Q84" s="416">
        <v>2017</v>
      </c>
      <c r="R84" s="415"/>
      <c r="Z84" s="61"/>
    </row>
    <row r="85" spans="1:26" x14ac:dyDescent="0.2">
      <c r="A85" s="423"/>
      <c r="B85" s="420"/>
      <c r="C85" s="940">
        <v>3.7402616584923877E-3</v>
      </c>
      <c r="D85" s="940">
        <v>1.1785455713495174</v>
      </c>
      <c r="E85" s="416">
        <v>2018</v>
      </c>
      <c r="F85" s="412"/>
      <c r="G85" s="60"/>
      <c r="H85" s="420"/>
      <c r="I85" s="419">
        <v>2.7190628016122386E-2</v>
      </c>
      <c r="J85" s="406">
        <v>1.2297263702064503</v>
      </c>
      <c r="K85" s="416">
        <v>2018</v>
      </c>
      <c r="L85" s="412"/>
      <c r="M85" s="60"/>
      <c r="N85" s="420"/>
      <c r="O85" s="406">
        <v>3.7634904177755273E-2</v>
      </c>
      <c r="P85" s="406">
        <v>0.94880950404599207</v>
      </c>
      <c r="Q85" s="416">
        <v>2018</v>
      </c>
      <c r="R85" s="415"/>
      <c r="Z85" s="61"/>
    </row>
    <row r="86" spans="1:26" x14ac:dyDescent="0.2">
      <c r="A86" s="423"/>
      <c r="B86" s="420"/>
      <c r="C86" s="940">
        <v>4.4767106425575385E-3</v>
      </c>
      <c r="D86" s="940">
        <v>1.1150385374032528</v>
      </c>
      <c r="E86" s="416">
        <v>2019</v>
      </c>
      <c r="F86" s="412"/>
      <c r="G86" s="60"/>
      <c r="H86" s="420"/>
      <c r="I86" s="419">
        <v>3.4229118085059435E-2</v>
      </c>
      <c r="J86" s="406">
        <v>1.2903574667746789</v>
      </c>
      <c r="K86" s="416">
        <v>2019</v>
      </c>
      <c r="L86" s="412"/>
      <c r="M86" s="60"/>
      <c r="N86" s="420"/>
      <c r="O86" s="406">
        <v>4.0779775363060065E-2</v>
      </c>
      <c r="P86" s="406">
        <v>0.95458518515939383</v>
      </c>
      <c r="Q86" s="416">
        <v>2019</v>
      </c>
      <c r="R86" s="414"/>
      <c r="Z86" s="413"/>
    </row>
    <row r="87" spans="1:26" x14ac:dyDescent="0.2">
      <c r="A87" s="423"/>
      <c r="B87" s="420" t="s">
        <v>80</v>
      </c>
      <c r="C87" s="940">
        <v>6.1806794878169341E-3</v>
      </c>
      <c r="D87" s="940">
        <v>1.1814058321401935</v>
      </c>
      <c r="E87" s="416">
        <v>2020</v>
      </c>
      <c r="F87" s="412"/>
      <c r="G87" s="60"/>
      <c r="H87" s="420" t="s">
        <v>80</v>
      </c>
      <c r="I87" s="419">
        <v>3.7070087738079897E-2</v>
      </c>
      <c r="J87" s="406">
        <v>1.2249489548213814</v>
      </c>
      <c r="K87" s="416">
        <v>2020</v>
      </c>
      <c r="L87" s="412"/>
      <c r="M87" s="60" t="s">
        <v>80</v>
      </c>
      <c r="N87" s="420"/>
      <c r="O87" s="406">
        <v>4.7495929751594702E-2</v>
      </c>
      <c r="P87" s="406">
        <v>1.1734191941421832</v>
      </c>
      <c r="Q87" s="416">
        <v>2020</v>
      </c>
      <c r="R87" s="414" t="s">
        <v>565</v>
      </c>
      <c r="Z87" s="61"/>
    </row>
    <row r="88" spans="1:26" x14ac:dyDescent="0.2">
      <c r="A88" s="60" t="s">
        <v>80</v>
      </c>
      <c r="B88" s="421"/>
      <c r="C88" s="940"/>
      <c r="D88" s="940"/>
      <c r="E88" s="416"/>
      <c r="F88" s="412"/>
      <c r="G88" s="60" t="s">
        <v>80</v>
      </c>
      <c r="H88" s="938"/>
      <c r="I88" s="419"/>
      <c r="J88" s="406"/>
      <c r="K88" s="416"/>
      <c r="L88" s="412"/>
      <c r="M88" s="60"/>
      <c r="N88" s="420"/>
      <c r="O88" s="406"/>
      <c r="P88" s="406"/>
      <c r="Q88" s="416"/>
      <c r="R88" s="415" t="s">
        <v>80</v>
      </c>
      <c r="Z88" s="61"/>
    </row>
    <row r="89" spans="1:26" x14ac:dyDescent="0.2">
      <c r="A89" s="423" t="s">
        <v>3</v>
      </c>
      <c r="B89" s="420" t="s">
        <v>80</v>
      </c>
      <c r="C89" s="940">
        <v>5.7545948813170439E-4</v>
      </c>
      <c r="D89" s="940">
        <v>1.5141533597435028</v>
      </c>
      <c r="E89" s="416">
        <v>2012</v>
      </c>
      <c r="F89" s="412"/>
      <c r="G89" s="423" t="s">
        <v>566</v>
      </c>
      <c r="H89" s="420" t="s">
        <v>80</v>
      </c>
      <c r="I89" s="419">
        <v>8.4340470444654314E-3</v>
      </c>
      <c r="J89" s="406">
        <v>1.5958859961326934</v>
      </c>
      <c r="K89" s="416">
        <v>2012</v>
      </c>
      <c r="L89" s="412"/>
      <c r="M89" s="423" t="s">
        <v>562</v>
      </c>
      <c r="N89" s="420"/>
      <c r="O89" s="406">
        <v>1.9982340925699445E-3</v>
      </c>
      <c r="P89" s="406">
        <v>1.4869092810414073</v>
      </c>
      <c r="Q89" s="416">
        <v>2012</v>
      </c>
      <c r="R89" s="415"/>
      <c r="Z89" s="413"/>
    </row>
    <row r="90" spans="1:26" x14ac:dyDescent="0.2">
      <c r="A90" s="60"/>
      <c r="B90" s="420"/>
      <c r="C90" s="940">
        <v>6.5555509917820487E-4</v>
      </c>
      <c r="D90" s="940">
        <v>1.6482110541776598</v>
      </c>
      <c r="E90" s="416">
        <v>2013</v>
      </c>
      <c r="F90" s="412"/>
      <c r="G90" s="60"/>
      <c r="H90" s="420"/>
      <c r="I90" s="419">
        <v>1.1255832654492284E-2</v>
      </c>
      <c r="J90" s="406">
        <v>1.4357414663858348</v>
      </c>
      <c r="K90" s="416">
        <v>2013</v>
      </c>
      <c r="L90" s="412"/>
      <c r="M90" s="60"/>
      <c r="N90" s="420"/>
      <c r="O90" s="406">
        <v>3.5678024499597263E-3</v>
      </c>
      <c r="P90" s="406">
        <v>1.3076789421879693</v>
      </c>
      <c r="Q90" s="416">
        <v>2013</v>
      </c>
      <c r="R90" s="415"/>
      <c r="Z90" s="61"/>
    </row>
    <row r="91" spans="1:26" x14ac:dyDescent="0.2">
      <c r="A91" s="60"/>
      <c r="B91" s="420"/>
      <c r="C91" s="940">
        <v>9.1283629576204364E-4</v>
      </c>
      <c r="D91" s="940">
        <v>1.6278599756569681</v>
      </c>
      <c r="E91" s="416">
        <v>2014</v>
      </c>
      <c r="F91" s="412"/>
      <c r="G91" s="60"/>
      <c r="H91" s="420"/>
      <c r="I91" s="419">
        <v>1.27548124386457E-2</v>
      </c>
      <c r="J91" s="406">
        <v>1.4679495425893152</v>
      </c>
      <c r="K91" s="416">
        <v>2014</v>
      </c>
      <c r="L91" s="412"/>
      <c r="M91" s="60"/>
      <c r="N91" s="420"/>
      <c r="O91" s="406">
        <v>7.2202216598193057E-3</v>
      </c>
      <c r="P91" s="406">
        <v>1.1302957861955898</v>
      </c>
      <c r="Q91" s="416">
        <v>2014</v>
      </c>
      <c r="R91" s="415"/>
      <c r="Z91" s="61"/>
    </row>
    <row r="92" spans="1:26" x14ac:dyDescent="0.2">
      <c r="A92" s="60"/>
      <c r="B92" s="420"/>
      <c r="C92" s="940">
        <v>1.0059697055428323E-3</v>
      </c>
      <c r="D92" s="940">
        <v>1.652849184462609</v>
      </c>
      <c r="E92" s="416">
        <v>2015</v>
      </c>
      <c r="F92" s="412"/>
      <c r="G92" s="60"/>
      <c r="H92" s="420"/>
      <c r="I92" s="419">
        <v>1.2688112296700227E-2</v>
      </c>
      <c r="J92" s="406">
        <v>1.5001002816478604</v>
      </c>
      <c r="K92" s="416">
        <v>2015</v>
      </c>
      <c r="L92" s="412"/>
      <c r="M92" s="60"/>
      <c r="N92" s="420"/>
      <c r="O92" s="406">
        <v>1.1919375320482782E-2</v>
      </c>
      <c r="P92" s="406">
        <v>1.095998328416226</v>
      </c>
      <c r="Q92" s="416">
        <v>2015</v>
      </c>
      <c r="R92" s="415"/>
      <c r="Z92" s="61"/>
    </row>
    <row r="93" spans="1:26" x14ac:dyDescent="0.2">
      <c r="A93" s="60"/>
      <c r="B93" s="420"/>
      <c r="C93" s="940">
        <v>1.3208916209768047E-3</v>
      </c>
      <c r="D93" s="940">
        <v>1.9144839123287527</v>
      </c>
      <c r="E93" s="416">
        <v>2016</v>
      </c>
      <c r="F93" s="412"/>
      <c r="G93" s="60"/>
      <c r="H93" s="420"/>
      <c r="I93" s="419">
        <v>1.9487541855108158E-2</v>
      </c>
      <c r="J93" s="406">
        <v>1.4937026245575324</v>
      </c>
      <c r="K93" s="416">
        <v>2016</v>
      </c>
      <c r="L93" s="412"/>
      <c r="M93" s="60"/>
      <c r="N93" s="420"/>
      <c r="O93" s="406">
        <v>2.0644479818349184E-2</v>
      </c>
      <c r="P93" s="406">
        <v>1.2294291748523336</v>
      </c>
      <c r="Q93" s="416">
        <v>2016</v>
      </c>
      <c r="R93" s="415"/>
      <c r="Z93" s="61"/>
    </row>
    <row r="94" spans="1:26" x14ac:dyDescent="0.2">
      <c r="A94" s="60"/>
      <c r="B94" s="420"/>
      <c r="C94" s="940">
        <v>3.1074717733141737E-3</v>
      </c>
      <c r="D94" s="940">
        <v>1.7542600484484552</v>
      </c>
      <c r="E94" s="416">
        <v>2017</v>
      </c>
      <c r="F94" s="412"/>
      <c r="G94" s="60"/>
      <c r="H94" s="420"/>
      <c r="I94" s="419">
        <v>2.8113561183119862E-2</v>
      </c>
      <c r="J94" s="406">
        <v>1.6452115832066696</v>
      </c>
      <c r="K94" s="416">
        <v>2017</v>
      </c>
      <c r="L94" s="412"/>
      <c r="M94" s="60"/>
      <c r="N94" s="420"/>
      <c r="O94" s="406">
        <v>2.7078046165776273E-2</v>
      </c>
      <c r="P94" s="406">
        <v>1.2217807484733503</v>
      </c>
      <c r="Q94" s="416">
        <v>2017</v>
      </c>
      <c r="R94" s="415"/>
      <c r="Z94" s="61"/>
    </row>
    <row r="95" spans="1:26" x14ac:dyDescent="0.2">
      <c r="A95" s="423"/>
      <c r="B95" s="420"/>
      <c r="C95" s="940">
        <v>3.5014275703667318E-3</v>
      </c>
      <c r="D95" s="940">
        <v>1.604496717113556</v>
      </c>
      <c r="E95" s="416">
        <v>2018</v>
      </c>
      <c r="F95" s="412"/>
      <c r="G95" s="60"/>
      <c r="H95" s="420"/>
      <c r="I95" s="419">
        <v>3.0482018055286428E-2</v>
      </c>
      <c r="J95" s="406">
        <v>1.3416320602747052</v>
      </c>
      <c r="K95" s="416">
        <v>2018</v>
      </c>
      <c r="L95" s="412"/>
      <c r="M95" s="60"/>
      <c r="N95" s="420"/>
      <c r="O95" s="406">
        <v>3.1187750431157603E-2</v>
      </c>
      <c r="P95" s="406">
        <v>1.1239732962718025</v>
      </c>
      <c r="Q95" s="416">
        <v>2018</v>
      </c>
      <c r="R95" s="415"/>
      <c r="Z95" s="61"/>
    </row>
    <row r="96" spans="1:26" x14ac:dyDescent="0.2">
      <c r="A96" s="423"/>
      <c r="B96" s="420"/>
      <c r="C96" s="940">
        <v>3.6924164678392578E-3</v>
      </c>
      <c r="D96" s="940">
        <v>1.7744382172144713</v>
      </c>
      <c r="E96" s="416">
        <v>2019</v>
      </c>
      <c r="F96" s="412"/>
      <c r="G96" s="60"/>
      <c r="H96" s="420"/>
      <c r="I96" s="419">
        <v>3.2003633577237775E-2</v>
      </c>
      <c r="J96" s="406">
        <v>1.5519534832833513</v>
      </c>
      <c r="K96" s="416">
        <v>2019</v>
      </c>
      <c r="L96" s="412"/>
      <c r="M96" s="60"/>
      <c r="N96" s="420"/>
      <c r="O96" s="406">
        <v>3.9277074430025864E-2</v>
      </c>
      <c r="P96" s="406">
        <v>1.141472204902515</v>
      </c>
      <c r="Q96" s="416">
        <v>2019</v>
      </c>
      <c r="R96" s="414"/>
      <c r="Z96" s="413"/>
    </row>
    <row r="97" spans="1:26" x14ac:dyDescent="0.2">
      <c r="A97" s="932"/>
      <c r="B97" s="422" t="s">
        <v>80</v>
      </c>
      <c r="C97" s="941">
        <v>4.6883845178053553E-3</v>
      </c>
      <c r="D97" s="941">
        <v>1.8771434019535129</v>
      </c>
      <c r="E97" s="417">
        <v>2020</v>
      </c>
      <c r="F97" s="412"/>
      <c r="G97" s="60"/>
      <c r="H97" s="420" t="s">
        <v>80</v>
      </c>
      <c r="I97" s="419">
        <v>3.3949080635466131E-2</v>
      </c>
      <c r="J97" s="406">
        <v>1.7406124933084184</v>
      </c>
      <c r="K97" s="416">
        <v>2020</v>
      </c>
      <c r="L97" s="412"/>
      <c r="M97" s="60" t="s">
        <v>80</v>
      </c>
      <c r="N97" s="420"/>
      <c r="O97" s="406">
        <v>4.2486439704331934E-2</v>
      </c>
      <c r="P97" s="406">
        <v>1.1497938737775633</v>
      </c>
      <c r="Q97" s="416">
        <v>2020</v>
      </c>
      <c r="R97" s="414" t="s">
        <v>562</v>
      </c>
      <c r="Z97" s="61"/>
    </row>
    <row r="98" spans="1:26" x14ac:dyDescent="0.2">
      <c r="A98" s="60" t="s">
        <v>80</v>
      </c>
      <c r="B98" s="17"/>
      <c r="C98" s="200"/>
      <c r="D98" s="200"/>
      <c r="E98" s="409"/>
      <c r="F98" s="412"/>
      <c r="G98" s="60" t="s">
        <v>80</v>
      </c>
      <c r="H98" s="938"/>
      <c r="I98" s="419"/>
      <c r="J98" s="406"/>
      <c r="K98" s="416"/>
      <c r="L98" s="412"/>
      <c r="M98" s="60"/>
      <c r="N98" s="420"/>
      <c r="O98" s="406"/>
      <c r="P98" s="406"/>
      <c r="Q98" s="416"/>
      <c r="R98" s="415" t="s">
        <v>80</v>
      </c>
      <c r="Z98" s="61"/>
    </row>
    <row r="99" spans="1:26" x14ac:dyDescent="0.2">
      <c r="A99" s="412"/>
      <c r="B99" s="412"/>
      <c r="C99" s="412"/>
      <c r="D99" s="412"/>
      <c r="E99" s="412"/>
      <c r="F99" s="412"/>
      <c r="G99" s="423" t="s">
        <v>282</v>
      </c>
      <c r="H99" s="420" t="s">
        <v>80</v>
      </c>
      <c r="I99" s="419">
        <v>8.1216652433269251E-4</v>
      </c>
      <c r="J99" s="406">
        <v>1.0788512415532094</v>
      </c>
      <c r="K99" s="416">
        <v>2012</v>
      </c>
      <c r="L99" s="412"/>
      <c r="M99" s="423" t="s">
        <v>563</v>
      </c>
      <c r="N99" s="420"/>
      <c r="O99" s="406">
        <v>4.7676837389234669E-4</v>
      </c>
      <c r="P99" s="406">
        <v>1.5558305225233997</v>
      </c>
      <c r="Q99" s="416">
        <v>2012</v>
      </c>
      <c r="R99" s="415"/>
      <c r="Z99" s="413"/>
    </row>
    <row r="100" spans="1:26" x14ac:dyDescent="0.2">
      <c r="A100" s="412"/>
      <c r="B100" s="412"/>
      <c r="C100" s="412"/>
      <c r="D100" s="412"/>
      <c r="E100" s="412"/>
      <c r="F100" s="412"/>
      <c r="G100" s="60"/>
      <c r="H100" s="420"/>
      <c r="I100" s="419">
        <v>8.9338214434288223E-4</v>
      </c>
      <c r="J100" s="406">
        <v>1.6355659633507313</v>
      </c>
      <c r="K100" s="416">
        <v>2013</v>
      </c>
      <c r="L100" s="412"/>
      <c r="M100" s="60"/>
      <c r="N100" s="420"/>
      <c r="O100" s="406">
        <v>1.5071135063962952E-3</v>
      </c>
      <c r="P100" s="406">
        <v>1.4059801724053398</v>
      </c>
      <c r="Q100" s="416">
        <v>2013</v>
      </c>
      <c r="R100" s="415"/>
      <c r="Z100" s="61"/>
    </row>
    <row r="101" spans="1:26" x14ac:dyDescent="0.2">
      <c r="A101" s="412"/>
      <c r="B101" s="412"/>
      <c r="C101" s="412"/>
      <c r="D101" s="412"/>
      <c r="E101" s="412"/>
      <c r="F101" s="412"/>
      <c r="G101" s="60"/>
      <c r="H101" s="420"/>
      <c r="I101" s="419">
        <v>9.6653397233810131E-4</v>
      </c>
      <c r="J101" s="406">
        <v>1.6731659173616602</v>
      </c>
      <c r="K101" s="416">
        <v>2014</v>
      </c>
      <c r="L101" s="412"/>
      <c r="M101" s="60"/>
      <c r="N101" s="420"/>
      <c r="O101" s="406">
        <v>3.2402571788897826E-3</v>
      </c>
      <c r="P101" s="406">
        <v>1.2233951334656488</v>
      </c>
      <c r="Q101" s="416">
        <v>2014</v>
      </c>
      <c r="R101" s="415"/>
      <c r="Z101" s="61"/>
    </row>
    <row r="102" spans="1:26" x14ac:dyDescent="0.2">
      <c r="A102" s="412"/>
      <c r="B102" s="412"/>
      <c r="C102" s="412"/>
      <c r="D102" s="412"/>
      <c r="E102" s="412"/>
      <c r="F102" s="412"/>
      <c r="G102" s="60"/>
      <c r="H102" s="420"/>
      <c r="I102" s="419">
        <v>1.0453574942578003E-3</v>
      </c>
      <c r="J102" s="406">
        <v>1.8064256715026212</v>
      </c>
      <c r="K102" s="416">
        <v>2015</v>
      </c>
      <c r="L102" s="412"/>
      <c r="M102" s="60"/>
      <c r="N102" s="420"/>
      <c r="O102" s="406">
        <v>5.2637627281330391E-3</v>
      </c>
      <c r="P102" s="406">
        <v>1.3937712020804747</v>
      </c>
      <c r="Q102" s="416">
        <v>2015</v>
      </c>
      <c r="R102" s="415"/>
      <c r="Z102" s="61"/>
    </row>
    <row r="103" spans="1:26" x14ac:dyDescent="0.2">
      <c r="A103" s="412"/>
      <c r="B103" s="412"/>
      <c r="C103" s="412"/>
      <c r="D103" s="412"/>
      <c r="E103" s="412"/>
      <c r="F103" s="412"/>
      <c r="G103" s="60"/>
      <c r="H103" s="420"/>
      <c r="I103" s="419">
        <v>1.1955270900671697E-3</v>
      </c>
      <c r="J103" s="406">
        <v>1.7496805379225768</v>
      </c>
      <c r="K103" s="416">
        <v>2016</v>
      </c>
      <c r="L103" s="412"/>
      <c r="M103" s="60"/>
      <c r="N103" s="420"/>
      <c r="O103" s="406">
        <v>1.3420376739120044E-2</v>
      </c>
      <c r="P103" s="406">
        <v>1.4514359079791825</v>
      </c>
      <c r="Q103" s="416">
        <v>2016</v>
      </c>
      <c r="R103" s="415"/>
      <c r="Z103" s="61"/>
    </row>
    <row r="104" spans="1:26" x14ac:dyDescent="0.2">
      <c r="A104" s="412"/>
      <c r="B104" s="412"/>
      <c r="C104" s="412"/>
      <c r="D104" s="412"/>
      <c r="E104" s="412"/>
      <c r="F104" s="412"/>
      <c r="G104" s="60"/>
      <c r="H104" s="420"/>
      <c r="I104" s="419">
        <v>5.4902877427449081E-3</v>
      </c>
      <c r="J104" s="406">
        <v>1.4962524726050233</v>
      </c>
      <c r="K104" s="416">
        <v>2017</v>
      </c>
      <c r="L104" s="412"/>
      <c r="M104" s="60"/>
      <c r="N104" s="420"/>
      <c r="O104" s="406">
        <v>2.4064482337090288E-2</v>
      </c>
      <c r="P104" s="406">
        <v>1.4388958003464452</v>
      </c>
      <c r="Q104" s="416">
        <v>2017</v>
      </c>
      <c r="R104" s="415"/>
      <c r="Z104" s="61"/>
    </row>
    <row r="105" spans="1:26" x14ac:dyDescent="0.2">
      <c r="A105" s="412"/>
      <c r="B105" s="412"/>
      <c r="C105" s="412"/>
      <c r="D105" s="412"/>
      <c r="E105" s="412"/>
      <c r="F105" s="412"/>
      <c r="G105" s="60"/>
      <c r="H105" s="420"/>
      <c r="I105" s="419">
        <v>1.6015468908223033E-2</v>
      </c>
      <c r="J105" s="406">
        <v>1.5752145723234945</v>
      </c>
      <c r="K105" s="416">
        <v>2018</v>
      </c>
      <c r="L105" s="412"/>
      <c r="M105" s="60"/>
      <c r="N105" s="420"/>
      <c r="O105" s="406">
        <v>2.7190628016122386E-2</v>
      </c>
      <c r="P105" s="406">
        <v>1.2297263702064503</v>
      </c>
      <c r="Q105" s="416">
        <v>2018</v>
      </c>
      <c r="R105" s="415"/>
      <c r="Z105" s="61"/>
    </row>
    <row r="106" spans="1:26" x14ac:dyDescent="0.2">
      <c r="A106" s="412"/>
      <c r="B106" s="412"/>
      <c r="C106" s="412"/>
      <c r="D106" s="412"/>
      <c r="E106" s="412"/>
      <c r="F106" s="412"/>
      <c r="G106" s="60"/>
      <c r="H106" s="420"/>
      <c r="I106" s="419">
        <v>2.0397690263516205E-2</v>
      </c>
      <c r="J106" s="406">
        <v>1.6144500499791452</v>
      </c>
      <c r="K106" s="416">
        <v>2019</v>
      </c>
      <c r="L106" s="412"/>
      <c r="M106" s="60"/>
      <c r="N106" s="420"/>
      <c r="O106" s="406">
        <v>3.4229118085059435E-2</v>
      </c>
      <c r="P106" s="406">
        <v>1.2903574667746789</v>
      </c>
      <c r="Q106" s="416">
        <v>2019</v>
      </c>
      <c r="R106" s="414"/>
      <c r="Z106" s="413"/>
    </row>
    <row r="107" spans="1:26" x14ac:dyDescent="0.2">
      <c r="A107" s="412"/>
      <c r="B107" s="412"/>
      <c r="C107" s="412"/>
      <c r="D107" s="412"/>
      <c r="E107" s="412"/>
      <c r="F107" s="412"/>
      <c r="G107" s="60"/>
      <c r="H107" s="420" t="s">
        <v>80</v>
      </c>
      <c r="I107" s="419">
        <v>3.0844088698128158E-2</v>
      </c>
      <c r="J107" s="406">
        <v>1.7128775945924191</v>
      </c>
      <c r="K107" s="416">
        <v>2020</v>
      </c>
      <c r="L107" s="412"/>
      <c r="M107" s="60" t="s">
        <v>80</v>
      </c>
      <c r="N107" s="420"/>
      <c r="O107" s="406">
        <v>3.7070087738079897E-2</v>
      </c>
      <c r="P107" s="406">
        <v>1.2249489548213814</v>
      </c>
      <c r="Q107" s="416">
        <v>2020</v>
      </c>
      <c r="R107" s="414" t="s">
        <v>563</v>
      </c>
      <c r="Z107" s="61"/>
    </row>
    <row r="108" spans="1:26" x14ac:dyDescent="0.2">
      <c r="A108" s="412"/>
      <c r="B108" s="412"/>
      <c r="C108" s="412"/>
      <c r="D108" s="412"/>
      <c r="E108" s="412"/>
      <c r="F108" s="412"/>
      <c r="G108" s="60" t="s">
        <v>80</v>
      </c>
      <c r="H108" s="938"/>
      <c r="I108" s="419"/>
      <c r="J108" s="406"/>
      <c r="K108" s="416"/>
      <c r="L108" s="412"/>
      <c r="M108" s="60"/>
      <c r="N108" s="420"/>
      <c r="O108" s="406"/>
      <c r="P108" s="406"/>
      <c r="Q108" s="416"/>
      <c r="R108" s="415" t="s">
        <v>80</v>
      </c>
      <c r="Z108" s="61"/>
    </row>
    <row r="109" spans="1:26" x14ac:dyDescent="0.2">
      <c r="A109" s="412"/>
      <c r="B109" s="412"/>
      <c r="C109" s="412"/>
      <c r="D109" s="412"/>
      <c r="E109" s="412"/>
      <c r="F109" s="412"/>
      <c r="G109" s="423" t="s">
        <v>567</v>
      </c>
      <c r="H109" s="420" t="s">
        <v>80</v>
      </c>
      <c r="I109" s="419">
        <v>1.2656496718038156E-4</v>
      </c>
      <c r="J109" s="406">
        <v>1.4779308687824126</v>
      </c>
      <c r="K109" s="416">
        <v>2012</v>
      </c>
      <c r="L109" s="412"/>
      <c r="M109" s="423" t="s">
        <v>566</v>
      </c>
      <c r="N109" s="420"/>
      <c r="O109" s="406">
        <v>8.4340470444654314E-3</v>
      </c>
      <c r="P109" s="406">
        <v>1.5958859961326934</v>
      </c>
      <c r="Q109" s="416">
        <v>2012</v>
      </c>
      <c r="R109" s="415"/>
      <c r="Z109" s="413"/>
    </row>
    <row r="110" spans="1:26" x14ac:dyDescent="0.2">
      <c r="A110" s="412"/>
      <c r="B110" s="412"/>
      <c r="C110" s="412"/>
      <c r="D110" s="412"/>
      <c r="E110" s="412"/>
      <c r="F110" s="412"/>
      <c r="G110" s="60"/>
      <c r="H110" s="420"/>
      <c r="I110" s="419">
        <v>2.2803875490626035E-4</v>
      </c>
      <c r="J110" s="406">
        <v>1.2927482314971912</v>
      </c>
      <c r="K110" s="416">
        <v>2013</v>
      </c>
      <c r="L110" s="412"/>
      <c r="M110" s="60"/>
      <c r="N110" s="420"/>
      <c r="O110" s="406">
        <v>1.1255832654492284E-2</v>
      </c>
      <c r="P110" s="406">
        <v>1.4357414663858348</v>
      </c>
      <c r="Q110" s="416">
        <v>2013</v>
      </c>
      <c r="R110" s="415"/>
      <c r="Z110" s="61"/>
    </row>
    <row r="111" spans="1:26" x14ac:dyDescent="0.2">
      <c r="A111" s="412"/>
      <c r="B111" s="412"/>
      <c r="C111" s="412"/>
      <c r="D111" s="412"/>
      <c r="E111" s="412"/>
      <c r="F111" s="412"/>
      <c r="G111" s="60"/>
      <c r="H111" s="420"/>
      <c r="I111" s="419">
        <v>7.2825043196064884E-4</v>
      </c>
      <c r="J111" s="406">
        <v>1.0377951836078503</v>
      </c>
      <c r="K111" s="416">
        <v>2014</v>
      </c>
      <c r="L111" s="412"/>
      <c r="M111" s="60"/>
      <c r="N111" s="420"/>
      <c r="O111" s="406">
        <v>1.27548124386457E-2</v>
      </c>
      <c r="P111" s="406">
        <v>1.4679495425893152</v>
      </c>
      <c r="Q111" s="416">
        <v>2014</v>
      </c>
      <c r="R111" s="415"/>
      <c r="Z111" s="61"/>
    </row>
    <row r="112" spans="1:26" x14ac:dyDescent="0.2">
      <c r="A112" s="412"/>
      <c r="B112" s="412"/>
      <c r="C112" s="412"/>
      <c r="D112" s="412"/>
      <c r="E112" s="412"/>
      <c r="F112" s="412"/>
      <c r="G112" s="60"/>
      <c r="H112" s="420"/>
      <c r="I112" s="419">
        <v>7.9323304117498471E-4</v>
      </c>
      <c r="J112" s="406">
        <v>1.2399054897332018</v>
      </c>
      <c r="K112" s="416">
        <v>2015</v>
      </c>
      <c r="L112" s="412"/>
      <c r="M112" s="60"/>
      <c r="N112" s="420"/>
      <c r="O112" s="406">
        <v>1.2688112296700227E-2</v>
      </c>
      <c r="P112" s="406">
        <v>1.5001002816478604</v>
      </c>
      <c r="Q112" s="416">
        <v>2015</v>
      </c>
      <c r="R112" s="415"/>
      <c r="Z112" s="61"/>
    </row>
    <row r="113" spans="1:26" x14ac:dyDescent="0.2">
      <c r="A113" s="412"/>
      <c r="B113" s="412"/>
      <c r="C113" s="412"/>
      <c r="D113" s="412"/>
      <c r="E113" s="412"/>
      <c r="F113" s="412"/>
      <c r="G113" s="60"/>
      <c r="H113" s="420"/>
      <c r="I113" s="419">
        <v>3.865357697088023E-3</v>
      </c>
      <c r="J113" s="406">
        <v>1.4205359349525679</v>
      </c>
      <c r="K113" s="416">
        <v>2016</v>
      </c>
      <c r="L113" s="412"/>
      <c r="M113" s="60"/>
      <c r="N113" s="420"/>
      <c r="O113" s="406">
        <v>1.9487541855108158E-2</v>
      </c>
      <c r="P113" s="406">
        <v>1.4937026245575324</v>
      </c>
      <c r="Q113" s="416">
        <v>2016</v>
      </c>
      <c r="R113" s="415"/>
      <c r="Z113" s="61"/>
    </row>
    <row r="114" spans="1:26" x14ac:dyDescent="0.2">
      <c r="A114" s="412"/>
      <c r="B114" s="412"/>
      <c r="C114" s="412"/>
      <c r="D114" s="412"/>
      <c r="E114" s="412"/>
      <c r="F114" s="412"/>
      <c r="G114" s="60"/>
      <c r="H114" s="420"/>
      <c r="I114" s="419">
        <v>9.6775188054299324E-3</v>
      </c>
      <c r="J114" s="406">
        <v>1.4741471214282622</v>
      </c>
      <c r="K114" s="416">
        <v>2017</v>
      </c>
      <c r="L114" s="412"/>
      <c r="M114" s="60"/>
      <c r="N114" s="420"/>
      <c r="O114" s="406">
        <v>2.8113561183119862E-2</v>
      </c>
      <c r="P114" s="406">
        <v>1.6452115832066696</v>
      </c>
      <c r="Q114" s="416">
        <v>2017</v>
      </c>
      <c r="R114" s="415"/>
      <c r="Z114" s="61"/>
    </row>
    <row r="115" spans="1:26" x14ac:dyDescent="0.2">
      <c r="A115" s="412"/>
      <c r="B115" s="412"/>
      <c r="C115" s="412"/>
      <c r="D115" s="412"/>
      <c r="E115" s="412"/>
      <c r="F115" s="412"/>
      <c r="G115" s="60"/>
      <c r="H115" s="420"/>
      <c r="I115" s="419">
        <v>1.1423889535726687E-2</v>
      </c>
      <c r="J115" s="406">
        <v>1.3120192477114616</v>
      </c>
      <c r="K115" s="416">
        <v>2018</v>
      </c>
      <c r="L115" s="412"/>
      <c r="M115" s="60"/>
      <c r="N115" s="420"/>
      <c r="O115" s="406">
        <v>3.0482018055286428E-2</v>
      </c>
      <c r="P115" s="406">
        <v>1.3416320602747052</v>
      </c>
      <c r="Q115" s="416">
        <v>2018</v>
      </c>
      <c r="R115" s="415"/>
      <c r="Z115" s="61"/>
    </row>
    <row r="116" spans="1:26" x14ac:dyDescent="0.2">
      <c r="A116" s="412"/>
      <c r="B116" s="412"/>
      <c r="C116" s="412"/>
      <c r="D116" s="412"/>
      <c r="E116" s="412"/>
      <c r="F116" s="412"/>
      <c r="G116" s="60"/>
      <c r="H116" s="420"/>
      <c r="I116" s="419">
        <v>1.2324884538554464E-2</v>
      </c>
      <c r="J116" s="406">
        <v>1.341024600781813</v>
      </c>
      <c r="K116" s="416">
        <v>2019</v>
      </c>
      <c r="L116" s="412"/>
      <c r="M116" s="60"/>
      <c r="N116" s="420"/>
      <c r="O116" s="406">
        <v>3.2003633577237775E-2</v>
      </c>
      <c r="P116" s="406">
        <v>1.5519534832833513</v>
      </c>
      <c r="Q116" s="416">
        <v>2019</v>
      </c>
      <c r="R116" s="414"/>
      <c r="Z116" s="413"/>
    </row>
    <row r="117" spans="1:26" x14ac:dyDescent="0.2">
      <c r="A117" s="412"/>
      <c r="B117" s="412"/>
      <c r="C117" s="412"/>
      <c r="D117" s="412"/>
      <c r="E117" s="412"/>
      <c r="F117" s="412"/>
      <c r="G117" s="60"/>
      <c r="H117" s="420" t="s">
        <v>80</v>
      </c>
      <c r="I117" s="419">
        <v>2.0783600450383802E-2</v>
      </c>
      <c r="J117" s="406">
        <v>1.25178651943972</v>
      </c>
      <c r="K117" s="416">
        <v>2020</v>
      </c>
      <c r="L117" s="412"/>
      <c r="M117" s="60" t="s">
        <v>80</v>
      </c>
      <c r="N117" s="420"/>
      <c r="O117" s="406">
        <v>3.3949080635466131E-2</v>
      </c>
      <c r="P117" s="406">
        <v>1.7406124933084184</v>
      </c>
      <c r="Q117" s="416">
        <v>2020</v>
      </c>
      <c r="R117" s="414" t="s">
        <v>566</v>
      </c>
      <c r="T117" s="411"/>
      <c r="Z117" s="61"/>
    </row>
    <row r="118" spans="1:26" x14ac:dyDescent="0.2">
      <c r="A118" s="412"/>
      <c r="B118" s="412"/>
      <c r="C118" s="412"/>
      <c r="D118" s="412"/>
      <c r="E118" s="412"/>
      <c r="F118" s="412"/>
      <c r="G118" s="60" t="s">
        <v>80</v>
      </c>
      <c r="H118" s="938"/>
      <c r="I118" s="419"/>
      <c r="J118" s="406"/>
      <c r="K118" s="416"/>
      <c r="L118" s="412"/>
      <c r="M118" s="60"/>
      <c r="N118" s="420"/>
      <c r="O118" s="406"/>
      <c r="P118" s="406"/>
      <c r="Q118" s="416"/>
      <c r="R118" s="415" t="s">
        <v>80</v>
      </c>
      <c r="T118" s="411"/>
      <c r="Z118" s="61"/>
    </row>
    <row r="119" spans="1:26" x14ac:dyDescent="0.2">
      <c r="A119" s="412"/>
      <c r="B119" s="412"/>
      <c r="C119" s="412"/>
      <c r="D119" s="412"/>
      <c r="E119" s="412"/>
      <c r="F119" s="412"/>
      <c r="G119" s="423" t="s">
        <v>336</v>
      </c>
      <c r="H119" s="420" t="s">
        <v>80</v>
      </c>
      <c r="I119" s="419">
        <v>3.1864932653521279E-5</v>
      </c>
      <c r="J119" s="406">
        <v>0.93955903690459741</v>
      </c>
      <c r="K119" s="416">
        <v>2012</v>
      </c>
      <c r="L119" s="412"/>
      <c r="M119" s="423" t="s">
        <v>282</v>
      </c>
      <c r="N119" s="420"/>
      <c r="O119" s="406">
        <v>8.1216652433269251E-4</v>
      </c>
      <c r="P119" s="406">
        <v>1.0788512415532094</v>
      </c>
      <c r="Q119" s="416">
        <v>2012</v>
      </c>
      <c r="R119" s="415"/>
      <c r="T119" s="411"/>
      <c r="Z119" s="413"/>
    </row>
    <row r="120" spans="1:26" x14ac:dyDescent="0.2">
      <c r="A120" s="412"/>
      <c r="B120" s="412"/>
      <c r="C120" s="412"/>
      <c r="D120" s="412"/>
      <c r="E120" s="412"/>
      <c r="F120" s="412"/>
      <c r="G120" s="60"/>
      <c r="H120" s="420"/>
      <c r="I120" s="419">
        <v>1.0033138008363297E-4</v>
      </c>
      <c r="J120" s="406">
        <v>1.3472938135167134</v>
      </c>
      <c r="K120" s="416">
        <v>2013</v>
      </c>
      <c r="L120" s="412"/>
      <c r="M120" s="60"/>
      <c r="N120" s="420"/>
      <c r="O120" s="406">
        <v>8.9338214434288223E-4</v>
      </c>
      <c r="P120" s="406">
        <v>1.6355659633507313</v>
      </c>
      <c r="Q120" s="416">
        <v>2013</v>
      </c>
      <c r="R120" s="415"/>
      <c r="T120" s="411"/>
      <c r="Z120" s="61"/>
    </row>
    <row r="121" spans="1:26" x14ac:dyDescent="0.2">
      <c r="A121" s="412"/>
      <c r="B121" s="412"/>
      <c r="C121" s="412"/>
      <c r="D121" s="412"/>
      <c r="E121" s="412"/>
      <c r="F121" s="412"/>
      <c r="G121" s="60"/>
      <c r="H121" s="420"/>
      <c r="I121" s="419">
        <v>1.366483674825768E-4</v>
      </c>
      <c r="J121" s="406">
        <v>1.2484070737781101</v>
      </c>
      <c r="K121" s="416">
        <v>2014</v>
      </c>
      <c r="L121" s="412"/>
      <c r="M121" s="60"/>
      <c r="N121" s="420"/>
      <c r="O121" s="406">
        <v>9.6653397233810131E-4</v>
      </c>
      <c r="P121" s="406">
        <v>1.6731659173616602</v>
      </c>
      <c r="Q121" s="416">
        <v>2014</v>
      </c>
      <c r="R121" s="415"/>
      <c r="T121" s="411"/>
      <c r="Z121" s="61"/>
    </row>
    <row r="122" spans="1:26" x14ac:dyDescent="0.2">
      <c r="A122" s="412"/>
      <c r="B122" s="412"/>
      <c r="C122" s="412"/>
      <c r="D122" s="412"/>
      <c r="E122" s="412"/>
      <c r="F122" s="412"/>
      <c r="G122" s="60"/>
      <c r="H122" s="420"/>
      <c r="I122" s="419">
        <v>4.1128436193309552E-4</v>
      </c>
      <c r="J122" s="406">
        <v>0.99788002394287956</v>
      </c>
      <c r="K122" s="416">
        <v>2015</v>
      </c>
      <c r="L122" s="412"/>
      <c r="M122" s="60"/>
      <c r="N122" s="420"/>
      <c r="O122" s="406">
        <v>1.0453574942578003E-3</v>
      </c>
      <c r="P122" s="406">
        <v>1.8064256715026212</v>
      </c>
      <c r="Q122" s="416">
        <v>2015</v>
      </c>
      <c r="R122" s="415"/>
      <c r="T122" s="411"/>
      <c r="Z122" s="61"/>
    </row>
    <row r="123" spans="1:26" x14ac:dyDescent="0.2">
      <c r="A123" s="412"/>
      <c r="B123" s="412"/>
      <c r="C123" s="412"/>
      <c r="D123" s="412"/>
      <c r="E123" s="412"/>
      <c r="F123" s="412"/>
      <c r="G123" s="60"/>
      <c r="H123" s="420"/>
      <c r="I123" s="419">
        <v>5.8568850536746468E-4</v>
      </c>
      <c r="J123" s="406">
        <v>1.2214239487674303</v>
      </c>
      <c r="K123" s="416">
        <v>2016</v>
      </c>
      <c r="L123" s="412"/>
      <c r="M123" s="60"/>
      <c r="N123" s="420"/>
      <c r="O123" s="406">
        <v>1.1955270900671697E-3</v>
      </c>
      <c r="P123" s="406">
        <v>1.7496805379225768</v>
      </c>
      <c r="Q123" s="416">
        <v>2016</v>
      </c>
      <c r="R123" s="415"/>
      <c r="T123" s="411"/>
      <c r="Z123" s="61"/>
    </row>
    <row r="124" spans="1:26" x14ac:dyDescent="0.2">
      <c r="A124" s="412"/>
      <c r="B124" s="412"/>
      <c r="C124" s="412"/>
      <c r="D124" s="412"/>
      <c r="E124" s="412"/>
      <c r="F124" s="412"/>
      <c r="G124" s="60"/>
      <c r="H124" s="420"/>
      <c r="I124" s="419">
        <v>1.3370004852975759E-3</v>
      </c>
      <c r="J124" s="406">
        <v>1.5410027009831537</v>
      </c>
      <c r="K124" s="416">
        <v>2017</v>
      </c>
      <c r="L124" s="412"/>
      <c r="M124" s="60"/>
      <c r="N124" s="420"/>
      <c r="O124" s="406">
        <v>5.4902877427449081E-3</v>
      </c>
      <c r="P124" s="406">
        <v>1.4962524726050233</v>
      </c>
      <c r="Q124" s="416">
        <v>2017</v>
      </c>
      <c r="R124" s="415"/>
      <c r="T124" s="411"/>
      <c r="Z124" s="61"/>
    </row>
    <row r="125" spans="1:26" x14ac:dyDescent="0.2">
      <c r="A125" s="412"/>
      <c r="B125" s="412"/>
      <c r="C125" s="412"/>
      <c r="D125" s="412"/>
      <c r="E125" s="412"/>
      <c r="F125" s="412"/>
      <c r="G125" s="60"/>
      <c r="H125" s="420"/>
      <c r="I125" s="419">
        <v>1.8010433269741242E-3</v>
      </c>
      <c r="J125" s="406">
        <v>1.2927210908293465</v>
      </c>
      <c r="K125" s="416">
        <v>2018</v>
      </c>
      <c r="L125" s="412"/>
      <c r="M125" s="60"/>
      <c r="N125" s="420"/>
      <c r="O125" s="406">
        <v>1.6015468908223033E-2</v>
      </c>
      <c r="P125" s="406">
        <v>1.5752145723234945</v>
      </c>
      <c r="Q125" s="416">
        <v>2018</v>
      </c>
      <c r="R125" s="415"/>
      <c r="T125" s="411"/>
      <c r="Z125" s="61"/>
    </row>
    <row r="126" spans="1:26" x14ac:dyDescent="0.2">
      <c r="A126" s="412"/>
      <c r="B126" s="412"/>
      <c r="C126" s="412"/>
      <c r="D126" s="412"/>
      <c r="E126" s="412"/>
      <c r="F126" s="412"/>
      <c r="G126" s="60"/>
      <c r="H126" s="420"/>
      <c r="I126" s="419">
        <v>2.908649567503726E-3</v>
      </c>
      <c r="J126" s="406">
        <v>1.3605007126761961</v>
      </c>
      <c r="K126" s="416">
        <v>2019</v>
      </c>
      <c r="L126" s="412"/>
      <c r="M126" s="60"/>
      <c r="N126" s="420"/>
      <c r="O126" s="406">
        <v>2.0397690263516205E-2</v>
      </c>
      <c r="P126" s="406">
        <v>1.6144500499791452</v>
      </c>
      <c r="Q126" s="416">
        <v>2019</v>
      </c>
      <c r="R126" s="414"/>
      <c r="T126" s="411"/>
      <c r="Z126" s="413"/>
    </row>
    <row r="127" spans="1:26" x14ac:dyDescent="0.2">
      <c r="A127" s="412"/>
      <c r="B127" s="412"/>
      <c r="C127" s="412"/>
      <c r="D127" s="412"/>
      <c r="E127" s="412"/>
      <c r="F127" s="412"/>
      <c r="G127" s="62"/>
      <c r="H127" s="422" t="s">
        <v>80</v>
      </c>
      <c r="I127" s="942">
        <v>2.9232771968799808E-3</v>
      </c>
      <c r="J127" s="408">
        <v>1.2780882013918327</v>
      </c>
      <c r="K127" s="417">
        <v>2020</v>
      </c>
      <c r="L127" s="412"/>
      <c r="M127" s="424"/>
      <c r="N127" s="421"/>
      <c r="O127" s="940">
        <v>3.0844088698128158E-2</v>
      </c>
      <c r="P127" s="940">
        <v>1.7128775945924191</v>
      </c>
      <c r="Q127" s="416">
        <v>2020</v>
      </c>
      <c r="R127" s="414" t="s">
        <v>282</v>
      </c>
      <c r="Z127" s="412"/>
    </row>
    <row r="128" spans="1:26" x14ac:dyDescent="0.2">
      <c r="A128" s="412"/>
      <c r="B128" s="412"/>
      <c r="C128" s="412"/>
      <c r="D128" s="412"/>
      <c r="E128" s="412"/>
      <c r="F128" s="412"/>
      <c r="G128" s="61" t="s">
        <v>80</v>
      </c>
      <c r="I128" s="412"/>
      <c r="J128" s="412"/>
      <c r="K128" s="412"/>
      <c r="L128" s="412"/>
      <c r="M128" s="424"/>
      <c r="N128" s="421"/>
      <c r="O128" s="940"/>
      <c r="P128" s="940"/>
      <c r="Q128" s="416"/>
      <c r="R128" s="415" t="s">
        <v>80</v>
      </c>
      <c r="Z128" s="412"/>
    </row>
    <row r="129" spans="1:26" x14ac:dyDescent="0.2">
      <c r="A129" s="412"/>
      <c r="B129" s="412"/>
      <c r="C129" s="412"/>
      <c r="D129" s="412"/>
      <c r="E129" s="412"/>
      <c r="F129" s="412"/>
      <c r="G129" s="412"/>
      <c r="I129" s="412"/>
      <c r="J129" s="412"/>
      <c r="K129" s="412"/>
      <c r="L129" s="412"/>
      <c r="M129" s="423" t="s">
        <v>2</v>
      </c>
      <c r="N129" s="420"/>
      <c r="O129" s="940">
        <v>5.2325171376093335E-4</v>
      </c>
      <c r="P129" s="940">
        <v>1.2838289545134374</v>
      </c>
      <c r="Q129" s="416">
        <v>2012</v>
      </c>
      <c r="R129" s="415"/>
      <c r="Z129" s="413"/>
    </row>
    <row r="130" spans="1:26" x14ac:dyDescent="0.2">
      <c r="A130" s="412"/>
      <c r="B130" s="412"/>
      <c r="C130" s="412"/>
      <c r="D130" s="412"/>
      <c r="E130" s="412"/>
      <c r="F130" s="412"/>
      <c r="G130" s="412"/>
      <c r="H130" s="412"/>
      <c r="I130" s="412"/>
      <c r="J130" s="412"/>
      <c r="K130" s="412"/>
      <c r="L130" s="412"/>
      <c r="M130" s="60"/>
      <c r="N130" s="420"/>
      <c r="O130" s="940">
        <v>6.936400947692888E-4</v>
      </c>
      <c r="P130" s="940">
        <v>1.2424430628423337</v>
      </c>
      <c r="Q130" s="416">
        <v>2013</v>
      </c>
      <c r="R130" s="415"/>
      <c r="Z130" s="61"/>
    </row>
    <row r="131" spans="1:26" x14ac:dyDescent="0.2">
      <c r="A131" s="412"/>
      <c r="B131" s="412"/>
      <c r="C131" s="412"/>
      <c r="D131" s="412"/>
      <c r="E131" s="412"/>
      <c r="F131" s="412"/>
      <c r="G131" s="412"/>
      <c r="H131" s="412"/>
      <c r="I131" s="412"/>
      <c r="J131" s="412"/>
      <c r="K131" s="412"/>
      <c r="L131" s="412"/>
      <c r="M131" s="60"/>
      <c r="N131" s="420"/>
      <c r="O131" s="940">
        <v>1.2857590859023924E-3</v>
      </c>
      <c r="P131" s="940">
        <v>1.0759835160092741</v>
      </c>
      <c r="Q131" s="416">
        <v>2014</v>
      </c>
      <c r="R131" s="415"/>
      <c r="Z131" s="61"/>
    </row>
    <row r="132" spans="1:26" x14ac:dyDescent="0.2">
      <c r="A132" s="412"/>
      <c r="B132" s="412"/>
      <c r="C132" s="412"/>
      <c r="D132" s="412"/>
      <c r="E132" s="412"/>
      <c r="F132" s="412"/>
      <c r="G132" s="412"/>
      <c r="H132" s="412"/>
      <c r="I132" s="412"/>
      <c r="J132" s="412"/>
      <c r="K132" s="412"/>
      <c r="L132" s="412"/>
      <c r="M132" s="60"/>
      <c r="N132" s="420"/>
      <c r="O132" s="940">
        <v>1.6589842973241426E-3</v>
      </c>
      <c r="P132" s="940">
        <v>1.2149201533439531</v>
      </c>
      <c r="Q132" s="416">
        <v>2015</v>
      </c>
      <c r="R132" s="415"/>
      <c r="Z132" s="61"/>
    </row>
    <row r="133" spans="1:26" x14ac:dyDescent="0.2">
      <c r="A133" s="412"/>
      <c r="B133" s="412"/>
      <c r="C133" s="412"/>
      <c r="D133" s="412"/>
      <c r="E133" s="412"/>
      <c r="F133" s="412"/>
      <c r="G133" s="412"/>
      <c r="H133" s="412"/>
      <c r="I133" s="412"/>
      <c r="J133" s="412"/>
      <c r="K133" s="412"/>
      <c r="L133" s="412"/>
      <c r="M133" s="60"/>
      <c r="N133" s="420"/>
      <c r="O133" s="940">
        <v>2.9613693219921852E-3</v>
      </c>
      <c r="P133" s="940">
        <v>1.3204149801809297</v>
      </c>
      <c r="Q133" s="416">
        <v>2016</v>
      </c>
      <c r="R133" s="415"/>
      <c r="Z133" s="61"/>
    </row>
    <row r="134" spans="1:26" x14ac:dyDescent="0.2">
      <c r="A134" s="412"/>
      <c r="B134" s="412"/>
      <c r="C134" s="412"/>
      <c r="D134" s="412"/>
      <c r="E134" s="412"/>
      <c r="F134" s="412"/>
      <c r="G134" s="412"/>
      <c r="H134" s="412"/>
      <c r="I134" s="412"/>
      <c r="J134" s="412"/>
      <c r="K134" s="412"/>
      <c r="L134" s="412"/>
      <c r="M134" s="60"/>
      <c r="N134" s="420"/>
      <c r="O134" s="940">
        <v>7.4133616176436639E-3</v>
      </c>
      <c r="P134" s="940">
        <v>0.99478918569425867</v>
      </c>
      <c r="Q134" s="416">
        <v>2017</v>
      </c>
      <c r="R134" s="415"/>
      <c r="Z134" s="61"/>
    </row>
    <row r="135" spans="1:26" x14ac:dyDescent="0.2">
      <c r="A135" s="412"/>
      <c r="B135" s="412"/>
      <c r="C135" s="412"/>
      <c r="D135" s="412"/>
      <c r="E135" s="412"/>
      <c r="F135" s="412"/>
      <c r="G135" s="412"/>
      <c r="H135" s="412"/>
      <c r="I135" s="412"/>
      <c r="J135" s="412"/>
      <c r="K135" s="412"/>
      <c r="L135" s="412"/>
      <c r="M135" s="60"/>
      <c r="N135" s="420"/>
      <c r="O135" s="940">
        <v>1.0570090375458535E-2</v>
      </c>
      <c r="P135" s="940">
        <v>1.2041734248096836</v>
      </c>
      <c r="Q135" s="416">
        <v>2018</v>
      </c>
      <c r="R135" s="415"/>
      <c r="Z135" s="61"/>
    </row>
    <row r="136" spans="1:26" x14ac:dyDescent="0.2">
      <c r="A136" s="412"/>
      <c r="B136" s="412"/>
      <c r="C136" s="412"/>
      <c r="D136" s="412"/>
      <c r="E136" s="412"/>
      <c r="F136" s="412"/>
      <c r="G136" s="412"/>
      <c r="H136" s="412"/>
      <c r="I136" s="412"/>
      <c r="J136" s="412"/>
      <c r="K136" s="412"/>
      <c r="L136" s="412"/>
      <c r="M136" s="60"/>
      <c r="N136" s="420"/>
      <c r="O136" s="940">
        <v>1.3928004984057862E-2</v>
      </c>
      <c r="P136" s="940">
        <v>1.3059137049335861</v>
      </c>
      <c r="Q136" s="416">
        <v>2019</v>
      </c>
      <c r="R136" s="414"/>
      <c r="Z136" s="413"/>
    </row>
    <row r="137" spans="1:26" x14ac:dyDescent="0.2">
      <c r="A137" s="412"/>
      <c r="B137" s="412"/>
      <c r="C137" s="412"/>
      <c r="D137" s="412"/>
      <c r="E137" s="412"/>
      <c r="F137" s="412"/>
      <c r="G137" s="412"/>
      <c r="H137" s="412"/>
      <c r="I137" s="412"/>
      <c r="J137" s="412"/>
      <c r="K137" s="412"/>
      <c r="L137" s="412"/>
      <c r="M137" s="424"/>
      <c r="N137" s="421"/>
      <c r="O137" s="940">
        <v>2.7776584696284932E-2</v>
      </c>
      <c r="P137" s="940">
        <v>0.95924320529998364</v>
      </c>
      <c r="Q137" s="416">
        <v>2020</v>
      </c>
      <c r="R137" s="414" t="s">
        <v>2</v>
      </c>
      <c r="Z137" s="412"/>
    </row>
    <row r="138" spans="1:26" x14ac:dyDescent="0.2">
      <c r="A138" s="412"/>
      <c r="B138" s="412"/>
      <c r="C138" s="412"/>
      <c r="D138" s="412"/>
      <c r="E138" s="412"/>
      <c r="F138" s="412"/>
      <c r="G138" s="412"/>
      <c r="H138" s="412"/>
      <c r="I138" s="412"/>
      <c r="J138" s="412"/>
      <c r="K138" s="412"/>
      <c r="L138" s="412"/>
      <c r="M138" s="424"/>
      <c r="N138" s="421"/>
      <c r="O138" s="940"/>
      <c r="P138" s="940"/>
      <c r="Q138" s="416"/>
      <c r="R138" s="415" t="s">
        <v>80</v>
      </c>
      <c r="Z138" s="412"/>
    </row>
    <row r="139" spans="1:26" x14ac:dyDescent="0.2">
      <c r="A139" s="412"/>
      <c r="B139" s="412"/>
      <c r="C139" s="412"/>
      <c r="D139" s="412"/>
      <c r="E139" s="412"/>
      <c r="F139" s="412"/>
      <c r="G139" s="412"/>
      <c r="H139" s="412"/>
      <c r="I139" s="412"/>
      <c r="J139" s="412"/>
      <c r="K139" s="412"/>
      <c r="L139" s="412"/>
      <c r="M139" s="423" t="s">
        <v>5</v>
      </c>
      <c r="N139" s="420"/>
      <c r="O139" s="940">
        <v>1.188669746261141E-3</v>
      </c>
      <c r="P139" s="940">
        <v>1.3284735120334681</v>
      </c>
      <c r="Q139" s="416">
        <v>2012</v>
      </c>
      <c r="R139" s="415"/>
      <c r="Z139" s="413"/>
    </row>
    <row r="140" spans="1:26" x14ac:dyDescent="0.2">
      <c r="A140" s="412"/>
      <c r="B140" s="412"/>
      <c r="C140" s="412"/>
      <c r="D140" s="412"/>
      <c r="E140" s="412"/>
      <c r="F140" s="412"/>
      <c r="G140" s="412"/>
      <c r="H140" s="412"/>
      <c r="I140" s="412"/>
      <c r="J140" s="412"/>
      <c r="K140" s="412"/>
      <c r="L140" s="412"/>
      <c r="M140" s="60"/>
      <c r="N140" s="420"/>
      <c r="O140" s="940">
        <v>1.7093520777992247E-3</v>
      </c>
      <c r="P140" s="940">
        <v>1.3490531731297828</v>
      </c>
      <c r="Q140" s="416">
        <v>2013</v>
      </c>
      <c r="R140" s="415"/>
      <c r="Z140" s="61"/>
    </row>
    <row r="141" spans="1:26" x14ac:dyDescent="0.2">
      <c r="A141" s="412"/>
      <c r="B141" s="412"/>
      <c r="C141" s="412"/>
      <c r="D141" s="412"/>
      <c r="E141" s="412"/>
      <c r="F141" s="412"/>
      <c r="G141" s="412"/>
      <c r="H141" s="412"/>
      <c r="I141" s="412"/>
      <c r="J141" s="412"/>
      <c r="K141" s="412"/>
      <c r="L141" s="412"/>
      <c r="M141" s="60"/>
      <c r="N141" s="420"/>
      <c r="O141" s="940">
        <v>2.6870409089650277E-3</v>
      </c>
      <c r="P141" s="940">
        <v>1.1627370859513422</v>
      </c>
      <c r="Q141" s="416">
        <v>2014</v>
      </c>
      <c r="R141" s="415"/>
      <c r="Z141" s="61"/>
    </row>
    <row r="142" spans="1:26" x14ac:dyDescent="0.2">
      <c r="A142" s="412"/>
      <c r="B142" s="412"/>
      <c r="C142" s="412"/>
      <c r="D142" s="412"/>
      <c r="E142" s="412"/>
      <c r="F142" s="412"/>
      <c r="G142" s="412"/>
      <c r="H142" s="412"/>
      <c r="I142" s="412"/>
      <c r="J142" s="412"/>
      <c r="K142" s="412"/>
      <c r="L142" s="412"/>
      <c r="M142" s="60"/>
      <c r="N142" s="420"/>
      <c r="O142" s="940">
        <v>4.6916538613326463E-3</v>
      </c>
      <c r="P142" s="940">
        <v>1.2647106460453903</v>
      </c>
      <c r="Q142" s="416">
        <v>2015</v>
      </c>
      <c r="R142" s="415"/>
      <c r="Z142" s="61"/>
    </row>
    <row r="143" spans="1:26" x14ac:dyDescent="0.2">
      <c r="A143" s="412"/>
      <c r="B143" s="412"/>
      <c r="C143" s="412"/>
      <c r="D143" s="412"/>
      <c r="E143" s="412"/>
      <c r="F143" s="412"/>
      <c r="G143" s="412"/>
      <c r="H143" s="412"/>
      <c r="I143" s="412"/>
      <c r="J143" s="412"/>
      <c r="K143" s="412"/>
      <c r="L143" s="412"/>
      <c r="M143" s="60"/>
      <c r="N143" s="420"/>
      <c r="O143" s="940">
        <v>7.1657828492096357E-3</v>
      </c>
      <c r="P143" s="940">
        <v>1.3578679457061364</v>
      </c>
      <c r="Q143" s="416">
        <v>2016</v>
      </c>
      <c r="R143" s="415"/>
      <c r="Z143" s="61"/>
    </row>
    <row r="144" spans="1:26" x14ac:dyDescent="0.2">
      <c r="A144" s="412"/>
      <c r="B144" s="412"/>
      <c r="C144" s="412"/>
      <c r="D144" s="412"/>
      <c r="E144" s="412"/>
      <c r="F144" s="412"/>
      <c r="G144" s="412"/>
      <c r="H144" s="412"/>
      <c r="I144" s="412"/>
      <c r="J144" s="412"/>
      <c r="K144" s="412"/>
      <c r="L144" s="412"/>
      <c r="M144" s="60"/>
      <c r="N144" s="420"/>
      <c r="O144" s="940">
        <v>9.7116828559903005E-3</v>
      </c>
      <c r="P144" s="940">
        <v>1.3164441060152681</v>
      </c>
      <c r="Q144" s="416">
        <v>2017</v>
      </c>
      <c r="R144" s="415"/>
      <c r="Z144" s="61"/>
    </row>
    <row r="145" spans="1:26" x14ac:dyDescent="0.2">
      <c r="A145" s="412"/>
      <c r="B145" s="412"/>
      <c r="C145" s="412"/>
      <c r="D145" s="412"/>
      <c r="E145" s="412"/>
      <c r="F145" s="412"/>
      <c r="G145" s="412"/>
      <c r="H145" s="412"/>
      <c r="I145" s="412"/>
      <c r="J145" s="412"/>
      <c r="K145" s="412"/>
      <c r="L145" s="412"/>
      <c r="M145" s="60"/>
      <c r="N145" s="420"/>
      <c r="O145" s="940">
        <v>1.169153853205309E-2</v>
      </c>
      <c r="P145" s="940">
        <v>1.249442979595937</v>
      </c>
      <c r="Q145" s="416">
        <v>2018</v>
      </c>
      <c r="R145" s="415"/>
      <c r="Z145" s="61"/>
    </row>
    <row r="146" spans="1:26" x14ac:dyDescent="0.2">
      <c r="A146" s="412"/>
      <c r="B146" s="412"/>
      <c r="C146" s="412"/>
      <c r="D146" s="412"/>
      <c r="E146" s="412"/>
      <c r="F146" s="412"/>
      <c r="G146" s="412"/>
      <c r="H146" s="412"/>
      <c r="I146" s="412"/>
      <c r="J146" s="412"/>
      <c r="K146" s="412"/>
      <c r="L146" s="412"/>
      <c r="M146" s="60"/>
      <c r="N146" s="420"/>
      <c r="O146" s="940">
        <v>1.6178857205195948E-2</v>
      </c>
      <c r="P146" s="940">
        <v>1.213766784901575</v>
      </c>
      <c r="Q146" s="416">
        <v>2019</v>
      </c>
      <c r="R146" s="414"/>
      <c r="Z146" s="413"/>
    </row>
    <row r="147" spans="1:26" x14ac:dyDescent="0.2">
      <c r="A147" s="412"/>
      <c r="B147" s="412"/>
      <c r="C147" s="412"/>
      <c r="D147" s="412"/>
      <c r="E147" s="412"/>
      <c r="F147" s="412"/>
      <c r="G147" s="412"/>
      <c r="H147" s="412"/>
      <c r="I147" s="412"/>
      <c r="J147" s="412"/>
      <c r="K147" s="412"/>
      <c r="L147" s="412"/>
      <c r="M147" s="424"/>
      <c r="N147" s="421"/>
      <c r="O147" s="940">
        <v>2.214339379152119E-2</v>
      </c>
      <c r="P147" s="940">
        <v>1.1808115815547702</v>
      </c>
      <c r="Q147" s="416">
        <v>2020</v>
      </c>
      <c r="R147" s="414" t="s">
        <v>5</v>
      </c>
      <c r="Z147" s="412"/>
    </row>
    <row r="148" spans="1:26" x14ac:dyDescent="0.2">
      <c r="A148" s="412"/>
      <c r="B148" s="412"/>
      <c r="C148" s="412"/>
      <c r="D148" s="412"/>
      <c r="E148" s="412"/>
      <c r="F148" s="412"/>
      <c r="G148" s="412"/>
      <c r="H148" s="412"/>
      <c r="I148" s="412"/>
      <c r="J148" s="412"/>
      <c r="K148" s="412"/>
      <c r="L148" s="412"/>
      <c r="M148" s="424"/>
      <c r="N148" s="421"/>
      <c r="O148" s="940"/>
      <c r="P148" s="940"/>
      <c r="Q148" s="416"/>
      <c r="R148" s="415" t="s">
        <v>80</v>
      </c>
      <c r="Z148" s="412"/>
    </row>
    <row r="149" spans="1:26" x14ac:dyDescent="0.2">
      <c r="A149" s="412"/>
      <c r="B149" s="412"/>
      <c r="C149" s="412"/>
      <c r="D149" s="412"/>
      <c r="E149" s="412"/>
      <c r="F149" s="412"/>
      <c r="G149" s="412"/>
      <c r="H149" s="412"/>
      <c r="I149" s="412"/>
      <c r="J149" s="412"/>
      <c r="K149" s="412"/>
      <c r="L149" s="412"/>
      <c r="M149" s="423" t="s">
        <v>567</v>
      </c>
      <c r="N149" s="420"/>
      <c r="O149" s="940">
        <v>1.2656496718038156E-4</v>
      </c>
      <c r="P149" s="940">
        <v>1.4779308687824126</v>
      </c>
      <c r="Q149" s="416">
        <v>2012</v>
      </c>
      <c r="R149" s="415"/>
      <c r="Z149" s="413"/>
    </row>
    <row r="150" spans="1:26" x14ac:dyDescent="0.2">
      <c r="A150" s="412"/>
      <c r="B150" s="412"/>
      <c r="C150" s="412"/>
      <c r="D150" s="412"/>
      <c r="E150" s="412"/>
      <c r="F150" s="412"/>
      <c r="G150" s="412"/>
      <c r="H150" s="412"/>
      <c r="I150" s="412"/>
      <c r="J150" s="412"/>
      <c r="K150" s="412"/>
      <c r="L150" s="412"/>
      <c r="M150" s="60"/>
      <c r="N150" s="420"/>
      <c r="O150" s="940">
        <v>2.2803875490626035E-4</v>
      </c>
      <c r="P150" s="940">
        <v>1.2927482314971912</v>
      </c>
      <c r="Q150" s="416">
        <v>2013</v>
      </c>
      <c r="R150" s="415"/>
      <c r="Z150" s="61"/>
    </row>
    <row r="151" spans="1:26" x14ac:dyDescent="0.2">
      <c r="A151" s="412"/>
      <c r="B151" s="412"/>
      <c r="C151" s="412"/>
      <c r="D151" s="412"/>
      <c r="E151" s="412"/>
      <c r="F151" s="412"/>
      <c r="G151" s="412"/>
      <c r="H151" s="412"/>
      <c r="I151" s="412"/>
      <c r="J151" s="412"/>
      <c r="K151" s="412"/>
      <c r="L151" s="412"/>
      <c r="M151" s="60"/>
      <c r="N151" s="420"/>
      <c r="O151" s="940">
        <v>7.2825043196064884E-4</v>
      </c>
      <c r="P151" s="940">
        <v>1.0377951836078503</v>
      </c>
      <c r="Q151" s="416">
        <v>2014</v>
      </c>
      <c r="R151" s="415"/>
      <c r="Z151" s="61"/>
    </row>
    <row r="152" spans="1:26" x14ac:dyDescent="0.2">
      <c r="A152" s="412"/>
      <c r="B152" s="412"/>
      <c r="C152" s="412"/>
      <c r="D152" s="412"/>
      <c r="E152" s="412"/>
      <c r="F152" s="412"/>
      <c r="G152" s="412"/>
      <c r="H152" s="412"/>
      <c r="I152" s="412"/>
      <c r="J152" s="412"/>
      <c r="K152" s="412"/>
      <c r="L152" s="412"/>
      <c r="M152" s="60"/>
      <c r="N152" s="420"/>
      <c r="O152" s="940">
        <v>7.9323304117498471E-4</v>
      </c>
      <c r="P152" s="940">
        <v>1.2399054897332018</v>
      </c>
      <c r="Q152" s="416">
        <v>2015</v>
      </c>
      <c r="R152" s="415"/>
      <c r="Z152" s="61"/>
    </row>
    <row r="153" spans="1:26" x14ac:dyDescent="0.2">
      <c r="A153" s="412"/>
      <c r="B153" s="412"/>
      <c r="C153" s="412"/>
      <c r="D153" s="412"/>
      <c r="E153" s="412"/>
      <c r="F153" s="412"/>
      <c r="G153" s="412"/>
      <c r="H153" s="412"/>
      <c r="I153" s="412"/>
      <c r="J153" s="412"/>
      <c r="K153" s="412"/>
      <c r="L153" s="412"/>
      <c r="M153" s="60"/>
      <c r="N153" s="420"/>
      <c r="O153" s="940">
        <v>3.865357697088023E-3</v>
      </c>
      <c r="P153" s="940">
        <v>1.4205359349525679</v>
      </c>
      <c r="Q153" s="416">
        <v>2016</v>
      </c>
      <c r="R153" s="415"/>
      <c r="Z153" s="61"/>
    </row>
    <row r="154" spans="1:26" x14ac:dyDescent="0.2">
      <c r="A154" s="412"/>
      <c r="B154" s="412"/>
      <c r="C154" s="412"/>
      <c r="D154" s="412"/>
      <c r="E154" s="412"/>
      <c r="F154" s="412"/>
      <c r="G154" s="412"/>
      <c r="H154" s="412"/>
      <c r="I154" s="412"/>
      <c r="J154" s="412"/>
      <c r="K154" s="412"/>
      <c r="L154" s="412"/>
      <c r="M154" s="60"/>
      <c r="N154" s="420"/>
      <c r="O154" s="940">
        <v>9.6775188054299324E-3</v>
      </c>
      <c r="P154" s="940">
        <v>1.4741471214282622</v>
      </c>
      <c r="Q154" s="416">
        <v>2017</v>
      </c>
      <c r="R154" s="415"/>
      <c r="Z154" s="61"/>
    </row>
    <row r="155" spans="1:26" x14ac:dyDescent="0.2">
      <c r="A155" s="412"/>
      <c r="B155" s="412"/>
      <c r="C155" s="412"/>
      <c r="D155" s="412"/>
      <c r="E155" s="412"/>
      <c r="F155" s="412"/>
      <c r="G155" s="412"/>
      <c r="H155" s="412"/>
      <c r="I155" s="412"/>
      <c r="J155" s="412"/>
      <c r="K155" s="412"/>
      <c r="L155" s="412"/>
      <c r="M155" s="60"/>
      <c r="N155" s="420"/>
      <c r="O155" s="940">
        <v>1.1423889535726687E-2</v>
      </c>
      <c r="P155" s="940">
        <v>1.3120192477114616</v>
      </c>
      <c r="Q155" s="416">
        <v>2018</v>
      </c>
      <c r="R155" s="415"/>
      <c r="Z155" s="61"/>
    </row>
    <row r="156" spans="1:26" x14ac:dyDescent="0.2">
      <c r="A156" s="412"/>
      <c r="B156" s="412"/>
      <c r="C156" s="412"/>
      <c r="D156" s="412"/>
      <c r="E156" s="412"/>
      <c r="F156" s="412"/>
      <c r="G156" s="412"/>
      <c r="H156" s="412"/>
      <c r="I156" s="412"/>
      <c r="J156" s="412"/>
      <c r="K156" s="412"/>
      <c r="L156" s="412"/>
      <c r="M156" s="60"/>
      <c r="N156" s="420"/>
      <c r="O156" s="940">
        <v>1.2324884538554464E-2</v>
      </c>
      <c r="P156" s="940">
        <v>1.341024600781813</v>
      </c>
      <c r="Q156" s="416">
        <v>2019</v>
      </c>
      <c r="R156" s="414"/>
      <c r="Z156" s="413"/>
    </row>
    <row r="157" spans="1:26" x14ac:dyDescent="0.2">
      <c r="A157" s="412"/>
      <c r="B157" s="412"/>
      <c r="C157" s="412"/>
      <c r="D157" s="412"/>
      <c r="E157" s="412"/>
      <c r="F157" s="412"/>
      <c r="G157" s="412"/>
      <c r="H157" s="412"/>
      <c r="I157" s="412"/>
      <c r="J157" s="412"/>
      <c r="K157" s="412"/>
      <c r="L157" s="412"/>
      <c r="M157" s="424"/>
      <c r="N157" s="421"/>
      <c r="O157" s="940">
        <v>2.0783600450383802E-2</v>
      </c>
      <c r="P157" s="940">
        <v>1.25178651943972</v>
      </c>
      <c r="Q157" s="416">
        <v>2020</v>
      </c>
      <c r="R157" s="414" t="s">
        <v>567</v>
      </c>
      <c r="Z157" s="412"/>
    </row>
    <row r="158" spans="1:26" x14ac:dyDescent="0.2">
      <c r="A158" s="412"/>
      <c r="B158" s="412"/>
      <c r="C158" s="412"/>
      <c r="D158" s="412"/>
      <c r="E158" s="412"/>
      <c r="F158" s="412"/>
      <c r="G158" s="412"/>
      <c r="H158" s="412"/>
      <c r="I158" s="412"/>
      <c r="J158" s="412"/>
      <c r="K158" s="412"/>
      <c r="L158" s="412"/>
      <c r="M158" s="424"/>
      <c r="N158" s="421"/>
      <c r="O158" s="940"/>
      <c r="P158" s="940"/>
      <c r="Q158" s="416"/>
      <c r="R158" s="415" t="s">
        <v>80</v>
      </c>
      <c r="Z158" s="412"/>
    </row>
    <row r="159" spans="1:26" x14ac:dyDescent="0.2">
      <c r="A159" s="412"/>
      <c r="B159" s="412"/>
      <c r="C159" s="412"/>
      <c r="D159" s="412"/>
      <c r="E159" s="412"/>
      <c r="F159" s="412"/>
      <c r="G159" s="412"/>
      <c r="H159" s="412"/>
      <c r="I159" s="412"/>
      <c r="J159" s="412"/>
      <c r="K159" s="412"/>
      <c r="L159" s="412"/>
      <c r="M159" s="423" t="s">
        <v>1</v>
      </c>
      <c r="N159" s="420"/>
      <c r="O159" s="940">
        <v>2.3477248155990955E-3</v>
      </c>
      <c r="P159" s="940">
        <v>1.5034139938541244</v>
      </c>
      <c r="Q159" s="416">
        <v>2012</v>
      </c>
      <c r="R159" s="415"/>
      <c r="Z159" s="413"/>
    </row>
    <row r="160" spans="1:26" x14ac:dyDescent="0.2">
      <c r="A160" s="412"/>
      <c r="B160" s="412"/>
      <c r="C160" s="412"/>
      <c r="D160" s="412"/>
      <c r="E160" s="412"/>
      <c r="F160" s="412"/>
      <c r="G160" s="412"/>
      <c r="H160" s="412"/>
      <c r="I160" s="412"/>
      <c r="J160" s="412"/>
      <c r="K160" s="412"/>
      <c r="L160" s="412"/>
      <c r="M160" s="60"/>
      <c r="N160" s="420"/>
      <c r="O160" s="940">
        <v>3.1292807496364613E-3</v>
      </c>
      <c r="P160" s="940">
        <v>1.6351800383109887</v>
      </c>
      <c r="Q160" s="416">
        <v>2013</v>
      </c>
      <c r="R160" s="415"/>
      <c r="Z160" s="61"/>
    </row>
    <row r="161" spans="1:26" x14ac:dyDescent="0.2">
      <c r="A161" s="412"/>
      <c r="B161" s="412"/>
      <c r="C161" s="412"/>
      <c r="D161" s="412"/>
      <c r="E161" s="412"/>
      <c r="F161" s="412"/>
      <c r="G161" s="412"/>
      <c r="H161" s="412"/>
      <c r="I161" s="412"/>
      <c r="J161" s="412"/>
      <c r="K161" s="412"/>
      <c r="L161" s="412"/>
      <c r="M161" s="60"/>
      <c r="N161" s="420"/>
      <c r="O161" s="940">
        <v>3.6999668918993992E-3</v>
      </c>
      <c r="P161" s="940">
        <v>1.4295273573833278</v>
      </c>
      <c r="Q161" s="416">
        <v>2014</v>
      </c>
      <c r="R161" s="415"/>
      <c r="Z161" s="61"/>
    </row>
    <row r="162" spans="1:26" x14ac:dyDescent="0.2">
      <c r="A162" s="412"/>
      <c r="B162" s="412"/>
      <c r="C162" s="412"/>
      <c r="D162" s="412"/>
      <c r="E162" s="412"/>
      <c r="F162" s="412"/>
      <c r="G162" s="412"/>
      <c r="H162" s="412"/>
      <c r="I162" s="412"/>
      <c r="J162" s="412"/>
      <c r="K162" s="412"/>
      <c r="L162" s="412"/>
      <c r="M162" s="60"/>
      <c r="N162" s="420"/>
      <c r="O162" s="940">
        <v>4.5272368769093546E-3</v>
      </c>
      <c r="P162" s="940">
        <v>1.3848598667454526</v>
      </c>
      <c r="Q162" s="416">
        <v>2015</v>
      </c>
      <c r="R162" s="415"/>
      <c r="Z162" s="61"/>
    </row>
    <row r="163" spans="1:26" x14ac:dyDescent="0.2">
      <c r="A163" s="412"/>
      <c r="B163" s="412"/>
      <c r="C163" s="412"/>
      <c r="D163" s="412"/>
      <c r="E163" s="412"/>
      <c r="F163" s="412"/>
      <c r="G163" s="412"/>
      <c r="H163" s="412"/>
      <c r="I163" s="412"/>
      <c r="J163" s="412"/>
      <c r="K163" s="412"/>
      <c r="L163" s="412"/>
      <c r="M163" s="60"/>
      <c r="N163" s="420"/>
      <c r="O163" s="940">
        <v>6.2894112835657308E-3</v>
      </c>
      <c r="P163" s="940">
        <v>1.4290958119095269</v>
      </c>
      <c r="Q163" s="416">
        <v>2016</v>
      </c>
      <c r="R163" s="415"/>
      <c r="Z163" s="61"/>
    </row>
    <row r="164" spans="1:26" x14ac:dyDescent="0.2">
      <c r="A164" s="412"/>
      <c r="B164" s="412"/>
      <c r="C164" s="412"/>
      <c r="D164" s="412"/>
      <c r="E164" s="412"/>
      <c r="F164" s="412"/>
      <c r="G164" s="412"/>
      <c r="H164" s="412"/>
      <c r="I164" s="412"/>
      <c r="J164" s="412"/>
      <c r="K164" s="412"/>
      <c r="L164" s="412"/>
      <c r="M164" s="60"/>
      <c r="N164" s="420"/>
      <c r="O164" s="940">
        <v>8.3115436050266948E-3</v>
      </c>
      <c r="P164" s="940">
        <v>1.4302110549646305</v>
      </c>
      <c r="Q164" s="416">
        <v>2017</v>
      </c>
      <c r="R164" s="415"/>
      <c r="Z164" s="61"/>
    </row>
    <row r="165" spans="1:26" x14ac:dyDescent="0.2">
      <c r="A165" s="412"/>
      <c r="B165" s="412"/>
      <c r="C165" s="412"/>
      <c r="D165" s="412"/>
      <c r="E165" s="412"/>
      <c r="F165" s="412"/>
      <c r="G165" s="412"/>
      <c r="H165" s="412"/>
      <c r="I165" s="412"/>
      <c r="J165" s="412"/>
      <c r="K165" s="412"/>
      <c r="L165" s="412"/>
      <c r="M165" s="60"/>
      <c r="N165" s="420"/>
      <c r="O165" s="940">
        <v>9.5073226732840868E-3</v>
      </c>
      <c r="P165" s="940">
        <v>1.4392866745433259</v>
      </c>
      <c r="Q165" s="416">
        <v>2018</v>
      </c>
      <c r="R165" s="415"/>
      <c r="Z165" s="61"/>
    </row>
    <row r="166" spans="1:26" x14ac:dyDescent="0.2">
      <c r="A166" s="412"/>
      <c r="B166" s="412"/>
      <c r="C166" s="412"/>
      <c r="D166" s="412"/>
      <c r="E166" s="412"/>
      <c r="F166" s="412"/>
      <c r="G166" s="412"/>
      <c r="H166" s="412"/>
      <c r="I166" s="412"/>
      <c r="J166" s="412"/>
      <c r="K166" s="412"/>
      <c r="L166" s="412"/>
      <c r="M166" s="60"/>
      <c r="N166" s="420"/>
      <c r="O166" s="940">
        <v>1.2064096669888195E-2</v>
      </c>
      <c r="P166" s="940">
        <v>1.3978815863666647</v>
      </c>
      <c r="Q166" s="416">
        <v>2019</v>
      </c>
      <c r="R166" s="414"/>
      <c r="Z166" s="413"/>
    </row>
    <row r="167" spans="1:26" x14ac:dyDescent="0.2">
      <c r="A167" s="412"/>
      <c r="B167" s="412"/>
      <c r="C167" s="412"/>
      <c r="D167" s="412"/>
      <c r="E167" s="412"/>
      <c r="F167" s="412"/>
      <c r="G167" s="412"/>
      <c r="H167" s="412"/>
      <c r="I167" s="412"/>
      <c r="J167" s="412"/>
      <c r="K167" s="412"/>
      <c r="L167" s="412"/>
      <c r="M167" s="424"/>
      <c r="N167" s="421"/>
      <c r="O167" s="940">
        <v>1.5132011404286622E-2</v>
      </c>
      <c r="P167" s="940">
        <v>1.4409025156925492</v>
      </c>
      <c r="Q167" s="416">
        <v>2020</v>
      </c>
      <c r="R167" s="414" t="s">
        <v>1</v>
      </c>
      <c r="Z167" s="412"/>
    </row>
    <row r="168" spans="1:26" x14ac:dyDescent="0.2">
      <c r="A168" s="412"/>
      <c r="B168" s="412"/>
      <c r="C168" s="412"/>
      <c r="D168" s="412"/>
      <c r="E168" s="412"/>
      <c r="F168" s="412"/>
      <c r="G168" s="412"/>
      <c r="H168" s="412"/>
      <c r="I168" s="412"/>
      <c r="J168" s="412"/>
      <c r="K168" s="412"/>
      <c r="L168" s="412"/>
      <c r="M168" s="424"/>
      <c r="N168" s="421"/>
      <c r="O168" s="940"/>
      <c r="P168" s="940"/>
      <c r="Q168" s="416"/>
      <c r="R168" s="415" t="s">
        <v>80</v>
      </c>
      <c r="Z168" s="412"/>
    </row>
    <row r="169" spans="1:26" x14ac:dyDescent="0.2">
      <c r="A169" s="412"/>
      <c r="B169" s="412"/>
      <c r="C169" s="412"/>
      <c r="D169" s="412"/>
      <c r="E169" s="412"/>
      <c r="F169" s="412"/>
      <c r="G169" s="412"/>
      <c r="H169" s="412"/>
      <c r="I169" s="412"/>
      <c r="J169" s="412"/>
      <c r="K169" s="412"/>
      <c r="L169" s="412"/>
      <c r="M169" s="423" t="s">
        <v>4</v>
      </c>
      <c r="N169" s="420"/>
      <c r="O169" s="940">
        <v>1.0988342977290863E-4</v>
      </c>
      <c r="P169" s="940">
        <v>1.2331892346027122</v>
      </c>
      <c r="Q169" s="416">
        <v>2012</v>
      </c>
      <c r="R169" s="415"/>
      <c r="Z169" s="413"/>
    </row>
    <row r="170" spans="1:26" x14ac:dyDescent="0.2">
      <c r="A170" s="412"/>
      <c r="B170" s="412"/>
      <c r="C170" s="412"/>
      <c r="D170" s="412"/>
      <c r="E170" s="412"/>
      <c r="F170" s="412"/>
      <c r="G170" s="412"/>
      <c r="H170" s="412"/>
      <c r="I170" s="412"/>
      <c r="J170" s="412"/>
      <c r="K170" s="412"/>
      <c r="L170" s="412"/>
      <c r="M170" s="423"/>
      <c r="N170" s="420"/>
      <c r="O170" s="940">
        <v>2.3223920286085219E-4</v>
      </c>
      <c r="P170" s="940">
        <v>1.1796866508617065</v>
      </c>
      <c r="Q170" s="416">
        <v>2013</v>
      </c>
      <c r="R170" s="415"/>
      <c r="Z170" s="61"/>
    </row>
    <row r="171" spans="1:26" x14ac:dyDescent="0.2">
      <c r="A171" s="412"/>
      <c r="B171" s="412"/>
      <c r="C171" s="412"/>
      <c r="D171" s="412"/>
      <c r="E171" s="412"/>
      <c r="F171" s="412"/>
      <c r="G171" s="412"/>
      <c r="H171" s="412"/>
      <c r="I171" s="412"/>
      <c r="J171" s="412"/>
      <c r="K171" s="412"/>
      <c r="L171" s="412"/>
      <c r="M171" s="423"/>
      <c r="N171" s="420"/>
      <c r="O171" s="940">
        <v>5.7693916844109544E-4</v>
      </c>
      <c r="P171" s="940">
        <v>1.1989533790369495</v>
      </c>
      <c r="Q171" s="416">
        <v>2014</v>
      </c>
      <c r="R171" s="415"/>
      <c r="Z171" s="61"/>
    </row>
    <row r="172" spans="1:26" x14ac:dyDescent="0.2">
      <c r="A172" s="412"/>
      <c r="B172" s="412"/>
      <c r="C172" s="412"/>
      <c r="D172" s="412"/>
      <c r="E172" s="412"/>
      <c r="F172" s="412"/>
      <c r="G172" s="412"/>
      <c r="H172" s="412"/>
      <c r="I172" s="412"/>
      <c r="J172" s="412"/>
      <c r="K172" s="412"/>
      <c r="L172" s="412"/>
      <c r="M172" s="423"/>
      <c r="N172" s="420"/>
      <c r="O172" s="940">
        <v>8.2789563960814123E-4</v>
      </c>
      <c r="P172" s="940">
        <v>1.3177028454676003</v>
      </c>
      <c r="Q172" s="416">
        <v>2015</v>
      </c>
      <c r="R172" s="415"/>
      <c r="Z172" s="61"/>
    </row>
    <row r="173" spans="1:26" x14ac:dyDescent="0.2">
      <c r="A173" s="412"/>
      <c r="B173" s="412"/>
      <c r="C173" s="412"/>
      <c r="D173" s="412"/>
      <c r="E173" s="412"/>
      <c r="F173" s="412"/>
      <c r="G173" s="412"/>
      <c r="H173" s="412"/>
      <c r="I173" s="412"/>
      <c r="J173" s="412"/>
      <c r="K173" s="412"/>
      <c r="L173" s="412"/>
      <c r="M173" s="423"/>
      <c r="N173" s="420"/>
      <c r="O173" s="940">
        <v>1.1198248042627451E-3</v>
      </c>
      <c r="P173" s="940">
        <v>1.3884243326382422</v>
      </c>
      <c r="Q173" s="416">
        <v>2016</v>
      </c>
      <c r="R173" s="415"/>
      <c r="Z173" s="61"/>
    </row>
    <row r="174" spans="1:26" x14ac:dyDescent="0.2">
      <c r="A174" s="412"/>
      <c r="B174" s="412"/>
      <c r="C174" s="412"/>
      <c r="D174" s="412"/>
      <c r="E174" s="412"/>
      <c r="F174" s="412"/>
      <c r="G174" s="412"/>
      <c r="H174" s="412"/>
      <c r="I174" s="412"/>
      <c r="J174" s="412"/>
      <c r="K174" s="412"/>
      <c r="L174" s="412"/>
      <c r="M174" s="423"/>
      <c r="N174" s="420"/>
      <c r="O174" s="940">
        <v>2.4335810489404435E-3</v>
      </c>
      <c r="P174" s="940">
        <v>1.2703599663653347</v>
      </c>
      <c r="Q174" s="416">
        <v>2017</v>
      </c>
      <c r="R174" s="415"/>
      <c r="Z174" s="61"/>
    </row>
    <row r="175" spans="1:26" x14ac:dyDescent="0.2">
      <c r="A175" s="412"/>
      <c r="B175" s="412"/>
      <c r="C175" s="412"/>
      <c r="D175" s="412"/>
      <c r="E175" s="412"/>
      <c r="F175" s="412"/>
      <c r="G175" s="412"/>
      <c r="H175" s="412"/>
      <c r="I175" s="412"/>
      <c r="J175" s="412"/>
      <c r="K175" s="412"/>
      <c r="L175" s="412"/>
      <c r="M175" s="423"/>
      <c r="N175" s="420"/>
      <c r="O175" s="940">
        <v>3.7402616584923877E-3</v>
      </c>
      <c r="P175" s="940">
        <v>1.1785455713495174</v>
      </c>
      <c r="Q175" s="416">
        <v>2018</v>
      </c>
      <c r="R175" s="415"/>
      <c r="Z175" s="61"/>
    </row>
    <row r="176" spans="1:26" x14ac:dyDescent="0.2">
      <c r="A176" s="412"/>
      <c r="B176" s="412"/>
      <c r="C176" s="412"/>
      <c r="D176" s="412"/>
      <c r="E176" s="412"/>
      <c r="F176" s="412"/>
      <c r="G176" s="412"/>
      <c r="H176" s="412"/>
      <c r="I176" s="412"/>
      <c r="J176" s="412"/>
      <c r="K176" s="412"/>
      <c r="L176" s="412"/>
      <c r="M176" s="423"/>
      <c r="N176" s="420"/>
      <c r="O176" s="940">
        <v>4.4767106425575385E-3</v>
      </c>
      <c r="P176" s="940">
        <v>1.1150385374032528</v>
      </c>
      <c r="Q176" s="416">
        <v>2019</v>
      </c>
      <c r="R176" s="414"/>
      <c r="Z176" s="413"/>
    </row>
    <row r="177" spans="1:26" x14ac:dyDescent="0.2">
      <c r="A177" s="412"/>
      <c r="B177" s="412"/>
      <c r="C177" s="412"/>
      <c r="D177" s="412"/>
      <c r="E177" s="412"/>
      <c r="F177" s="412"/>
      <c r="G177" s="412"/>
      <c r="H177" s="412"/>
      <c r="I177" s="412"/>
      <c r="J177" s="412"/>
      <c r="K177" s="412"/>
      <c r="L177" s="412"/>
      <c r="M177" s="423"/>
      <c r="N177" s="421"/>
      <c r="O177" s="940">
        <v>6.1806794878169341E-3</v>
      </c>
      <c r="P177" s="940">
        <v>1.1814058321401935</v>
      </c>
      <c r="Q177" s="416">
        <v>2020</v>
      </c>
      <c r="R177" s="414" t="s">
        <v>4</v>
      </c>
      <c r="Z177" s="412"/>
    </row>
    <row r="178" spans="1:26" x14ac:dyDescent="0.2">
      <c r="A178" s="412"/>
      <c r="B178" s="412"/>
      <c r="C178" s="412"/>
      <c r="D178" s="412"/>
      <c r="E178" s="412"/>
      <c r="F178" s="412"/>
      <c r="G178" s="412"/>
      <c r="H178" s="412"/>
      <c r="I178" s="412"/>
      <c r="J178" s="412"/>
      <c r="K178" s="412"/>
      <c r="L178" s="412"/>
      <c r="M178" s="423"/>
      <c r="N178" s="421"/>
      <c r="O178" s="940"/>
      <c r="P178" s="940"/>
      <c r="Q178" s="416"/>
      <c r="R178" s="415" t="s">
        <v>80</v>
      </c>
      <c r="Z178" s="412"/>
    </row>
    <row r="179" spans="1:26" x14ac:dyDescent="0.2">
      <c r="A179" s="412"/>
      <c r="B179" s="412"/>
      <c r="C179" s="412"/>
      <c r="D179" s="412"/>
      <c r="E179" s="412"/>
      <c r="F179" s="412"/>
      <c r="G179" s="412"/>
      <c r="H179" s="412"/>
      <c r="I179" s="412"/>
      <c r="J179" s="412"/>
      <c r="K179" s="412"/>
      <c r="L179" s="412"/>
      <c r="M179" s="423" t="s">
        <v>3</v>
      </c>
      <c r="N179" s="420"/>
      <c r="O179" s="940">
        <v>5.7545948813170439E-4</v>
      </c>
      <c r="P179" s="940">
        <v>1.5141533597435028</v>
      </c>
      <c r="Q179" s="416">
        <v>2012</v>
      </c>
      <c r="R179" s="415"/>
      <c r="Z179" s="413"/>
    </row>
    <row r="180" spans="1:26" x14ac:dyDescent="0.2">
      <c r="A180" s="412"/>
      <c r="B180" s="412"/>
      <c r="C180" s="412"/>
      <c r="D180" s="412"/>
      <c r="E180" s="412"/>
      <c r="F180" s="412"/>
      <c r="G180" s="412"/>
      <c r="H180" s="412"/>
      <c r="I180" s="412"/>
      <c r="J180" s="412"/>
      <c r="K180" s="412"/>
      <c r="L180" s="412"/>
      <c r="M180" s="423"/>
      <c r="N180" s="420"/>
      <c r="O180" s="940">
        <v>6.5555509917820487E-4</v>
      </c>
      <c r="P180" s="940">
        <v>1.6482110541776598</v>
      </c>
      <c r="Q180" s="416">
        <v>2013</v>
      </c>
      <c r="R180" s="415"/>
      <c r="Z180" s="61"/>
    </row>
    <row r="181" spans="1:26" x14ac:dyDescent="0.2">
      <c r="A181" s="412"/>
      <c r="B181" s="412"/>
      <c r="C181" s="412"/>
      <c r="D181" s="412"/>
      <c r="E181" s="412"/>
      <c r="F181" s="412"/>
      <c r="G181" s="412"/>
      <c r="H181" s="412"/>
      <c r="I181" s="412"/>
      <c r="J181" s="412"/>
      <c r="K181" s="412"/>
      <c r="L181" s="412"/>
      <c r="M181" s="423"/>
      <c r="N181" s="420"/>
      <c r="O181" s="940">
        <v>9.1283629576204364E-4</v>
      </c>
      <c r="P181" s="940">
        <v>1.6278599756569681</v>
      </c>
      <c r="Q181" s="416">
        <v>2014</v>
      </c>
      <c r="R181" s="415"/>
      <c r="Z181" s="61"/>
    </row>
    <row r="182" spans="1:26" x14ac:dyDescent="0.2">
      <c r="A182" s="412"/>
      <c r="B182" s="412"/>
      <c r="C182" s="412"/>
      <c r="D182" s="412"/>
      <c r="E182" s="412"/>
      <c r="F182" s="412"/>
      <c r="G182" s="412"/>
      <c r="H182" s="412"/>
      <c r="I182" s="412"/>
      <c r="J182" s="412"/>
      <c r="K182" s="412"/>
      <c r="L182" s="412"/>
      <c r="M182" s="423"/>
      <c r="N182" s="420"/>
      <c r="O182" s="940">
        <v>1.0059697055428323E-3</v>
      </c>
      <c r="P182" s="940">
        <v>1.652849184462609</v>
      </c>
      <c r="Q182" s="416">
        <v>2015</v>
      </c>
      <c r="R182" s="415"/>
      <c r="Z182" s="61"/>
    </row>
    <row r="183" spans="1:26" x14ac:dyDescent="0.2">
      <c r="A183" s="412"/>
      <c r="B183" s="412"/>
      <c r="C183" s="412"/>
      <c r="D183" s="412"/>
      <c r="E183" s="412"/>
      <c r="F183" s="412"/>
      <c r="G183" s="412"/>
      <c r="H183" s="412"/>
      <c r="I183" s="412"/>
      <c r="J183" s="412"/>
      <c r="K183" s="412"/>
      <c r="L183" s="412"/>
      <c r="M183" s="423"/>
      <c r="N183" s="420"/>
      <c r="O183" s="940">
        <v>1.3208916209768047E-3</v>
      </c>
      <c r="P183" s="940">
        <v>1.9144839123287527</v>
      </c>
      <c r="Q183" s="416">
        <v>2016</v>
      </c>
      <c r="R183" s="415"/>
      <c r="Z183" s="61"/>
    </row>
    <row r="184" spans="1:26" x14ac:dyDescent="0.2">
      <c r="A184" s="412"/>
      <c r="B184" s="412"/>
      <c r="C184" s="412"/>
      <c r="D184" s="412"/>
      <c r="E184" s="412"/>
      <c r="F184" s="412"/>
      <c r="G184" s="412"/>
      <c r="H184" s="412"/>
      <c r="I184" s="412"/>
      <c r="J184" s="412"/>
      <c r="K184" s="412"/>
      <c r="L184" s="412"/>
      <c r="M184" s="423"/>
      <c r="N184" s="420"/>
      <c r="O184" s="940">
        <v>3.1074717733141737E-3</v>
      </c>
      <c r="P184" s="940">
        <v>1.7542600484484552</v>
      </c>
      <c r="Q184" s="416">
        <v>2017</v>
      </c>
      <c r="R184" s="415"/>
      <c r="Z184" s="61"/>
    </row>
    <row r="185" spans="1:26" x14ac:dyDescent="0.2">
      <c r="A185" s="412"/>
      <c r="B185" s="412"/>
      <c r="C185" s="412"/>
      <c r="D185" s="412"/>
      <c r="E185" s="412"/>
      <c r="F185" s="412"/>
      <c r="G185" s="412"/>
      <c r="H185" s="412"/>
      <c r="I185" s="412"/>
      <c r="J185" s="412"/>
      <c r="K185" s="412"/>
      <c r="L185" s="412"/>
      <c r="M185" s="423"/>
      <c r="N185" s="420"/>
      <c r="O185" s="940">
        <v>3.5014275703667318E-3</v>
      </c>
      <c r="P185" s="940">
        <v>1.604496717113556</v>
      </c>
      <c r="Q185" s="416">
        <v>2018</v>
      </c>
      <c r="R185" s="415"/>
      <c r="Z185" s="61"/>
    </row>
    <row r="186" spans="1:26" x14ac:dyDescent="0.2">
      <c r="A186" s="412"/>
      <c r="B186" s="412"/>
      <c r="C186" s="412"/>
      <c r="D186" s="412"/>
      <c r="E186" s="412"/>
      <c r="F186" s="412"/>
      <c r="G186" s="412"/>
      <c r="H186" s="412"/>
      <c r="I186" s="412"/>
      <c r="J186" s="412"/>
      <c r="K186" s="412"/>
      <c r="L186" s="412"/>
      <c r="M186" s="423"/>
      <c r="N186" s="420"/>
      <c r="O186" s="940">
        <v>3.6924164678392578E-3</v>
      </c>
      <c r="P186" s="940">
        <v>1.7744382172144713</v>
      </c>
      <c r="Q186" s="416">
        <v>2019</v>
      </c>
      <c r="R186" s="414"/>
      <c r="Z186" s="413"/>
    </row>
    <row r="187" spans="1:26" x14ac:dyDescent="0.2">
      <c r="A187" s="412"/>
      <c r="B187" s="412"/>
      <c r="C187" s="412"/>
      <c r="D187" s="412"/>
      <c r="E187" s="412"/>
      <c r="F187" s="412"/>
      <c r="G187" s="412"/>
      <c r="H187" s="412"/>
      <c r="I187" s="412"/>
      <c r="J187" s="412"/>
      <c r="K187" s="412"/>
      <c r="L187" s="412"/>
      <c r="M187" s="423"/>
      <c r="N187" s="421"/>
      <c r="O187" s="940">
        <v>4.6883845178053553E-3</v>
      </c>
      <c r="P187" s="940">
        <v>1.8771434019535129</v>
      </c>
      <c r="Q187" s="416">
        <v>2020</v>
      </c>
      <c r="R187" s="414" t="s">
        <v>3</v>
      </c>
      <c r="Z187" s="412"/>
    </row>
    <row r="188" spans="1:26" x14ac:dyDescent="0.2">
      <c r="A188" s="412"/>
      <c r="B188" s="412"/>
      <c r="C188" s="412"/>
      <c r="D188" s="412"/>
      <c r="E188" s="412"/>
      <c r="F188" s="412"/>
      <c r="G188" s="412"/>
      <c r="H188" s="412"/>
      <c r="I188" s="412"/>
      <c r="J188" s="412"/>
      <c r="K188" s="412"/>
      <c r="L188" s="412"/>
      <c r="M188" s="423"/>
      <c r="N188" s="421"/>
      <c r="O188" s="940"/>
      <c r="P188" s="940"/>
      <c r="Q188" s="416"/>
      <c r="R188" s="415" t="s">
        <v>80</v>
      </c>
      <c r="Z188" s="412"/>
    </row>
    <row r="189" spans="1:26" x14ac:dyDescent="0.2">
      <c r="A189" s="412"/>
      <c r="B189" s="412"/>
      <c r="C189" s="412"/>
      <c r="D189" s="412"/>
      <c r="E189" s="412"/>
      <c r="F189" s="412"/>
      <c r="G189" s="412"/>
      <c r="H189" s="412"/>
      <c r="I189" s="412"/>
      <c r="J189" s="412"/>
      <c r="K189" s="412"/>
      <c r="L189" s="412"/>
      <c r="M189" s="423" t="s">
        <v>336</v>
      </c>
      <c r="N189" s="420"/>
      <c r="O189" s="940">
        <v>3.1864932653521279E-5</v>
      </c>
      <c r="P189" s="940">
        <v>0.93955903690459741</v>
      </c>
      <c r="Q189" s="416">
        <v>2012</v>
      </c>
      <c r="R189" s="415"/>
      <c r="Z189" s="413"/>
    </row>
    <row r="190" spans="1:26" x14ac:dyDescent="0.2">
      <c r="A190" s="412"/>
      <c r="B190" s="412"/>
      <c r="C190" s="412"/>
      <c r="D190" s="412"/>
      <c r="E190" s="412"/>
      <c r="F190" s="412"/>
      <c r="G190" s="412"/>
      <c r="H190" s="412"/>
      <c r="I190" s="412"/>
      <c r="J190" s="412"/>
      <c r="K190" s="412"/>
      <c r="L190" s="412"/>
      <c r="M190" s="60"/>
      <c r="N190" s="420"/>
      <c r="O190" s="940">
        <v>1.0033138008363297E-4</v>
      </c>
      <c r="P190" s="940">
        <v>1.3472938135167134</v>
      </c>
      <c r="Q190" s="416">
        <v>2013</v>
      </c>
      <c r="R190" s="415"/>
      <c r="Z190" s="61"/>
    </row>
    <row r="191" spans="1:26" x14ac:dyDescent="0.2">
      <c r="A191" s="412"/>
      <c r="B191" s="412"/>
      <c r="C191" s="412"/>
      <c r="D191" s="412"/>
      <c r="E191" s="412"/>
      <c r="F191" s="412"/>
      <c r="G191" s="412"/>
      <c r="H191" s="412"/>
      <c r="I191" s="412"/>
      <c r="J191" s="412"/>
      <c r="K191" s="412"/>
      <c r="L191" s="412"/>
      <c r="M191" s="60"/>
      <c r="N191" s="420"/>
      <c r="O191" s="940">
        <v>1.366483674825768E-4</v>
      </c>
      <c r="P191" s="940">
        <v>1.2484070737781101</v>
      </c>
      <c r="Q191" s="416">
        <v>2014</v>
      </c>
      <c r="R191" s="415"/>
      <c r="Z191" s="61"/>
    </row>
    <row r="192" spans="1:26" x14ac:dyDescent="0.2">
      <c r="A192" s="412"/>
      <c r="B192" s="412"/>
      <c r="C192" s="412"/>
      <c r="D192" s="412"/>
      <c r="E192" s="412"/>
      <c r="F192" s="412"/>
      <c r="G192" s="412"/>
      <c r="H192" s="412"/>
      <c r="I192" s="412"/>
      <c r="J192" s="412"/>
      <c r="K192" s="412"/>
      <c r="L192" s="412"/>
      <c r="M192" s="60"/>
      <c r="N192" s="420"/>
      <c r="O192" s="940">
        <v>4.1128436193309552E-4</v>
      </c>
      <c r="P192" s="940">
        <v>0.99788002394287956</v>
      </c>
      <c r="Q192" s="416">
        <v>2015</v>
      </c>
      <c r="R192" s="415"/>
      <c r="Z192" s="61"/>
    </row>
    <row r="193" spans="1:26" x14ac:dyDescent="0.2">
      <c r="A193" s="412"/>
      <c r="B193" s="412"/>
      <c r="C193" s="412"/>
      <c r="D193" s="412"/>
      <c r="E193" s="412"/>
      <c r="F193" s="412"/>
      <c r="G193" s="412"/>
      <c r="H193" s="412"/>
      <c r="I193" s="412"/>
      <c r="J193" s="412"/>
      <c r="K193" s="412"/>
      <c r="L193" s="412"/>
      <c r="M193" s="60"/>
      <c r="N193" s="420"/>
      <c r="O193" s="940">
        <v>5.8568850536746468E-4</v>
      </c>
      <c r="P193" s="940">
        <v>1.2214239487674303</v>
      </c>
      <c r="Q193" s="416">
        <v>2016</v>
      </c>
      <c r="R193" s="415"/>
      <c r="Z193" s="61"/>
    </row>
    <row r="194" spans="1:26" x14ac:dyDescent="0.2">
      <c r="A194" s="412"/>
      <c r="B194" s="412"/>
      <c r="C194" s="412"/>
      <c r="D194" s="412"/>
      <c r="E194" s="412"/>
      <c r="F194" s="412"/>
      <c r="G194" s="412"/>
      <c r="H194" s="412"/>
      <c r="I194" s="412"/>
      <c r="J194" s="412"/>
      <c r="K194" s="412"/>
      <c r="L194" s="412"/>
      <c r="M194" s="60"/>
      <c r="N194" s="420"/>
      <c r="O194" s="940">
        <v>1.3370004852975759E-3</v>
      </c>
      <c r="P194" s="940">
        <v>1.5410027009831537</v>
      </c>
      <c r="Q194" s="416">
        <v>2017</v>
      </c>
      <c r="R194" s="415"/>
      <c r="Z194" s="61"/>
    </row>
    <row r="195" spans="1:26" x14ac:dyDescent="0.2">
      <c r="A195" s="412"/>
      <c r="B195" s="412"/>
      <c r="C195" s="412"/>
      <c r="D195" s="412"/>
      <c r="E195" s="412"/>
      <c r="F195" s="412"/>
      <c r="G195" s="412"/>
      <c r="H195" s="412"/>
      <c r="I195" s="412"/>
      <c r="J195" s="412"/>
      <c r="K195" s="412"/>
      <c r="L195" s="412"/>
      <c r="M195" s="60"/>
      <c r="N195" s="420"/>
      <c r="O195" s="940">
        <v>1.8010433269741242E-3</v>
      </c>
      <c r="P195" s="940">
        <v>1.2927210908293465</v>
      </c>
      <c r="Q195" s="416">
        <v>2018</v>
      </c>
      <c r="R195" s="415"/>
      <c r="Z195" s="61"/>
    </row>
    <row r="196" spans="1:26" x14ac:dyDescent="0.2">
      <c r="A196" s="412"/>
      <c r="B196" s="412"/>
      <c r="C196" s="412"/>
      <c r="D196" s="412"/>
      <c r="E196" s="412"/>
      <c r="F196" s="412"/>
      <c r="G196" s="412"/>
      <c r="H196" s="412"/>
      <c r="I196" s="412"/>
      <c r="J196" s="412"/>
      <c r="K196" s="412"/>
      <c r="L196" s="412"/>
      <c r="M196" s="60"/>
      <c r="N196" s="420"/>
      <c r="O196" s="940">
        <v>2.908649567503726E-3</v>
      </c>
      <c r="P196" s="940">
        <v>1.3605007126761961</v>
      </c>
      <c r="Q196" s="416">
        <v>2019</v>
      </c>
      <c r="R196" s="414"/>
      <c r="Z196" s="413"/>
    </row>
    <row r="197" spans="1:26" x14ac:dyDescent="0.2">
      <c r="A197" s="412"/>
      <c r="B197" s="412"/>
      <c r="C197" s="412"/>
      <c r="D197" s="412"/>
      <c r="E197" s="412"/>
      <c r="F197" s="412"/>
      <c r="G197" s="412"/>
      <c r="H197" s="412"/>
      <c r="I197" s="412"/>
      <c r="J197" s="412"/>
      <c r="K197" s="412"/>
      <c r="L197" s="412"/>
      <c r="M197" s="62"/>
      <c r="N197" s="422"/>
      <c r="O197" s="941">
        <v>2.9232771968799808E-3</v>
      </c>
      <c r="P197" s="941">
        <v>1.2780882013918327</v>
      </c>
      <c r="Q197" s="417">
        <v>2020</v>
      </c>
      <c r="R197" s="426" t="s">
        <v>336</v>
      </c>
      <c r="Z197" s="412"/>
    </row>
    <row r="198" spans="1:26" x14ac:dyDescent="0.2">
      <c r="A198" s="412"/>
      <c r="B198" s="412"/>
      <c r="C198" s="412"/>
      <c r="D198" s="412"/>
      <c r="E198" s="412"/>
      <c r="F198" s="412"/>
      <c r="G198" s="412"/>
      <c r="H198" s="412"/>
      <c r="I198" s="412"/>
      <c r="J198" s="412"/>
      <c r="K198" s="412"/>
      <c r="L198" s="412"/>
      <c r="M198" s="412"/>
      <c r="N198" s="412"/>
      <c r="O198" s="943"/>
      <c r="P198" s="943"/>
      <c r="Q198" s="409"/>
      <c r="R198" s="1002" t="s">
        <v>80</v>
      </c>
      <c r="Z198" s="412"/>
    </row>
    <row r="199" spans="1:26" x14ac:dyDescent="0.2">
      <c r="A199" s="412"/>
      <c r="B199" s="412"/>
      <c r="C199" s="412"/>
      <c r="D199" s="412"/>
      <c r="E199" s="412"/>
      <c r="F199" s="412"/>
      <c r="G199" s="412"/>
      <c r="H199" s="412"/>
      <c r="I199" s="412"/>
      <c r="J199" s="412"/>
      <c r="K199" s="412"/>
      <c r="L199" s="412"/>
      <c r="M199" s="412"/>
      <c r="N199" s="412"/>
      <c r="O199" s="943"/>
      <c r="P199" s="943"/>
      <c r="Q199" s="409"/>
      <c r="R199" s="412"/>
      <c r="Z199" s="412"/>
    </row>
    <row r="200" spans="1:26" x14ac:dyDescent="0.2">
      <c r="A200" s="412"/>
      <c r="B200" s="412"/>
      <c r="C200" s="412"/>
      <c r="D200" s="412"/>
      <c r="E200" s="412"/>
      <c r="F200" s="412"/>
      <c r="G200" s="412"/>
      <c r="H200" s="412"/>
      <c r="I200" s="412"/>
      <c r="J200" s="412"/>
      <c r="K200" s="412"/>
      <c r="L200" s="412"/>
      <c r="M200" s="412"/>
      <c r="N200" s="412"/>
      <c r="O200" s="943"/>
      <c r="P200" s="943"/>
      <c r="Q200" s="409"/>
      <c r="R200" s="412"/>
    </row>
    <row r="201" spans="1:26" x14ac:dyDescent="0.2">
      <c r="A201" s="412"/>
      <c r="B201" s="412"/>
      <c r="C201" s="412"/>
      <c r="D201" s="412"/>
      <c r="E201" s="412"/>
      <c r="F201" s="412"/>
      <c r="G201" s="412"/>
      <c r="H201" s="412"/>
      <c r="I201" s="412"/>
      <c r="J201" s="412"/>
      <c r="K201" s="412"/>
      <c r="L201" s="412"/>
      <c r="M201" s="412"/>
      <c r="N201" s="412"/>
      <c r="O201" s="943"/>
      <c r="P201" s="943"/>
      <c r="Q201" s="412"/>
      <c r="R201" s="412"/>
    </row>
    <row r="202" spans="1:26" x14ac:dyDescent="0.2">
      <c r="A202" s="412"/>
      <c r="B202" s="412"/>
      <c r="C202" s="412"/>
      <c r="D202" s="412"/>
      <c r="E202" s="412"/>
      <c r="F202" s="412"/>
      <c r="G202" s="412"/>
      <c r="H202" s="412"/>
      <c r="I202" s="412"/>
      <c r="J202" s="412"/>
      <c r="K202" s="412"/>
      <c r="L202" s="412"/>
      <c r="M202" s="412"/>
      <c r="N202" s="412"/>
      <c r="O202" s="943"/>
      <c r="P202" s="943"/>
      <c r="Q202" s="412"/>
      <c r="R202" s="412"/>
    </row>
    <row r="203" spans="1:26" x14ac:dyDescent="0.2">
      <c r="A203" s="412"/>
      <c r="B203" s="412"/>
      <c r="C203" s="412"/>
      <c r="D203" s="412"/>
      <c r="E203" s="412"/>
      <c r="F203" s="412"/>
      <c r="G203" s="412"/>
      <c r="H203" s="412"/>
      <c r="I203" s="412"/>
      <c r="J203" s="412"/>
      <c r="K203" s="412"/>
      <c r="L203" s="412"/>
      <c r="M203" s="412"/>
      <c r="N203" s="412"/>
      <c r="O203" s="943"/>
      <c r="P203" s="943"/>
      <c r="Q203" s="412"/>
      <c r="R203" s="412"/>
    </row>
    <row r="204" spans="1:26" x14ac:dyDescent="0.2">
      <c r="A204" s="412"/>
      <c r="B204" s="412"/>
      <c r="C204" s="412"/>
      <c r="D204" s="412"/>
      <c r="E204" s="412"/>
      <c r="F204" s="412"/>
      <c r="G204" s="412"/>
      <c r="H204" s="412"/>
      <c r="I204" s="412"/>
      <c r="J204" s="412"/>
      <c r="K204" s="412"/>
      <c r="L204" s="412"/>
      <c r="M204" s="412"/>
      <c r="N204" s="412"/>
      <c r="O204" s="943"/>
      <c r="P204" s="943"/>
      <c r="Q204" s="412"/>
      <c r="R204" s="412"/>
    </row>
    <row r="205" spans="1:26" x14ac:dyDescent="0.2">
      <c r="A205" s="412"/>
      <c r="B205" s="412"/>
      <c r="C205" s="412"/>
      <c r="D205" s="412"/>
      <c r="E205" s="412"/>
      <c r="F205" s="412"/>
      <c r="G205" s="412"/>
      <c r="H205" s="412"/>
      <c r="I205" s="412"/>
      <c r="J205" s="412"/>
      <c r="K205" s="412"/>
      <c r="L205" s="412"/>
      <c r="M205" s="412"/>
      <c r="N205" s="412"/>
      <c r="O205" s="943"/>
      <c r="P205" s="943"/>
      <c r="Q205" s="412"/>
      <c r="R205" s="412"/>
    </row>
    <row r="206" spans="1:26" x14ac:dyDescent="0.2">
      <c r="A206" s="412"/>
      <c r="B206" s="412"/>
      <c r="C206" s="412"/>
      <c r="D206" s="412"/>
      <c r="E206" s="412"/>
      <c r="F206" s="412"/>
      <c r="G206" s="412"/>
      <c r="H206" s="412"/>
      <c r="I206" s="412"/>
      <c r="J206" s="412"/>
      <c r="K206" s="412"/>
      <c r="L206" s="412"/>
      <c r="M206" s="412"/>
      <c r="N206" s="412"/>
      <c r="O206" s="943"/>
      <c r="P206" s="943"/>
      <c r="Q206" s="412"/>
      <c r="R206" s="412"/>
    </row>
    <row r="207" spans="1:26" x14ac:dyDescent="0.2">
      <c r="A207" s="412"/>
      <c r="B207" s="412"/>
      <c r="C207" s="412"/>
      <c r="D207" s="412"/>
      <c r="E207" s="412"/>
      <c r="F207" s="412"/>
      <c r="G207" s="412"/>
      <c r="H207" s="412"/>
      <c r="I207" s="412"/>
      <c r="J207" s="412"/>
      <c r="K207" s="412"/>
      <c r="L207" s="412"/>
      <c r="M207" s="412"/>
      <c r="N207" s="412"/>
      <c r="O207" s="412"/>
      <c r="P207" s="412"/>
      <c r="Q207" s="412"/>
      <c r="R207" s="412"/>
    </row>
    <row r="208" spans="1:26" x14ac:dyDescent="0.2">
      <c r="A208" s="412"/>
      <c r="B208" s="412"/>
      <c r="C208" s="412"/>
      <c r="D208" s="412"/>
      <c r="E208" s="412"/>
      <c r="F208" s="412"/>
      <c r="G208" s="412"/>
      <c r="H208" s="412"/>
      <c r="I208" s="412"/>
      <c r="J208" s="412"/>
      <c r="K208" s="412"/>
      <c r="L208" s="412"/>
      <c r="M208" s="412"/>
      <c r="N208" s="412"/>
      <c r="O208" s="412"/>
      <c r="P208" s="412"/>
      <c r="Q208" s="412"/>
      <c r="R208" s="412"/>
    </row>
    <row r="209" spans="1:18" x14ac:dyDescent="0.2">
      <c r="A209" s="412"/>
      <c r="B209" s="412"/>
      <c r="C209" s="412"/>
      <c r="D209" s="412"/>
      <c r="E209" s="412"/>
      <c r="F209" s="412"/>
      <c r="G209" s="412"/>
      <c r="H209" s="412"/>
      <c r="I209" s="412"/>
      <c r="J209" s="412"/>
      <c r="K209" s="412"/>
      <c r="L209" s="412"/>
      <c r="M209" s="412"/>
      <c r="N209" s="412"/>
      <c r="O209" s="412"/>
      <c r="P209" s="412"/>
      <c r="Q209" s="412"/>
      <c r="R209" s="412"/>
    </row>
    <row r="210" spans="1:18" x14ac:dyDescent="0.2">
      <c r="A210" s="412"/>
      <c r="B210" s="412"/>
      <c r="C210" s="412"/>
      <c r="D210" s="412"/>
      <c r="E210" s="412"/>
      <c r="F210" s="412"/>
      <c r="G210" s="412"/>
      <c r="H210" s="412"/>
      <c r="I210" s="412"/>
      <c r="J210" s="412"/>
      <c r="K210" s="412"/>
      <c r="L210" s="412"/>
      <c r="M210" s="412"/>
      <c r="N210" s="412"/>
      <c r="O210" s="412"/>
      <c r="P210" s="412"/>
      <c r="Q210" s="412"/>
      <c r="R210" s="412"/>
    </row>
    <row r="211" spans="1:18" x14ac:dyDescent="0.2">
      <c r="A211" s="412"/>
      <c r="B211" s="412"/>
      <c r="C211" s="412"/>
      <c r="D211" s="412"/>
      <c r="E211" s="412"/>
      <c r="F211" s="412"/>
      <c r="G211" s="412"/>
      <c r="H211" s="412"/>
      <c r="I211" s="412"/>
      <c r="J211" s="412"/>
      <c r="K211" s="412"/>
      <c r="L211" s="412"/>
      <c r="M211" s="412"/>
      <c r="N211" s="412"/>
      <c r="O211" s="412"/>
      <c r="P211" s="412"/>
      <c r="Q211" s="412"/>
      <c r="R211" s="412"/>
    </row>
    <row r="212" spans="1:18" x14ac:dyDescent="0.2">
      <c r="A212" s="412"/>
      <c r="B212" s="412"/>
      <c r="C212" s="412"/>
      <c r="D212" s="412"/>
      <c r="E212" s="412"/>
      <c r="F212" s="412"/>
      <c r="G212" s="412"/>
      <c r="H212" s="412"/>
      <c r="I212" s="412"/>
      <c r="J212" s="412"/>
      <c r="K212" s="412"/>
      <c r="L212" s="412"/>
      <c r="M212" s="412"/>
      <c r="N212" s="412"/>
      <c r="O212" s="412"/>
      <c r="P212" s="412"/>
      <c r="Q212" s="412"/>
      <c r="R212" s="412"/>
    </row>
    <row r="213" spans="1:18" x14ac:dyDescent="0.2">
      <c r="A213" s="412"/>
      <c r="B213" s="412"/>
      <c r="C213" s="412"/>
      <c r="D213" s="412"/>
      <c r="E213" s="412"/>
      <c r="F213" s="412"/>
      <c r="G213" s="412"/>
      <c r="H213" s="412"/>
      <c r="I213" s="412"/>
      <c r="J213" s="412"/>
      <c r="K213" s="412"/>
      <c r="L213" s="412"/>
      <c r="M213" s="412"/>
      <c r="N213" s="412"/>
      <c r="O213" s="412"/>
      <c r="P213" s="412"/>
      <c r="Q213" s="412"/>
      <c r="R213" s="412"/>
    </row>
    <row r="214" spans="1:18" x14ac:dyDescent="0.2">
      <c r="A214" s="412"/>
      <c r="B214" s="412"/>
      <c r="C214" s="412"/>
      <c r="D214" s="412"/>
      <c r="E214" s="412"/>
      <c r="F214" s="412"/>
      <c r="G214" s="412"/>
      <c r="H214" s="412"/>
      <c r="I214" s="412"/>
      <c r="J214" s="412"/>
      <c r="K214" s="412"/>
      <c r="L214" s="412"/>
      <c r="M214" s="412"/>
      <c r="N214" s="412"/>
      <c r="O214" s="412"/>
      <c r="P214" s="412"/>
      <c r="Q214" s="412"/>
      <c r="R214" s="412"/>
    </row>
    <row r="215" spans="1:18" x14ac:dyDescent="0.2">
      <c r="A215" s="412"/>
      <c r="B215" s="412"/>
      <c r="C215" s="412"/>
      <c r="D215" s="412"/>
      <c r="E215" s="412"/>
      <c r="F215" s="412"/>
      <c r="G215" s="412"/>
      <c r="H215" s="412"/>
      <c r="I215" s="412"/>
      <c r="J215" s="412"/>
      <c r="K215" s="412"/>
      <c r="L215" s="412"/>
      <c r="M215" s="412"/>
      <c r="N215" s="412"/>
      <c r="O215" s="412"/>
      <c r="P215" s="412"/>
      <c r="Q215" s="412"/>
      <c r="R215" s="412"/>
    </row>
    <row r="216" spans="1:18" x14ac:dyDescent="0.2">
      <c r="A216" s="412"/>
      <c r="B216" s="412"/>
      <c r="C216" s="412"/>
      <c r="D216" s="412"/>
      <c r="E216" s="412"/>
      <c r="F216" s="412"/>
      <c r="L216" s="412"/>
      <c r="M216" s="412"/>
      <c r="N216" s="412"/>
      <c r="O216" s="412"/>
      <c r="P216" s="412"/>
      <c r="Q216" s="412"/>
      <c r="R216" s="412"/>
    </row>
    <row r="217" spans="1:18" x14ac:dyDescent="0.2">
      <c r="A217" s="412"/>
      <c r="B217" s="412"/>
      <c r="C217" s="412"/>
      <c r="D217" s="412"/>
      <c r="E217" s="412"/>
      <c r="F217" s="412"/>
      <c r="L217" s="412"/>
      <c r="M217" s="412"/>
      <c r="N217" s="412"/>
      <c r="O217" s="412"/>
      <c r="P217" s="412"/>
      <c r="Q217" s="412"/>
      <c r="R217" s="412"/>
    </row>
    <row r="218" spans="1:18" x14ac:dyDescent="0.2">
      <c r="A218" s="412"/>
      <c r="B218" s="412"/>
      <c r="C218" s="412"/>
      <c r="D218" s="412"/>
      <c r="E218" s="412"/>
      <c r="F218" s="412"/>
      <c r="L218" s="412"/>
      <c r="M218" s="412"/>
      <c r="N218" s="412"/>
      <c r="O218" s="412"/>
      <c r="P218" s="412"/>
      <c r="Q218" s="412"/>
      <c r="R218" s="412"/>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Q80"/>
  <sheetViews>
    <sheetView zoomScale="80" zoomScaleNormal="80" workbookViewId="0">
      <selection activeCell="R39" sqref="R39"/>
    </sheetView>
  </sheetViews>
  <sheetFormatPr defaultColWidth="9.85546875" defaultRowHeight="15.75" x14ac:dyDescent="0.25"/>
  <cols>
    <col min="1" max="1" width="16.42578125" style="946" customWidth="1"/>
    <col min="2" max="15" width="13.140625" style="945" customWidth="1"/>
    <col min="16" max="16384" width="9.85546875" style="946"/>
  </cols>
  <sheetData>
    <row r="1" spans="1:1" x14ac:dyDescent="0.25">
      <c r="A1" s="381" t="s">
        <v>917</v>
      </c>
    </row>
    <row r="2" spans="1:1" x14ac:dyDescent="0.25">
      <c r="A2" s="944"/>
    </row>
    <row r="3" spans="1:1" x14ac:dyDescent="0.25">
      <c r="A3" s="944"/>
    </row>
    <row r="4" spans="1:1" x14ac:dyDescent="0.25">
      <c r="A4" s="944"/>
    </row>
    <row r="5" spans="1:1" x14ac:dyDescent="0.25">
      <c r="A5" s="944"/>
    </row>
    <row r="6" spans="1:1" x14ac:dyDescent="0.25">
      <c r="A6" s="944"/>
    </row>
    <row r="7" spans="1:1" x14ac:dyDescent="0.25">
      <c r="A7" s="944"/>
    </row>
    <row r="8" spans="1:1" x14ac:dyDescent="0.25">
      <c r="A8" s="944"/>
    </row>
    <row r="9" spans="1:1" x14ac:dyDescent="0.25">
      <c r="A9" s="944"/>
    </row>
    <row r="10" spans="1:1" x14ac:dyDescent="0.25">
      <c r="A10" s="944"/>
    </row>
    <row r="11" spans="1:1" x14ac:dyDescent="0.25">
      <c r="A11" s="944"/>
    </row>
    <row r="12" spans="1:1" x14ac:dyDescent="0.25">
      <c r="A12" s="944"/>
    </row>
    <row r="13" spans="1:1" x14ac:dyDescent="0.25">
      <c r="A13" s="944"/>
    </row>
    <row r="14" spans="1:1" x14ac:dyDescent="0.25">
      <c r="A14" s="944"/>
    </row>
    <row r="15" spans="1:1" x14ac:dyDescent="0.25">
      <c r="A15" s="944"/>
    </row>
    <row r="16" spans="1:1" x14ac:dyDescent="0.25">
      <c r="A16" s="944"/>
    </row>
    <row r="17" spans="1:17" x14ac:dyDescent="0.25">
      <c r="A17" s="944"/>
    </row>
    <row r="18" spans="1:17" x14ac:dyDescent="0.25">
      <c r="A18" s="944"/>
    </row>
    <row r="19" spans="1:17" x14ac:dyDescent="0.25">
      <c r="A19" s="944"/>
    </row>
    <row r="20" spans="1:17" x14ac:dyDescent="0.25">
      <c r="A20" s="384" t="s">
        <v>569</v>
      </c>
      <c r="B20" s="382"/>
      <c r="C20" s="382"/>
      <c r="D20" s="382"/>
      <c r="E20" s="382"/>
      <c r="F20" s="382"/>
      <c r="G20" s="382"/>
      <c r="H20" s="384" t="s">
        <v>569</v>
      </c>
      <c r="I20" s="382"/>
    </row>
    <row r="21" spans="1:17" x14ac:dyDescent="0.25">
      <c r="A21" s="410" t="s">
        <v>613</v>
      </c>
      <c r="B21" s="382"/>
      <c r="C21" s="382"/>
      <c r="D21" s="382"/>
      <c r="E21" s="382"/>
      <c r="F21" s="382"/>
      <c r="G21" s="382"/>
      <c r="H21" s="383"/>
      <c r="I21" s="383"/>
      <c r="Q21" s="384"/>
    </row>
    <row r="22" spans="1:17" x14ac:dyDescent="0.25">
      <c r="A22" s="149" t="s">
        <v>902</v>
      </c>
      <c r="B22" s="410"/>
      <c r="C22" s="410"/>
      <c r="D22" s="410"/>
      <c r="E22" s="410"/>
      <c r="F22" s="410"/>
      <c r="G22" s="410"/>
      <c r="H22" s="410"/>
      <c r="I22" s="410"/>
    </row>
    <row r="23" spans="1:17" x14ac:dyDescent="0.25">
      <c r="A23" s="149"/>
      <c r="B23" s="410"/>
      <c r="C23" s="410"/>
      <c r="D23" s="410"/>
      <c r="E23" s="410"/>
      <c r="F23" s="410"/>
      <c r="G23" s="410"/>
      <c r="H23" s="410"/>
      <c r="I23" s="410"/>
    </row>
    <row r="24" spans="1:17" x14ac:dyDescent="0.25">
      <c r="A24" s="383" t="s">
        <v>918</v>
      </c>
      <c r="B24" s="149"/>
      <c r="C24" s="149"/>
      <c r="D24" s="149"/>
      <c r="E24" s="149"/>
      <c r="F24" s="149"/>
      <c r="G24" s="149"/>
      <c r="H24" s="149"/>
      <c r="I24" s="149"/>
    </row>
    <row r="25" spans="1:17" x14ac:dyDescent="0.25">
      <c r="A25" s="61"/>
      <c r="B25" s="1141" t="s">
        <v>8</v>
      </c>
      <c r="C25" s="1162"/>
      <c r="D25" s="1141" t="s">
        <v>2</v>
      </c>
      <c r="E25" s="1162"/>
      <c r="F25" s="1163" t="s">
        <v>6</v>
      </c>
      <c r="G25" s="1163"/>
      <c r="H25" s="1141" t="s">
        <v>4</v>
      </c>
      <c r="I25" s="1162"/>
      <c r="J25" s="1141" t="s">
        <v>5</v>
      </c>
      <c r="K25" s="1162"/>
      <c r="L25" s="1141" t="s">
        <v>1</v>
      </c>
      <c r="M25" s="1162"/>
      <c r="N25" s="1141" t="s">
        <v>3</v>
      </c>
      <c r="O25" s="1162"/>
    </row>
    <row r="26" spans="1:17" x14ac:dyDescent="0.25">
      <c r="A26" s="60"/>
      <c r="B26" s="947" t="s">
        <v>910</v>
      </c>
      <c r="C26" s="948" t="s">
        <v>911</v>
      </c>
      <c r="D26" s="949" t="s">
        <v>910</v>
      </c>
      <c r="E26" s="950" t="s">
        <v>911</v>
      </c>
      <c r="F26" s="951" t="s">
        <v>910</v>
      </c>
      <c r="G26" s="951" t="s">
        <v>911</v>
      </c>
      <c r="H26" s="949" t="s">
        <v>910</v>
      </c>
      <c r="I26" s="950" t="s">
        <v>911</v>
      </c>
      <c r="J26" s="949" t="s">
        <v>910</v>
      </c>
      <c r="K26" s="950" t="s">
        <v>911</v>
      </c>
      <c r="L26" s="949" t="s">
        <v>910</v>
      </c>
      <c r="M26" s="950" t="s">
        <v>911</v>
      </c>
      <c r="N26" s="949" t="s">
        <v>910</v>
      </c>
      <c r="O26" s="950" t="s">
        <v>911</v>
      </c>
    </row>
    <row r="27" spans="1:17" x14ac:dyDescent="0.25">
      <c r="A27" s="949">
        <v>2012</v>
      </c>
      <c r="B27" s="952">
        <v>1.3545328422793603</v>
      </c>
      <c r="C27" s="953">
        <v>1.6001595406519492E-2</v>
      </c>
      <c r="D27" s="952">
        <v>1.2838289545134374</v>
      </c>
      <c r="E27" s="953">
        <v>5.2325171376093335E-4</v>
      </c>
      <c r="F27" s="952">
        <v>1.1600710092393347</v>
      </c>
      <c r="G27" s="953">
        <v>2.1444323506582081E-3</v>
      </c>
      <c r="H27" s="952">
        <v>1.2331892346027122</v>
      </c>
      <c r="I27" s="954">
        <v>1.0988342977290863E-4</v>
      </c>
      <c r="J27" s="955">
        <v>1.3284735120334681</v>
      </c>
      <c r="K27" s="954">
        <v>1.188669746261141E-3</v>
      </c>
      <c r="L27" s="955">
        <v>1.5034139938541244</v>
      </c>
      <c r="M27" s="953">
        <v>2.3477248155990955E-3</v>
      </c>
      <c r="N27" s="952">
        <v>1.5141533597435028</v>
      </c>
      <c r="O27" s="953">
        <v>5.7545948813170439E-4</v>
      </c>
    </row>
    <row r="28" spans="1:17" x14ac:dyDescent="0.25">
      <c r="A28" s="949">
        <v>2013</v>
      </c>
      <c r="B28" s="956">
        <v>1.2109428544885237</v>
      </c>
      <c r="C28" s="957">
        <v>2.9456933380317442E-2</v>
      </c>
      <c r="D28" s="956">
        <v>1.2424430628423337</v>
      </c>
      <c r="E28" s="957">
        <v>6.936400947692888E-4</v>
      </c>
      <c r="F28" s="956">
        <v>1.0647308363739239</v>
      </c>
      <c r="G28" s="957">
        <v>4.8384089661027757E-3</v>
      </c>
      <c r="H28" s="956">
        <v>1.1796866508617065</v>
      </c>
      <c r="I28" s="958">
        <v>2.3223920286085219E-4</v>
      </c>
      <c r="J28" s="959">
        <v>1.3490531731297828</v>
      </c>
      <c r="K28" s="958">
        <v>1.7093520777992247E-3</v>
      </c>
      <c r="L28" s="959">
        <v>1.6351800383109887</v>
      </c>
      <c r="M28" s="957">
        <v>3.1292807496364613E-3</v>
      </c>
      <c r="N28" s="956">
        <v>1.6482110541776598</v>
      </c>
      <c r="O28" s="957">
        <v>6.5555509917820487E-4</v>
      </c>
    </row>
    <row r="29" spans="1:17" x14ac:dyDescent="0.25">
      <c r="A29" s="949">
        <v>2014</v>
      </c>
      <c r="B29" s="956">
        <v>1.0969154061831501</v>
      </c>
      <c r="C29" s="957">
        <v>6.4683831588237303E-2</v>
      </c>
      <c r="D29" s="956">
        <v>1.0759835160092741</v>
      </c>
      <c r="E29" s="957">
        <v>1.2857590859023924E-3</v>
      </c>
      <c r="F29" s="956">
        <v>0.96343247145784738</v>
      </c>
      <c r="G29" s="957">
        <v>9.7765510879647636E-3</v>
      </c>
      <c r="H29" s="956">
        <v>1.1989533790369495</v>
      </c>
      <c r="I29" s="958">
        <v>5.7693916844109544E-4</v>
      </c>
      <c r="J29" s="959">
        <v>1.1627370859513422</v>
      </c>
      <c r="K29" s="958">
        <v>2.6870409089650277E-3</v>
      </c>
      <c r="L29" s="959">
        <v>1.4295273573833278</v>
      </c>
      <c r="M29" s="957">
        <v>3.6999668918993992E-3</v>
      </c>
      <c r="N29" s="956">
        <v>1.6278599756569681</v>
      </c>
      <c r="O29" s="957">
        <v>9.1283629576204364E-4</v>
      </c>
    </row>
    <row r="30" spans="1:17" x14ac:dyDescent="0.25">
      <c r="A30" s="949">
        <v>2015</v>
      </c>
      <c r="B30" s="956">
        <v>0.97572943651067989</v>
      </c>
      <c r="C30" s="957">
        <v>9.5190583654081187E-2</v>
      </c>
      <c r="D30" s="956">
        <v>1.2149201533439531</v>
      </c>
      <c r="E30" s="957">
        <v>1.6589842973241426E-3</v>
      </c>
      <c r="F30" s="956">
        <v>1.0119331359483803</v>
      </c>
      <c r="G30" s="957">
        <v>1.4931972237333191E-2</v>
      </c>
      <c r="H30" s="956">
        <v>1.3177028454676003</v>
      </c>
      <c r="I30" s="958">
        <v>8.2789563960814123E-4</v>
      </c>
      <c r="J30" s="959">
        <v>1.2647106460453903</v>
      </c>
      <c r="K30" s="958">
        <v>4.6916538613326463E-3</v>
      </c>
      <c r="L30" s="959">
        <v>1.3848598667454526</v>
      </c>
      <c r="M30" s="957">
        <v>4.5272368769093546E-3</v>
      </c>
      <c r="N30" s="956">
        <v>1.652849184462609</v>
      </c>
      <c r="O30" s="957">
        <v>1.0059697055428323E-3</v>
      </c>
    </row>
    <row r="31" spans="1:17" x14ac:dyDescent="0.25">
      <c r="A31" s="949">
        <v>2016</v>
      </c>
      <c r="B31" s="956">
        <v>0.92027297367003469</v>
      </c>
      <c r="C31" s="957">
        <v>0.12429310908886346</v>
      </c>
      <c r="D31" s="956">
        <v>1.3204149801809297</v>
      </c>
      <c r="E31" s="957">
        <v>2.9613693219921852E-3</v>
      </c>
      <c r="F31" s="956">
        <v>1.0760502252082678</v>
      </c>
      <c r="G31" s="957">
        <v>2.1534206489689806E-2</v>
      </c>
      <c r="H31" s="956">
        <v>1.3884243326382422</v>
      </c>
      <c r="I31" s="957">
        <v>1.1198248042627451E-3</v>
      </c>
      <c r="J31" s="956">
        <v>1.3578679457061364</v>
      </c>
      <c r="K31" s="957">
        <v>7.1657828492096357E-3</v>
      </c>
      <c r="L31" s="956">
        <v>1.4290958119095269</v>
      </c>
      <c r="M31" s="957">
        <v>6.2894112835657308E-3</v>
      </c>
      <c r="N31" s="956">
        <v>1.9144839123287527</v>
      </c>
      <c r="O31" s="957">
        <v>1.3208916209768047E-3</v>
      </c>
    </row>
    <row r="32" spans="1:17" x14ac:dyDescent="0.25">
      <c r="A32" s="949">
        <v>2017</v>
      </c>
      <c r="B32" s="956">
        <v>0.91140061025440489</v>
      </c>
      <c r="C32" s="957">
        <v>0.15334944031011399</v>
      </c>
      <c r="D32" s="956">
        <v>0.99478918569425867</v>
      </c>
      <c r="E32" s="957">
        <v>7.4133616176436639E-3</v>
      </c>
      <c r="F32" s="956">
        <v>1.0041580983050828</v>
      </c>
      <c r="G32" s="957">
        <v>2.7955207262812216E-2</v>
      </c>
      <c r="H32" s="956">
        <v>1.2703599663653347</v>
      </c>
      <c r="I32" s="957">
        <v>2.4335810489404435E-3</v>
      </c>
      <c r="J32" s="956">
        <v>1.3164441060152681</v>
      </c>
      <c r="K32" s="957">
        <v>9.7116828559903005E-3</v>
      </c>
      <c r="L32" s="956">
        <v>1.4302110549646305</v>
      </c>
      <c r="M32" s="957">
        <v>8.3115436050266948E-3</v>
      </c>
      <c r="N32" s="956">
        <v>1.7542600484484552</v>
      </c>
      <c r="O32" s="957">
        <v>3.1074717733141737E-3</v>
      </c>
    </row>
    <row r="33" spans="1:15" x14ac:dyDescent="0.25">
      <c r="A33" s="949">
        <v>2018</v>
      </c>
      <c r="B33" s="956">
        <v>0.73270128228032405</v>
      </c>
      <c r="C33" s="957">
        <v>0.17357617729331568</v>
      </c>
      <c r="D33" s="956">
        <v>1.2041734248096836</v>
      </c>
      <c r="E33" s="957">
        <v>1.0570090375458535E-2</v>
      </c>
      <c r="F33" s="956">
        <v>0.99979252686821962</v>
      </c>
      <c r="G33" s="957">
        <v>3.3531938779302786E-2</v>
      </c>
      <c r="H33" s="956">
        <v>1.1785455713495174</v>
      </c>
      <c r="I33" s="957">
        <v>3.7402616584923877E-3</v>
      </c>
      <c r="J33" s="956">
        <v>1.249442979595937</v>
      </c>
      <c r="K33" s="957">
        <v>1.169153853205309E-2</v>
      </c>
      <c r="L33" s="956">
        <v>1.4392866745433259</v>
      </c>
      <c r="M33" s="957">
        <v>9.5073226732840868E-3</v>
      </c>
      <c r="N33" s="956">
        <v>1.604496717113556</v>
      </c>
      <c r="O33" s="957">
        <v>3.5014275703667318E-3</v>
      </c>
    </row>
    <row r="34" spans="1:15" x14ac:dyDescent="0.25">
      <c r="A34" s="949">
        <v>2019</v>
      </c>
      <c r="B34" s="956">
        <v>0.7009409454311768</v>
      </c>
      <c r="C34" s="957">
        <v>0.18958071651507341</v>
      </c>
      <c r="D34" s="956">
        <v>1.3059137049335861</v>
      </c>
      <c r="E34" s="957">
        <v>1.3928004984057862E-2</v>
      </c>
      <c r="F34" s="956">
        <v>0.94857936013585498</v>
      </c>
      <c r="G34" s="957">
        <v>4.3356899733409962E-2</v>
      </c>
      <c r="H34" s="956">
        <v>1.1150385374032528</v>
      </c>
      <c r="I34" s="957">
        <v>4.4767106425575385E-3</v>
      </c>
      <c r="J34" s="956">
        <v>1.213766784901575</v>
      </c>
      <c r="K34" s="957">
        <v>1.6178857205195948E-2</v>
      </c>
      <c r="L34" s="956">
        <v>1.3978815863666647</v>
      </c>
      <c r="M34" s="957">
        <v>1.2064096669888195E-2</v>
      </c>
      <c r="N34" s="956">
        <v>1.7744382172144713</v>
      </c>
      <c r="O34" s="957">
        <v>3.6924164678392578E-3</v>
      </c>
    </row>
    <row r="35" spans="1:15" x14ac:dyDescent="0.25">
      <c r="A35" s="951">
        <v>2020</v>
      </c>
      <c r="B35" s="960">
        <v>0.70446545555955686</v>
      </c>
      <c r="C35" s="961">
        <v>0.21178685294100558</v>
      </c>
      <c r="D35" s="960">
        <v>0.95924320529998364</v>
      </c>
      <c r="E35" s="961">
        <v>2.7776584696284932E-2</v>
      </c>
      <c r="F35" s="960">
        <v>0.93560200500317037</v>
      </c>
      <c r="G35" s="961">
        <v>5.2030339872851487E-2</v>
      </c>
      <c r="H35" s="960">
        <v>1.1814058321401935</v>
      </c>
      <c r="I35" s="961">
        <v>6.1806794878169341E-3</v>
      </c>
      <c r="J35" s="960">
        <v>1.1808115815547702</v>
      </c>
      <c r="K35" s="961">
        <v>2.214339379152119E-2</v>
      </c>
      <c r="L35" s="960">
        <v>1.4409025156925492</v>
      </c>
      <c r="M35" s="961">
        <v>1.5132011404286622E-2</v>
      </c>
      <c r="N35" s="960">
        <v>1.8771434019535129</v>
      </c>
      <c r="O35" s="961">
        <v>4.6883845178053553E-3</v>
      </c>
    </row>
    <row r="36" spans="1:15" x14ac:dyDescent="0.25">
      <c r="A36" s="962"/>
      <c r="B36" s="94"/>
      <c r="C36" s="963"/>
      <c r="D36" s="963"/>
      <c r="E36" s="963"/>
      <c r="F36" s="963"/>
      <c r="G36" s="963"/>
      <c r="H36" s="963"/>
      <c r="I36" s="963"/>
      <c r="J36" s="963"/>
      <c r="K36" s="963"/>
      <c r="L36" s="963"/>
      <c r="M36" s="963"/>
      <c r="N36" s="963"/>
      <c r="O36" s="963"/>
    </row>
    <row r="37" spans="1:15" x14ac:dyDescent="0.25">
      <c r="A37" s="262"/>
      <c r="B37" s="94"/>
      <c r="C37" s="963"/>
      <c r="D37" s="963"/>
      <c r="E37" s="963"/>
      <c r="F37" s="963"/>
      <c r="G37" s="963"/>
      <c r="H37" s="963"/>
      <c r="I37" s="963"/>
      <c r="J37" s="963"/>
      <c r="K37" s="963"/>
      <c r="L37" s="963"/>
      <c r="M37" s="963"/>
      <c r="N37" s="963"/>
      <c r="O37" s="963"/>
    </row>
    <row r="38" spans="1:15" x14ac:dyDescent="0.25">
      <c r="A38" s="262"/>
      <c r="B38" s="94"/>
      <c r="C38" s="963"/>
      <c r="D38" s="963"/>
      <c r="E38" s="963"/>
      <c r="F38" s="963"/>
      <c r="G38" s="963"/>
      <c r="H38" s="963"/>
      <c r="I38" s="963"/>
      <c r="J38" s="963"/>
      <c r="K38" s="963"/>
      <c r="L38" s="963"/>
      <c r="M38" s="963"/>
      <c r="N38" s="963"/>
      <c r="O38" s="963"/>
    </row>
    <row r="39" spans="1:15" x14ac:dyDescent="0.25">
      <c r="A39" s="383" t="s">
        <v>912</v>
      </c>
    </row>
    <row r="40" spans="1:15" ht="51.75" x14ac:dyDescent="0.25">
      <c r="A40" s="385" t="s">
        <v>570</v>
      </c>
      <c r="B40" s="386" t="s">
        <v>916</v>
      </c>
      <c r="C40" s="386" t="s">
        <v>572</v>
      </c>
      <c r="D40" s="386" t="s">
        <v>914</v>
      </c>
      <c r="E40" s="387" t="s">
        <v>915</v>
      </c>
    </row>
    <row r="41" spans="1:15" x14ac:dyDescent="0.25">
      <c r="A41" s="388" t="s">
        <v>575</v>
      </c>
      <c r="B41" s="964">
        <v>22.422949919106799</v>
      </c>
      <c r="C41" s="965">
        <v>25.083655941019508</v>
      </c>
      <c r="D41" s="965">
        <v>24.526464601893949</v>
      </c>
      <c r="E41" s="966">
        <v>21.642444782267809</v>
      </c>
    </row>
    <row r="42" spans="1:15" x14ac:dyDescent="0.25">
      <c r="A42" s="388" t="s">
        <v>576</v>
      </c>
      <c r="B42" s="967">
        <v>4.2153448553596471</v>
      </c>
      <c r="C42" s="968">
        <v>5.2459001956283791</v>
      </c>
      <c r="D42" s="968">
        <v>5.2459001956283791</v>
      </c>
      <c r="E42" s="969">
        <v>5.6546194211270624</v>
      </c>
    </row>
    <row r="43" spans="1:15" x14ac:dyDescent="0.25">
      <c r="A43" s="389" t="s">
        <v>577</v>
      </c>
      <c r="B43" s="970">
        <v>26.638294774466136</v>
      </c>
      <c r="C43" s="971">
        <v>30.329556136647891</v>
      </c>
      <c r="D43" s="971">
        <v>29.772364797522329</v>
      </c>
      <c r="E43" s="972">
        <v>27.297064203394871</v>
      </c>
      <c r="F43" s="973">
        <f>E43/B43</f>
        <v>1.0247301651440615</v>
      </c>
    </row>
    <row r="44" spans="1:15" x14ac:dyDescent="0.25">
      <c r="A44" s="390"/>
      <c r="B44" s="384"/>
      <c r="C44" s="974"/>
      <c r="D44" s="974"/>
      <c r="E44" s="974"/>
      <c r="F44" s="975"/>
    </row>
    <row r="45" spans="1:15" x14ac:dyDescent="0.25">
      <c r="E45" s="976"/>
    </row>
    <row r="46" spans="1:15" x14ac:dyDescent="0.25">
      <c r="A46" s="383" t="s">
        <v>913</v>
      </c>
    </row>
    <row r="47" spans="1:15" ht="51.75" x14ac:dyDescent="0.25">
      <c r="A47" s="977"/>
      <c r="B47" s="978"/>
      <c r="C47" s="386" t="s">
        <v>571</v>
      </c>
      <c r="D47" s="386" t="s">
        <v>572</v>
      </c>
      <c r="E47" s="386" t="s">
        <v>573</v>
      </c>
      <c r="F47" s="387" t="s">
        <v>574</v>
      </c>
      <c r="I47" s="946"/>
    </row>
    <row r="48" spans="1:15" x14ac:dyDescent="0.25">
      <c r="A48" s="979" t="s">
        <v>8</v>
      </c>
      <c r="B48" s="391" t="s">
        <v>575</v>
      </c>
      <c r="C48" s="965">
        <v>28.725054634875601</v>
      </c>
      <c r="D48" s="965">
        <v>27.99895723775759</v>
      </c>
      <c r="E48" s="965">
        <v>27.215646731010708</v>
      </c>
      <c r="F48" s="966">
        <v>20.921325793679991</v>
      </c>
      <c r="I48" s="946"/>
    </row>
    <row r="49" spans="1:17" x14ac:dyDescent="0.25">
      <c r="A49" s="980"/>
      <c r="B49" s="388" t="s">
        <v>576</v>
      </c>
      <c r="C49" s="967">
        <v>6.6165755919859031</v>
      </c>
      <c r="D49" s="968">
        <v>6.616575591985427</v>
      </c>
      <c r="E49" s="968">
        <v>6.616575591985427</v>
      </c>
      <c r="F49" s="969">
        <v>3.9756318443030203</v>
      </c>
      <c r="I49" s="946"/>
    </row>
    <row r="50" spans="1:17" s="945" customFormat="1" x14ac:dyDescent="0.25">
      <c r="A50" s="981"/>
      <c r="B50" s="389" t="s">
        <v>577</v>
      </c>
      <c r="C50" s="968">
        <v>35.341630226860957</v>
      </c>
      <c r="D50" s="968">
        <v>34.615532829743017</v>
      </c>
      <c r="E50" s="968">
        <v>33.832222322996138</v>
      </c>
      <c r="F50" s="969">
        <v>24.896957637983007</v>
      </c>
      <c r="I50" s="946"/>
      <c r="P50" s="946"/>
      <c r="Q50" s="946"/>
    </row>
    <row r="51" spans="1:17" s="945" customFormat="1" x14ac:dyDescent="0.25">
      <c r="A51" s="979" t="s">
        <v>2</v>
      </c>
      <c r="B51" s="391" t="s">
        <v>575</v>
      </c>
      <c r="C51" s="965">
        <v>24.650882499568066</v>
      </c>
      <c r="D51" s="965">
        <v>26.414912728266877</v>
      </c>
      <c r="E51" s="965">
        <v>24.967572266197479</v>
      </c>
      <c r="F51" s="966">
        <v>23.646191542358945</v>
      </c>
      <c r="I51" s="946"/>
      <c r="P51" s="946"/>
      <c r="Q51" s="946"/>
    </row>
    <row r="52" spans="1:17" s="945" customFormat="1" x14ac:dyDescent="0.25">
      <c r="A52" s="980"/>
      <c r="B52" s="388" t="s">
        <v>576</v>
      </c>
      <c r="C52" s="967"/>
      <c r="D52" s="968">
        <v>0</v>
      </c>
      <c r="E52" s="968">
        <v>0</v>
      </c>
      <c r="F52" s="969">
        <v>0</v>
      </c>
      <c r="I52" s="946"/>
      <c r="P52" s="946"/>
      <c r="Q52" s="946"/>
    </row>
    <row r="53" spans="1:17" s="945" customFormat="1" x14ac:dyDescent="0.25">
      <c r="A53" s="981"/>
      <c r="B53" s="389" t="s">
        <v>577</v>
      </c>
      <c r="C53" s="968">
        <v>24.650882499568066</v>
      </c>
      <c r="D53" s="968">
        <v>26.414912728266877</v>
      </c>
      <c r="E53" s="968">
        <v>24.967572266197479</v>
      </c>
      <c r="F53" s="969">
        <v>23.646191542358945</v>
      </c>
      <c r="I53" s="946"/>
      <c r="P53" s="946"/>
      <c r="Q53" s="946"/>
    </row>
    <row r="54" spans="1:17" s="945" customFormat="1" x14ac:dyDescent="0.25">
      <c r="A54" s="979" t="s">
        <v>6</v>
      </c>
      <c r="B54" s="391" t="s">
        <v>575</v>
      </c>
      <c r="C54" s="965">
        <v>23.158882480954855</v>
      </c>
      <c r="D54" s="965">
        <v>23.402122635657982</v>
      </c>
      <c r="E54" s="965">
        <v>23.402122635657982</v>
      </c>
      <c r="F54" s="966">
        <v>21.452558547161352</v>
      </c>
      <c r="I54" s="946"/>
      <c r="P54" s="946"/>
      <c r="Q54" s="946"/>
    </row>
    <row r="55" spans="1:17" s="945" customFormat="1" x14ac:dyDescent="0.25">
      <c r="A55" s="980"/>
      <c r="B55" s="388" t="s">
        <v>576</v>
      </c>
      <c r="C55" s="967">
        <v>8.222791438979911</v>
      </c>
      <c r="D55" s="968">
        <v>8.2227914389799643</v>
      </c>
      <c r="E55" s="968">
        <v>8.2227914389799643</v>
      </c>
      <c r="F55" s="969">
        <v>7.9081984926853766</v>
      </c>
      <c r="I55" s="946"/>
      <c r="P55" s="946"/>
      <c r="Q55" s="946"/>
    </row>
    <row r="56" spans="1:17" s="945" customFormat="1" x14ac:dyDescent="0.25">
      <c r="A56" s="981"/>
      <c r="B56" s="389" t="s">
        <v>577</v>
      </c>
      <c r="C56" s="968">
        <v>31.38167391993483</v>
      </c>
      <c r="D56" s="968">
        <v>31.624914074637953</v>
      </c>
      <c r="E56" s="968">
        <v>31.624914074637953</v>
      </c>
      <c r="F56" s="969">
        <v>29.360757039846728</v>
      </c>
      <c r="I56" s="946"/>
      <c r="P56" s="946"/>
      <c r="Q56" s="946"/>
    </row>
    <row r="57" spans="1:17" s="945" customFormat="1" x14ac:dyDescent="0.25">
      <c r="A57" s="979" t="s">
        <v>4</v>
      </c>
      <c r="B57" s="391" t="s">
        <v>575</v>
      </c>
      <c r="C57" s="965">
        <v>19.689708003248157</v>
      </c>
      <c r="D57" s="965">
        <v>19.729935192905703</v>
      </c>
      <c r="E57" s="965">
        <v>19.729935192905703</v>
      </c>
      <c r="F57" s="966">
        <v>22.332620091209019</v>
      </c>
      <c r="I57" s="946"/>
      <c r="P57" s="946"/>
      <c r="Q57" s="946"/>
    </row>
    <row r="58" spans="1:17" s="945" customFormat="1" x14ac:dyDescent="0.25">
      <c r="A58" s="980"/>
      <c r="B58" s="388" t="s">
        <v>576</v>
      </c>
      <c r="C58" s="967">
        <v>0.88988579736113904</v>
      </c>
      <c r="D58" s="968">
        <v>0.81794672607372076</v>
      </c>
      <c r="E58" s="968">
        <v>0.81794672607372076</v>
      </c>
      <c r="F58" s="969">
        <v>1.9802320479069329</v>
      </c>
      <c r="I58" s="946"/>
      <c r="P58" s="946"/>
      <c r="Q58" s="946"/>
    </row>
    <row r="59" spans="1:17" s="945" customFormat="1" x14ac:dyDescent="0.25">
      <c r="A59" s="981"/>
      <c r="B59" s="389" t="s">
        <v>577</v>
      </c>
      <c r="C59" s="968">
        <v>20.57959380060927</v>
      </c>
      <c r="D59" s="968">
        <v>20.547881918979424</v>
      </c>
      <c r="E59" s="968">
        <v>20.547881918979424</v>
      </c>
      <c r="F59" s="969">
        <v>24.312852139115961</v>
      </c>
      <c r="I59" s="946"/>
      <c r="P59" s="946"/>
      <c r="Q59" s="946"/>
    </row>
    <row r="60" spans="1:17" s="945" customFormat="1" x14ac:dyDescent="0.25">
      <c r="A60" s="979" t="s">
        <v>5</v>
      </c>
      <c r="B60" s="391" t="s">
        <v>575</v>
      </c>
      <c r="C60" s="965">
        <v>20.813844988667327</v>
      </c>
      <c r="D60" s="965">
        <v>21.671764801084649</v>
      </c>
      <c r="E60" s="965">
        <v>21.671764801084649</v>
      </c>
      <c r="F60" s="966">
        <v>22.607800121057419</v>
      </c>
      <c r="I60" s="946"/>
      <c r="P60" s="946"/>
      <c r="Q60" s="946"/>
    </row>
    <row r="61" spans="1:17" s="945" customFormat="1" x14ac:dyDescent="0.25">
      <c r="A61" s="980"/>
      <c r="B61" s="388" t="s">
        <v>576</v>
      </c>
      <c r="C61" s="967">
        <v>6.4485257590369036</v>
      </c>
      <c r="D61" s="968">
        <v>3.9165486588886043</v>
      </c>
      <c r="E61" s="968">
        <v>3.9165486588886043</v>
      </c>
      <c r="F61" s="969">
        <v>9.5839229984716887</v>
      </c>
      <c r="I61" s="946"/>
      <c r="P61" s="946"/>
      <c r="Q61" s="946"/>
    </row>
    <row r="62" spans="1:17" s="945" customFormat="1" x14ac:dyDescent="0.25">
      <c r="A62" s="981"/>
      <c r="B62" s="389" t="s">
        <v>577</v>
      </c>
      <c r="C62" s="968">
        <v>27.262370747704203</v>
      </c>
      <c r="D62" s="968">
        <v>25.588313459973254</v>
      </c>
      <c r="E62" s="968">
        <v>25.588313459973254</v>
      </c>
      <c r="F62" s="969">
        <v>32.191723119529101</v>
      </c>
      <c r="I62" s="946"/>
      <c r="P62" s="946"/>
      <c r="Q62" s="946"/>
    </row>
    <row r="63" spans="1:17" s="945" customFormat="1" x14ac:dyDescent="0.25">
      <c r="A63" s="979" t="s">
        <v>1</v>
      </c>
      <c r="B63" s="391" t="s">
        <v>575</v>
      </c>
      <c r="C63" s="965">
        <v>20.503169143713009</v>
      </c>
      <c r="D63" s="965">
        <v>20.156511106491724</v>
      </c>
      <c r="E63" s="965">
        <v>20.156511106491724</v>
      </c>
      <c r="F63" s="966">
        <v>21.731240338782566</v>
      </c>
      <c r="I63" s="946"/>
      <c r="P63" s="946"/>
      <c r="Q63" s="946"/>
    </row>
    <row r="64" spans="1:17" s="945" customFormat="1" x14ac:dyDescent="0.25">
      <c r="A64" s="980"/>
      <c r="B64" s="388" t="s">
        <v>576</v>
      </c>
      <c r="C64" s="967">
        <v>4.6045989183861069</v>
      </c>
      <c r="D64" s="968">
        <v>5.0595133666626024</v>
      </c>
      <c r="E64" s="968">
        <v>5.0595133666626024</v>
      </c>
      <c r="F64" s="969">
        <v>14.44660582532042</v>
      </c>
      <c r="I64" s="946"/>
      <c r="P64" s="946"/>
      <c r="Q64" s="946"/>
    </row>
    <row r="65" spans="1:17" s="945" customFormat="1" x14ac:dyDescent="0.25">
      <c r="A65" s="981"/>
      <c r="B65" s="389" t="s">
        <v>577</v>
      </c>
      <c r="C65" s="968">
        <v>25.10776806209865</v>
      </c>
      <c r="D65" s="968">
        <v>25.216024473154327</v>
      </c>
      <c r="E65" s="968">
        <v>25.216024473154327</v>
      </c>
      <c r="F65" s="969">
        <v>36.177846164102988</v>
      </c>
      <c r="I65" s="946"/>
      <c r="P65" s="946"/>
      <c r="Q65" s="946"/>
    </row>
    <row r="66" spans="1:17" s="945" customFormat="1" x14ac:dyDescent="0.25">
      <c r="A66" s="982" t="s">
        <v>3</v>
      </c>
      <c r="B66" s="388" t="s">
        <v>575</v>
      </c>
      <c r="C66" s="983">
        <v>17.588852965022479</v>
      </c>
      <c r="D66" s="983">
        <v>18.816263960156402</v>
      </c>
      <c r="E66" s="983">
        <v>18.816263960156402</v>
      </c>
      <c r="F66" s="984">
        <v>24.486855781994262</v>
      </c>
      <c r="I66" s="946"/>
      <c r="P66" s="946"/>
      <c r="Q66" s="946"/>
    </row>
    <row r="67" spans="1:17" s="945" customFormat="1" x14ac:dyDescent="0.25">
      <c r="A67" s="985"/>
      <c r="B67" s="388" t="s">
        <v>576</v>
      </c>
      <c r="C67" s="967">
        <v>9.4715761147530433</v>
      </c>
      <c r="D67" s="968">
        <v>9.4715761147540967</v>
      </c>
      <c r="E67" s="968">
        <v>9.4715761147540967</v>
      </c>
      <c r="F67" s="969">
        <v>26.309450119139658</v>
      </c>
      <c r="I67" s="946"/>
      <c r="P67" s="946"/>
      <c r="Q67" s="946"/>
    </row>
    <row r="68" spans="1:17" s="945" customFormat="1" x14ac:dyDescent="0.25">
      <c r="A68" s="986"/>
      <c r="B68" s="389" t="s">
        <v>577</v>
      </c>
      <c r="C68" s="968">
        <v>27.06042907977675</v>
      </c>
      <c r="D68" s="968">
        <v>28.287840074910498</v>
      </c>
      <c r="E68" s="968">
        <v>28.287840074910498</v>
      </c>
      <c r="F68" s="969">
        <v>50.796305901133898</v>
      </c>
      <c r="P68" s="946"/>
      <c r="Q68" s="946"/>
    </row>
    <row r="71" spans="1:17" s="945" customFormat="1" x14ac:dyDescent="0.25">
      <c r="A71" s="946" t="s">
        <v>913</v>
      </c>
      <c r="P71" s="946"/>
      <c r="Q71" s="946"/>
    </row>
    <row r="73" spans="1:17" s="945" customFormat="1" x14ac:dyDescent="0.25">
      <c r="A73" s="977"/>
      <c r="B73" s="392" t="s">
        <v>578</v>
      </c>
      <c r="C73" s="393" t="s">
        <v>578</v>
      </c>
      <c r="D73" s="394" t="s">
        <v>579</v>
      </c>
      <c r="E73" s="394" t="s">
        <v>580</v>
      </c>
      <c r="F73" s="394" t="s">
        <v>581</v>
      </c>
      <c r="G73" s="987" t="s">
        <v>582</v>
      </c>
      <c r="H73" s="392" t="s">
        <v>583</v>
      </c>
      <c r="P73" s="946"/>
      <c r="Q73" s="946"/>
    </row>
    <row r="74" spans="1:17" s="945" customFormat="1" x14ac:dyDescent="0.25">
      <c r="A74" s="395" t="s">
        <v>8</v>
      </c>
      <c r="B74" s="396">
        <v>35.341630226860957</v>
      </c>
      <c r="C74" s="988">
        <v>1</v>
      </c>
      <c r="D74" s="989">
        <v>-2.0545101979084105E-2</v>
      </c>
      <c r="E74" s="989">
        <v>-2.2163960794076051E-2</v>
      </c>
      <c r="F74" s="989">
        <v>-0.25282548166728303</v>
      </c>
      <c r="G74" s="990">
        <v>-0.29553454444044319</v>
      </c>
      <c r="H74" s="396">
        <v>24.896957637983007</v>
      </c>
      <c r="P74" s="946"/>
      <c r="Q74" s="946"/>
    </row>
    <row r="75" spans="1:17" s="945" customFormat="1" x14ac:dyDescent="0.25">
      <c r="A75" s="395" t="s">
        <v>6</v>
      </c>
      <c r="B75" s="396">
        <v>31.38167391993483</v>
      </c>
      <c r="C75" s="988">
        <v>1</v>
      </c>
      <c r="D75" s="989">
        <v>7.7510254973558934E-3</v>
      </c>
      <c r="E75" s="989">
        <v>0</v>
      </c>
      <c r="F75" s="989">
        <v>-7.2149020494185506E-2</v>
      </c>
      <c r="G75" s="990">
        <v>-6.4397994996829619E-2</v>
      </c>
      <c r="H75" s="396">
        <v>29.360757039846728</v>
      </c>
      <c r="P75" s="946"/>
      <c r="Q75" s="946"/>
    </row>
    <row r="76" spans="1:17" s="945" customFormat="1" x14ac:dyDescent="0.25">
      <c r="A76" s="395" t="s">
        <v>2</v>
      </c>
      <c r="B76" s="396">
        <v>24.650882499568066</v>
      </c>
      <c r="C76" s="988">
        <v>1</v>
      </c>
      <c r="D76" s="989">
        <v>7.1560530489312921E-2</v>
      </c>
      <c r="E76" s="989">
        <v>-5.871353539147163E-2</v>
      </c>
      <c r="F76" s="989">
        <v>-5.3603789797857619E-2</v>
      </c>
      <c r="G76" s="990">
        <v>-4.0756794700016322E-2</v>
      </c>
      <c r="H76" s="396">
        <v>23.646191542358945</v>
      </c>
      <c r="P76" s="946"/>
      <c r="Q76" s="946"/>
    </row>
    <row r="77" spans="1:17" s="945" customFormat="1" x14ac:dyDescent="0.25">
      <c r="A77" s="395" t="s">
        <v>4</v>
      </c>
      <c r="B77" s="396">
        <v>20.57959380060927</v>
      </c>
      <c r="C77" s="988">
        <v>1</v>
      </c>
      <c r="D77" s="989">
        <v>-1.5409381709422863E-3</v>
      </c>
      <c r="E77" s="989">
        <v>0</v>
      </c>
      <c r="F77" s="989">
        <v>0.18294677031113571</v>
      </c>
      <c r="G77" s="990">
        <v>0.18140583214019343</v>
      </c>
      <c r="H77" s="396">
        <v>24.312852139115961</v>
      </c>
      <c r="J77" s="945" t="s">
        <v>5</v>
      </c>
      <c r="K77" s="945">
        <v>27.262370747704203</v>
      </c>
      <c r="L77" s="945">
        <v>1</v>
      </c>
      <c r="M77" s="945">
        <v>-6.1405418597791021E-2</v>
      </c>
      <c r="N77" s="945">
        <v>0</v>
      </c>
      <c r="O77" s="945">
        <v>0.24221700015256115</v>
      </c>
      <c r="P77" s="946">
        <v>0.18081158155477012</v>
      </c>
      <c r="Q77" s="946">
        <v>32.191723119529101</v>
      </c>
    </row>
    <row r="78" spans="1:17" s="945" customFormat="1" x14ac:dyDescent="0.25">
      <c r="A78" s="395" t="s">
        <v>5</v>
      </c>
      <c r="B78" s="396">
        <v>27.262370747704203</v>
      </c>
      <c r="C78" s="988">
        <v>1</v>
      </c>
      <c r="D78" s="989">
        <v>-6.1405418597791021E-2</v>
      </c>
      <c r="E78" s="989">
        <v>0</v>
      </c>
      <c r="F78" s="989">
        <v>0.24221700015256115</v>
      </c>
      <c r="G78" s="990">
        <v>0.18081158155477012</v>
      </c>
      <c r="H78" s="396">
        <v>32.191723119529101</v>
      </c>
      <c r="J78" s="945" t="s">
        <v>4</v>
      </c>
      <c r="K78" s="945">
        <v>20.57959380060927</v>
      </c>
      <c r="L78" s="945">
        <v>1</v>
      </c>
      <c r="M78" s="945">
        <v>-1.5409381709422863E-3</v>
      </c>
      <c r="N78" s="945">
        <v>0</v>
      </c>
      <c r="O78" s="945">
        <v>0.18294677031113571</v>
      </c>
      <c r="P78" s="946">
        <v>0.18140583214019343</v>
      </c>
      <c r="Q78" s="946">
        <v>24.312852139115961</v>
      </c>
    </row>
    <row r="79" spans="1:17" s="945" customFormat="1" x14ac:dyDescent="0.25">
      <c r="A79" s="395" t="s">
        <v>1</v>
      </c>
      <c r="B79" s="396">
        <v>25.10776806209865</v>
      </c>
      <c r="C79" s="988">
        <v>1</v>
      </c>
      <c r="D79" s="989">
        <v>4.3116700292884858E-3</v>
      </c>
      <c r="E79" s="989">
        <v>0</v>
      </c>
      <c r="F79" s="989">
        <v>0.43659084566326078</v>
      </c>
      <c r="G79" s="990">
        <v>0.44090251569254929</v>
      </c>
      <c r="H79" s="396">
        <v>36.177846164102988</v>
      </c>
      <c r="P79" s="946"/>
      <c r="Q79" s="946"/>
    </row>
    <row r="80" spans="1:17" s="945" customFormat="1" x14ac:dyDescent="0.25">
      <c r="A80" s="397" t="s">
        <v>3</v>
      </c>
      <c r="B80" s="398">
        <v>27.06042907977675</v>
      </c>
      <c r="C80" s="991">
        <v>1</v>
      </c>
      <c r="D80" s="992">
        <v>4.5358149773428308E-2</v>
      </c>
      <c r="E80" s="992">
        <v>0</v>
      </c>
      <c r="F80" s="992">
        <v>0.8317852521800847</v>
      </c>
      <c r="G80" s="993">
        <v>0.87714340195351292</v>
      </c>
      <c r="H80" s="398">
        <v>50.796305901133898</v>
      </c>
      <c r="P80" s="946"/>
      <c r="Q80" s="946"/>
    </row>
  </sheetData>
  <mergeCells count="7">
    <mergeCell ref="N25:O25"/>
    <mergeCell ref="B25:C25"/>
    <mergeCell ref="D25:E25"/>
    <mergeCell ref="F25:G25"/>
    <mergeCell ref="H25:I25"/>
    <mergeCell ref="J25:K25"/>
    <mergeCell ref="L25:M25"/>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sheetPr>
  <dimension ref="A1:P91"/>
  <sheetViews>
    <sheetView zoomScale="80" zoomScaleNormal="80" workbookViewId="0"/>
  </sheetViews>
  <sheetFormatPr defaultColWidth="8.7109375" defaultRowHeight="12.75" x14ac:dyDescent="0.2"/>
  <cols>
    <col min="1" max="1" width="8.7109375" style="96"/>
    <col min="2" max="2" width="0.28515625" style="96" customWidth="1"/>
    <col min="3" max="3" width="6.28515625" style="96" customWidth="1"/>
    <col min="4" max="4" width="10.42578125" style="96" bestFit="1" customWidth="1"/>
    <col min="5" max="5" width="6.7109375" style="96" bestFit="1" customWidth="1"/>
    <col min="6" max="6" width="10.42578125" style="96" bestFit="1" customWidth="1"/>
    <col min="7" max="7" width="6.7109375" style="96" bestFit="1" customWidth="1"/>
    <col min="8" max="8" width="8.7109375" style="96" bestFit="1" customWidth="1"/>
    <col min="9" max="16384" width="8.7109375" style="96"/>
  </cols>
  <sheetData>
    <row r="1" spans="1:1" ht="15" x14ac:dyDescent="0.25">
      <c r="A1" s="27" t="s">
        <v>699</v>
      </c>
    </row>
    <row r="3" spans="1:1" x14ac:dyDescent="0.2">
      <c r="A3" s="50"/>
    </row>
    <row r="4" spans="1:1" x14ac:dyDescent="0.2">
      <c r="A4" s="59"/>
    </row>
    <row r="5" spans="1:1" x14ac:dyDescent="0.2">
      <c r="A5" s="49"/>
    </row>
    <row r="22" spans="1:9" x14ac:dyDescent="0.2">
      <c r="A22" s="49" t="s">
        <v>90</v>
      </c>
    </row>
    <row r="24" spans="1:9" x14ac:dyDescent="0.2">
      <c r="A24" s="17"/>
      <c r="B24" s="17"/>
      <c r="C24" s="17"/>
    </row>
    <row r="25" spans="1:9" x14ac:dyDescent="0.2">
      <c r="A25" s="90"/>
      <c r="B25" s="85"/>
      <c r="C25" s="85"/>
      <c r="D25" s="312" t="s">
        <v>84</v>
      </c>
      <c r="E25" s="313" t="s">
        <v>85</v>
      </c>
      <c r="F25" s="313" t="s">
        <v>84</v>
      </c>
      <c r="G25" s="314" t="s">
        <v>85</v>
      </c>
      <c r="H25" s="529" t="s">
        <v>28</v>
      </c>
    </row>
    <row r="26" spans="1:9" x14ac:dyDescent="0.2">
      <c r="A26" s="88"/>
      <c r="B26" s="85"/>
      <c r="C26" s="85"/>
      <c r="D26" s="315" t="s">
        <v>86</v>
      </c>
      <c r="E26" s="316" t="s">
        <v>86</v>
      </c>
      <c r="F26" s="316" t="s">
        <v>87</v>
      </c>
      <c r="G26" s="317" t="s">
        <v>87</v>
      </c>
      <c r="H26" s="57" t="s">
        <v>71</v>
      </c>
    </row>
    <row r="27" spans="1:9" x14ac:dyDescent="0.2">
      <c r="A27" s="1164" t="s">
        <v>25</v>
      </c>
      <c r="B27" s="87"/>
      <c r="C27" s="87">
        <v>2014</v>
      </c>
      <c r="D27" s="156">
        <v>25.052419999999998</v>
      </c>
      <c r="E27" s="157">
        <v>0</v>
      </c>
      <c r="F27" s="157">
        <v>19.511699999999998</v>
      </c>
      <c r="G27" s="158">
        <v>0</v>
      </c>
      <c r="H27" s="159">
        <v>44.564119999999996</v>
      </c>
      <c r="I27" s="327"/>
    </row>
    <row r="28" spans="1:9" x14ac:dyDescent="0.2">
      <c r="A28" s="1165"/>
      <c r="B28" s="86" t="s">
        <v>698</v>
      </c>
      <c r="C28" s="85">
        <v>2015</v>
      </c>
      <c r="D28" s="160">
        <v>33.055120000000009</v>
      </c>
      <c r="E28" s="161">
        <v>0</v>
      </c>
      <c r="F28" s="161">
        <v>23.763491999999999</v>
      </c>
      <c r="G28" s="162">
        <v>0</v>
      </c>
      <c r="H28" s="163">
        <v>56.818612000000009</v>
      </c>
      <c r="I28" s="327"/>
    </row>
    <row r="29" spans="1:9" x14ac:dyDescent="0.2">
      <c r="A29" s="1165"/>
      <c r="B29" s="85"/>
      <c r="C29" s="86">
        <v>2016</v>
      </c>
      <c r="D29" s="160">
        <v>36.977478000000005</v>
      </c>
      <c r="E29" s="161">
        <v>0</v>
      </c>
      <c r="F29" s="161">
        <v>83.332539199999999</v>
      </c>
      <c r="G29" s="162">
        <v>0</v>
      </c>
      <c r="H29" s="163">
        <v>120.3100172</v>
      </c>
      <c r="I29" s="327"/>
    </row>
    <row r="30" spans="1:9" x14ac:dyDescent="0.2">
      <c r="A30" s="1165"/>
      <c r="B30" s="86"/>
      <c r="C30" s="86">
        <v>2017</v>
      </c>
      <c r="D30" s="160">
        <v>83.578314000762916</v>
      </c>
      <c r="E30" s="161">
        <v>0</v>
      </c>
      <c r="F30" s="161">
        <v>104.93103424954224</v>
      </c>
      <c r="G30" s="162">
        <v>0</v>
      </c>
      <c r="H30" s="163">
        <v>188.50934825030515</v>
      </c>
      <c r="I30" s="327"/>
    </row>
    <row r="31" spans="1:9" x14ac:dyDescent="0.2">
      <c r="A31" s="1165"/>
      <c r="B31" s="86" t="s">
        <v>697</v>
      </c>
      <c r="C31" s="85">
        <v>2018</v>
      </c>
      <c r="D31" s="160">
        <v>138.19843750059999</v>
      </c>
      <c r="E31" s="161">
        <v>11.556250000000006</v>
      </c>
      <c r="F31" s="161">
        <v>115.5446449976</v>
      </c>
      <c r="G31" s="162">
        <v>17.666709999999998</v>
      </c>
      <c r="H31" s="163">
        <v>282.96604249820001</v>
      </c>
      <c r="I31" s="327"/>
    </row>
    <row r="32" spans="1:9" x14ac:dyDescent="0.2">
      <c r="A32" s="1165"/>
      <c r="B32" s="86"/>
      <c r="C32" s="85">
        <v>2019</v>
      </c>
      <c r="D32" s="160">
        <v>155.78379600068658</v>
      </c>
      <c r="E32" s="161">
        <v>43.000118000000008</v>
      </c>
      <c r="F32" s="161">
        <v>109.78472499961853</v>
      </c>
      <c r="G32" s="162">
        <v>58.583096399999995</v>
      </c>
      <c r="H32" s="163">
        <v>367.15173540030509</v>
      </c>
      <c r="I32" s="327"/>
    </row>
    <row r="33" spans="1:16" x14ac:dyDescent="0.2">
      <c r="A33" s="1166"/>
      <c r="B33" s="89"/>
      <c r="C33" s="89">
        <v>2020</v>
      </c>
      <c r="D33" s="164">
        <v>195.5608</v>
      </c>
      <c r="E33" s="165">
        <v>95.964299999999994</v>
      </c>
      <c r="F33" s="165">
        <v>107.61532740000001</v>
      </c>
      <c r="G33" s="171">
        <v>63.304299999999998</v>
      </c>
      <c r="H33" s="167">
        <v>462.44472740000003</v>
      </c>
      <c r="I33" s="92"/>
      <c r="J33" s="92"/>
      <c r="P33" s="92"/>
    </row>
    <row r="34" spans="1:16" x14ac:dyDescent="0.2">
      <c r="A34" s="530" t="s">
        <v>80</v>
      </c>
      <c r="B34" s="85"/>
      <c r="C34" s="85"/>
      <c r="D34" s="160"/>
      <c r="E34" s="161"/>
      <c r="F34" s="161"/>
      <c r="G34" s="168"/>
      <c r="H34" s="163"/>
      <c r="I34" s="327"/>
    </row>
    <row r="35" spans="1:16" x14ac:dyDescent="0.2">
      <c r="A35" s="1164" t="s">
        <v>9</v>
      </c>
      <c r="B35" s="87"/>
      <c r="C35" s="87">
        <v>2014</v>
      </c>
      <c r="D35" s="156">
        <v>66.673449999999988</v>
      </c>
      <c r="E35" s="157">
        <v>0</v>
      </c>
      <c r="F35" s="157">
        <v>29.202450000000002</v>
      </c>
      <c r="G35" s="169">
        <v>0</v>
      </c>
      <c r="H35" s="159">
        <v>95.875899999999987</v>
      </c>
      <c r="I35" s="327"/>
    </row>
    <row r="36" spans="1:16" x14ac:dyDescent="0.2">
      <c r="A36" s="1165"/>
      <c r="B36" s="86" t="s">
        <v>698</v>
      </c>
      <c r="C36" s="85">
        <v>2015</v>
      </c>
      <c r="D36" s="160">
        <v>65.027284999999992</v>
      </c>
      <c r="E36" s="161">
        <v>0</v>
      </c>
      <c r="F36" s="161">
        <v>44.562560000000005</v>
      </c>
      <c r="G36" s="170">
        <v>0</v>
      </c>
      <c r="H36" s="163">
        <v>109.589845</v>
      </c>
      <c r="I36" s="327"/>
    </row>
    <row r="37" spans="1:16" x14ac:dyDescent="0.2">
      <c r="A37" s="1165"/>
      <c r="B37" s="85"/>
      <c r="C37" s="86">
        <v>2016</v>
      </c>
      <c r="D37" s="160">
        <v>74.751289999999997</v>
      </c>
      <c r="E37" s="161">
        <v>0</v>
      </c>
      <c r="F37" s="161">
        <v>66.924159999999986</v>
      </c>
      <c r="G37" s="170">
        <v>0</v>
      </c>
      <c r="H37" s="163">
        <v>141.67544999999998</v>
      </c>
      <c r="I37" s="327"/>
    </row>
    <row r="38" spans="1:16" x14ac:dyDescent="0.2">
      <c r="A38" s="1165"/>
      <c r="B38" s="86"/>
      <c r="C38" s="86">
        <v>2017</v>
      </c>
      <c r="D38" s="160">
        <v>98.726169967241304</v>
      </c>
      <c r="E38" s="161">
        <v>0</v>
      </c>
      <c r="F38" s="161">
        <v>81.44831500324247</v>
      </c>
      <c r="G38" s="170">
        <v>0</v>
      </c>
      <c r="H38" s="163">
        <v>180.17448497048377</v>
      </c>
      <c r="I38" s="327"/>
    </row>
    <row r="39" spans="1:16" x14ac:dyDescent="0.2">
      <c r="A39" s="1165"/>
      <c r="B39" s="86" t="s">
        <v>697</v>
      </c>
      <c r="C39" s="85">
        <v>2018</v>
      </c>
      <c r="D39" s="160">
        <v>138.14305501430002</v>
      </c>
      <c r="E39" s="161">
        <v>2.1899899951999999</v>
      </c>
      <c r="F39" s="161">
        <v>91.001744948899983</v>
      </c>
      <c r="G39" s="170">
        <v>0.82840001220000004</v>
      </c>
      <c r="H39" s="163">
        <v>232.1631899706</v>
      </c>
      <c r="I39" s="327"/>
    </row>
    <row r="40" spans="1:16" x14ac:dyDescent="0.2">
      <c r="A40" s="1165"/>
      <c r="B40" s="86"/>
      <c r="C40" s="85">
        <v>2019</v>
      </c>
      <c r="D40" s="160">
        <v>158.94881399866483</v>
      </c>
      <c r="E40" s="161">
        <v>2.3704999999999998</v>
      </c>
      <c r="F40" s="161">
        <v>55.640009999999997</v>
      </c>
      <c r="G40" s="170">
        <v>8.5428999999999995</v>
      </c>
      <c r="H40" s="163">
        <v>225.50222399866482</v>
      </c>
      <c r="I40" s="327"/>
    </row>
    <row r="41" spans="1:16" x14ac:dyDescent="0.2">
      <c r="A41" s="1166"/>
      <c r="B41" s="89"/>
      <c r="C41" s="89">
        <v>2020</v>
      </c>
      <c r="D41" s="164">
        <v>151.4145</v>
      </c>
      <c r="E41" s="165">
        <v>2.952</v>
      </c>
      <c r="F41" s="165">
        <v>44.495299999999993</v>
      </c>
      <c r="G41" s="171">
        <v>10.277000000000001</v>
      </c>
      <c r="H41" s="167">
        <v>209.1388</v>
      </c>
      <c r="I41" s="327"/>
    </row>
    <row r="42" spans="1:16" x14ac:dyDescent="0.2">
      <c r="A42" s="530" t="s">
        <v>80</v>
      </c>
      <c r="B42" s="85"/>
      <c r="C42" s="85"/>
      <c r="D42" s="160"/>
      <c r="E42" s="161"/>
      <c r="F42" s="161"/>
      <c r="G42" s="170"/>
      <c r="H42" s="163"/>
      <c r="I42" s="327"/>
    </row>
    <row r="43" spans="1:16" x14ac:dyDescent="0.2">
      <c r="A43" s="1164" t="s">
        <v>88</v>
      </c>
      <c r="B43" s="87"/>
      <c r="C43" s="87">
        <v>2014</v>
      </c>
      <c r="D43" s="156">
        <v>0</v>
      </c>
      <c r="E43" s="157"/>
      <c r="F43" s="157">
        <v>0</v>
      </c>
      <c r="G43" s="169"/>
      <c r="H43" s="159">
        <v>0</v>
      </c>
      <c r="I43" s="327"/>
    </row>
    <row r="44" spans="1:16" x14ac:dyDescent="0.2">
      <c r="A44" s="1165"/>
      <c r="B44" s="86" t="s">
        <v>698</v>
      </c>
      <c r="C44" s="85">
        <v>2015</v>
      </c>
      <c r="D44" s="160">
        <v>1.7607400000000002</v>
      </c>
      <c r="E44" s="161"/>
      <c r="F44" s="161">
        <v>5.5423999999999998</v>
      </c>
      <c r="G44" s="170"/>
      <c r="H44" s="163">
        <v>7.30314</v>
      </c>
      <c r="I44" s="327"/>
    </row>
    <row r="45" spans="1:16" x14ac:dyDescent="0.2">
      <c r="A45" s="1165"/>
      <c r="B45" s="85"/>
      <c r="C45" s="86">
        <v>2016</v>
      </c>
      <c r="D45" s="160">
        <v>5.1003499999999997</v>
      </c>
      <c r="E45" s="161"/>
      <c r="F45" s="161">
        <v>6.6378149999999989</v>
      </c>
      <c r="G45" s="170"/>
      <c r="H45" s="163">
        <v>11.738164999999999</v>
      </c>
      <c r="I45" s="327"/>
    </row>
    <row r="46" spans="1:16" x14ac:dyDescent="0.2">
      <c r="A46" s="1165"/>
      <c r="B46" s="86"/>
      <c r="C46" s="86">
        <v>2017</v>
      </c>
      <c r="D46" s="160">
        <v>10.055929998245242</v>
      </c>
      <c r="E46" s="161"/>
      <c r="F46" s="161">
        <v>8.8264249991607659</v>
      </c>
      <c r="G46" s="170"/>
      <c r="H46" s="163">
        <v>18.882354997406008</v>
      </c>
      <c r="I46" s="327"/>
    </row>
    <row r="47" spans="1:16" x14ac:dyDescent="0.2">
      <c r="A47" s="1165"/>
      <c r="B47" s="86" t="s">
        <v>697</v>
      </c>
      <c r="C47" s="85">
        <v>2018</v>
      </c>
      <c r="D47" s="160">
        <v>9.4100300000000026</v>
      </c>
      <c r="E47" s="161"/>
      <c r="F47" s="161">
        <v>19.623394304529995</v>
      </c>
      <c r="G47" s="170"/>
      <c r="H47" s="163">
        <v>29.033424304529998</v>
      </c>
      <c r="I47" s="327"/>
    </row>
    <row r="48" spans="1:16" x14ac:dyDescent="0.2">
      <c r="A48" s="1165"/>
      <c r="B48" s="86"/>
      <c r="C48" s="85">
        <v>2019</v>
      </c>
      <c r="D48" s="160">
        <v>18.066953000000005</v>
      </c>
      <c r="E48" s="161"/>
      <c r="F48" s="161">
        <v>37.336365999999991</v>
      </c>
      <c r="G48" s="170"/>
      <c r="H48" s="163">
        <v>55.403318999999996</v>
      </c>
      <c r="I48" s="327"/>
    </row>
    <row r="49" spans="1:9" x14ac:dyDescent="0.2">
      <c r="A49" s="1166"/>
      <c r="B49" s="89"/>
      <c r="C49" s="89">
        <v>2020</v>
      </c>
      <c r="D49" s="164">
        <v>41.739350000000002</v>
      </c>
      <c r="E49" s="165">
        <v>67.131879999999995</v>
      </c>
      <c r="F49" s="165">
        <v>50.997</v>
      </c>
      <c r="G49" s="171">
        <v>44.598509999999997</v>
      </c>
      <c r="H49" s="167">
        <v>204.46673999999999</v>
      </c>
      <c r="I49" s="327"/>
    </row>
    <row r="50" spans="1:9" x14ac:dyDescent="0.2">
      <c r="A50" s="530" t="s">
        <v>80</v>
      </c>
      <c r="B50" s="85"/>
      <c r="C50" s="85"/>
      <c r="D50" s="160"/>
      <c r="E50" s="161"/>
      <c r="F50" s="161"/>
      <c r="G50" s="170"/>
      <c r="H50" s="163"/>
      <c r="I50" s="327"/>
    </row>
    <row r="51" spans="1:9" x14ac:dyDescent="0.2">
      <c r="A51" s="1164" t="s">
        <v>26</v>
      </c>
      <c r="B51" s="87"/>
      <c r="C51" s="87">
        <v>2014</v>
      </c>
      <c r="D51" s="156">
        <v>79.966379999999987</v>
      </c>
      <c r="E51" s="157">
        <v>0</v>
      </c>
      <c r="F51" s="157">
        <v>65.174700000000001</v>
      </c>
      <c r="G51" s="169">
        <v>0</v>
      </c>
      <c r="H51" s="159">
        <v>145.14107999999999</v>
      </c>
      <c r="I51" s="327"/>
    </row>
    <row r="52" spans="1:9" x14ac:dyDescent="0.2">
      <c r="A52" s="1165"/>
      <c r="B52" s="86" t="s">
        <v>698</v>
      </c>
      <c r="C52" s="85">
        <v>2015</v>
      </c>
      <c r="D52" s="160">
        <v>105.119612</v>
      </c>
      <c r="E52" s="161">
        <v>0</v>
      </c>
      <c r="F52" s="161">
        <v>58.229665999999995</v>
      </c>
      <c r="G52" s="170">
        <v>0</v>
      </c>
      <c r="H52" s="163">
        <v>163.349278</v>
      </c>
      <c r="I52" s="327"/>
    </row>
    <row r="53" spans="1:9" x14ac:dyDescent="0.2">
      <c r="A53" s="1165"/>
      <c r="B53" s="85"/>
      <c r="C53" s="86">
        <v>2016</v>
      </c>
      <c r="D53" s="160">
        <v>93.619381999999987</v>
      </c>
      <c r="E53" s="161">
        <v>0</v>
      </c>
      <c r="F53" s="161">
        <v>39.756319000000005</v>
      </c>
      <c r="G53" s="170">
        <v>0</v>
      </c>
      <c r="H53" s="163">
        <v>133.37570099999999</v>
      </c>
      <c r="I53" s="327"/>
    </row>
    <row r="54" spans="1:9" x14ac:dyDescent="0.2">
      <c r="A54" s="1165"/>
      <c r="B54" s="86"/>
      <c r="C54" s="86">
        <v>2017</v>
      </c>
      <c r="D54" s="160">
        <v>74.770107979254732</v>
      </c>
      <c r="E54" s="161">
        <v>0</v>
      </c>
      <c r="F54" s="161">
        <v>36.100360000000002</v>
      </c>
      <c r="G54" s="170">
        <v>0</v>
      </c>
      <c r="H54" s="163">
        <v>110.87046797925473</v>
      </c>
      <c r="I54" s="327"/>
    </row>
    <row r="55" spans="1:9" x14ac:dyDescent="0.2">
      <c r="A55" s="1165"/>
      <c r="B55" s="86" t="s">
        <v>697</v>
      </c>
      <c r="C55" s="85">
        <v>2018</v>
      </c>
      <c r="D55" s="160">
        <v>58.247327004509998</v>
      </c>
      <c r="E55" s="161">
        <v>0.10580000000000001</v>
      </c>
      <c r="F55" s="161">
        <v>27.420940002399998</v>
      </c>
      <c r="G55" s="170">
        <v>0.23845</v>
      </c>
      <c r="H55" s="163">
        <v>86.012517006910002</v>
      </c>
      <c r="I55" s="327"/>
    </row>
    <row r="56" spans="1:9" x14ac:dyDescent="0.2">
      <c r="A56" s="1165"/>
      <c r="B56" s="86"/>
      <c r="C56" s="85">
        <v>2019</v>
      </c>
      <c r="D56" s="160">
        <v>48.279304003906262</v>
      </c>
      <c r="E56" s="161">
        <v>0.3488</v>
      </c>
      <c r="F56" s="161">
        <v>28.447029998817445</v>
      </c>
      <c r="G56" s="170">
        <v>0.13150000000000001</v>
      </c>
      <c r="H56" s="163">
        <v>77.206634002723703</v>
      </c>
      <c r="I56" s="327"/>
    </row>
    <row r="57" spans="1:9" x14ac:dyDescent="0.2">
      <c r="A57" s="1166"/>
      <c r="B57" s="89"/>
      <c r="C57" s="89">
        <v>2020</v>
      </c>
      <c r="D57" s="164">
        <v>48.037900000000008</v>
      </c>
      <c r="E57" s="165">
        <v>1.2210000000000001</v>
      </c>
      <c r="F57" s="165">
        <v>21.790800000000004</v>
      </c>
      <c r="G57" s="171">
        <v>2.9719999999999978</v>
      </c>
      <c r="H57" s="167">
        <v>74.021699999999996</v>
      </c>
      <c r="I57" s="327"/>
    </row>
    <row r="58" spans="1:9" x14ac:dyDescent="0.2">
      <c r="A58" s="530" t="s">
        <v>80</v>
      </c>
      <c r="B58" s="85"/>
      <c r="C58" s="85"/>
      <c r="D58" s="160"/>
      <c r="E58" s="161"/>
      <c r="F58" s="161"/>
      <c r="G58" s="170"/>
      <c r="H58" s="163"/>
      <c r="I58" s="327"/>
    </row>
    <row r="59" spans="1:9" x14ac:dyDescent="0.2">
      <c r="A59" s="1164" t="s">
        <v>89</v>
      </c>
      <c r="B59" s="87"/>
      <c r="C59" s="87">
        <v>2014</v>
      </c>
      <c r="D59" s="156">
        <v>5.7579999999999991</v>
      </c>
      <c r="E59" s="157"/>
      <c r="F59" s="157">
        <v>4.2050000000000001</v>
      </c>
      <c r="G59" s="169"/>
      <c r="H59" s="159">
        <v>9.9629999999999992</v>
      </c>
      <c r="I59" s="327"/>
    </row>
    <row r="60" spans="1:9" x14ac:dyDescent="0.2">
      <c r="A60" s="1165"/>
      <c r="B60" s="86" t="s">
        <v>698</v>
      </c>
      <c r="C60" s="85">
        <v>2015</v>
      </c>
      <c r="D60" s="160">
        <v>9.5540000000000003</v>
      </c>
      <c r="E60" s="161"/>
      <c r="F60" s="161">
        <v>0</v>
      </c>
      <c r="G60" s="170"/>
      <c r="H60" s="163">
        <v>9.5540000000000003</v>
      </c>
      <c r="I60" s="327"/>
    </row>
    <row r="61" spans="1:9" x14ac:dyDescent="0.2">
      <c r="A61" s="1165"/>
      <c r="B61" s="85"/>
      <c r="C61" s="86">
        <v>2016</v>
      </c>
      <c r="D61" s="160">
        <v>1.4079999999999999</v>
      </c>
      <c r="E61" s="161"/>
      <c r="F61" s="161">
        <v>0.95220000000000005</v>
      </c>
      <c r="G61" s="170"/>
      <c r="H61" s="163">
        <v>2.3601999999999999</v>
      </c>
      <c r="I61" s="327"/>
    </row>
    <row r="62" spans="1:9" x14ac:dyDescent="0.2">
      <c r="A62" s="1165"/>
      <c r="B62" s="86"/>
      <c r="C62" s="86">
        <v>2017</v>
      </c>
      <c r="D62" s="160">
        <v>0.74419999999999997</v>
      </c>
      <c r="E62" s="161"/>
      <c r="F62" s="161">
        <v>8.0599999999999991E-2</v>
      </c>
      <c r="G62" s="170"/>
      <c r="H62" s="163">
        <v>0.82479999999999998</v>
      </c>
      <c r="I62" s="327"/>
    </row>
    <row r="63" spans="1:9" x14ac:dyDescent="0.2">
      <c r="A63" s="1165"/>
      <c r="B63" s="86" t="s">
        <v>697</v>
      </c>
      <c r="C63" s="85">
        <v>2018</v>
      </c>
      <c r="D63" s="160">
        <v>0.58479999999999999</v>
      </c>
      <c r="E63" s="161"/>
      <c r="F63" s="161">
        <v>0.64510000000000001</v>
      </c>
      <c r="G63" s="170"/>
      <c r="H63" s="163">
        <v>1.2299</v>
      </c>
      <c r="I63" s="327"/>
    </row>
    <row r="64" spans="1:9" x14ac:dyDescent="0.2">
      <c r="A64" s="1165"/>
      <c r="B64" s="86"/>
      <c r="C64" s="85">
        <v>2019</v>
      </c>
      <c r="D64" s="160">
        <v>3.2835000000000001</v>
      </c>
      <c r="E64" s="161"/>
      <c r="F64" s="161">
        <v>0.05</v>
      </c>
      <c r="G64" s="170"/>
      <c r="H64" s="163">
        <v>3.3334999999999999</v>
      </c>
      <c r="I64" s="327"/>
    </row>
    <row r="65" spans="1:9" x14ac:dyDescent="0.2">
      <c r="A65" s="1166"/>
      <c r="B65" s="89"/>
      <c r="C65" s="89">
        <v>2020</v>
      </c>
      <c r="D65" s="164">
        <v>3.2823000000000002</v>
      </c>
      <c r="E65" s="165">
        <v>0</v>
      </c>
      <c r="F65" s="165">
        <v>0.1</v>
      </c>
      <c r="G65" s="171">
        <v>0</v>
      </c>
      <c r="H65" s="167">
        <v>3.3823000000000003</v>
      </c>
      <c r="I65" s="327"/>
    </row>
    <row r="66" spans="1:9" x14ac:dyDescent="0.2">
      <c r="A66" s="530" t="s">
        <v>80</v>
      </c>
      <c r="B66" s="85"/>
      <c r="C66" s="85"/>
      <c r="D66" s="160"/>
      <c r="E66" s="161"/>
      <c r="F66" s="161"/>
      <c r="G66" s="170"/>
      <c r="H66" s="163"/>
      <c r="I66" s="327"/>
    </row>
    <row r="67" spans="1:9" x14ac:dyDescent="0.2">
      <c r="A67" s="1164" t="s">
        <v>27</v>
      </c>
      <c r="B67" s="87"/>
      <c r="C67" s="87">
        <v>2014</v>
      </c>
      <c r="D67" s="156">
        <v>1.7830000000000001</v>
      </c>
      <c r="E67" s="157"/>
      <c r="F67" s="157">
        <v>1.8368</v>
      </c>
      <c r="G67" s="169"/>
      <c r="H67" s="159">
        <v>3.6198000000000001</v>
      </c>
      <c r="I67" s="327"/>
    </row>
    <row r="68" spans="1:9" x14ac:dyDescent="0.2">
      <c r="A68" s="1165"/>
      <c r="B68" s="86" t="s">
        <v>698</v>
      </c>
      <c r="C68" s="85">
        <v>2015</v>
      </c>
      <c r="D68" s="160">
        <v>3.169</v>
      </c>
      <c r="E68" s="161"/>
      <c r="F68" s="161">
        <v>0.49199999999999999</v>
      </c>
      <c r="G68" s="170"/>
      <c r="H68" s="163">
        <v>3.661</v>
      </c>
      <c r="I68" s="327"/>
    </row>
    <row r="69" spans="1:9" x14ac:dyDescent="0.2">
      <c r="A69" s="1165"/>
      <c r="B69" s="85"/>
      <c r="C69" s="86">
        <v>2016</v>
      </c>
      <c r="D69" s="160">
        <v>0.84499999999999997</v>
      </c>
      <c r="E69" s="161"/>
      <c r="F69" s="161">
        <v>0.03</v>
      </c>
      <c r="G69" s="170"/>
      <c r="H69" s="163">
        <v>0.875</v>
      </c>
      <c r="I69" s="327"/>
    </row>
    <row r="70" spans="1:9" x14ac:dyDescent="0.2">
      <c r="A70" s="1165"/>
      <c r="B70" s="86"/>
      <c r="C70" s="86">
        <v>2017</v>
      </c>
      <c r="D70" s="160">
        <v>0.17899999999999999</v>
      </c>
      <c r="E70" s="161"/>
      <c r="F70" s="161">
        <v>1.4E-2</v>
      </c>
      <c r="G70" s="170"/>
      <c r="H70" s="163">
        <v>0.193</v>
      </c>
      <c r="I70" s="327"/>
    </row>
    <row r="71" spans="1:9" x14ac:dyDescent="0.2">
      <c r="A71" s="1165"/>
      <c r="B71" s="86" t="s">
        <v>697</v>
      </c>
      <c r="C71" s="85">
        <v>2018</v>
      </c>
      <c r="D71" s="160">
        <v>8.2999999999999963E-2</v>
      </c>
      <c r="E71" s="161"/>
      <c r="F71" s="161">
        <v>0.73599999999999999</v>
      </c>
      <c r="G71" s="170"/>
      <c r="H71" s="163">
        <v>0.81899999999999995</v>
      </c>
      <c r="I71" s="327"/>
    </row>
    <row r="72" spans="1:9" x14ac:dyDescent="0.2">
      <c r="A72" s="1165"/>
      <c r="B72" s="86"/>
      <c r="C72" s="85">
        <v>2019</v>
      </c>
      <c r="D72" s="160">
        <v>3.9000000000000007E-2</v>
      </c>
      <c r="E72" s="161"/>
      <c r="F72" s="161">
        <v>1.0999999999999999E-2</v>
      </c>
      <c r="G72" s="170"/>
      <c r="H72" s="163">
        <v>0.05</v>
      </c>
      <c r="I72" s="327"/>
    </row>
    <row r="73" spans="1:9" x14ac:dyDescent="0.2">
      <c r="A73" s="1166"/>
      <c r="B73" s="89"/>
      <c r="C73" s="89">
        <v>2020</v>
      </c>
      <c r="D73" s="164">
        <v>0.13069999999999998</v>
      </c>
      <c r="E73" s="165">
        <v>0</v>
      </c>
      <c r="F73" s="165">
        <v>0</v>
      </c>
      <c r="G73" s="171">
        <v>0</v>
      </c>
      <c r="H73" s="167">
        <v>0.13069999999999998</v>
      </c>
      <c r="I73" s="327"/>
    </row>
    <row r="74" spans="1:9" x14ac:dyDescent="0.2">
      <c r="A74" s="530" t="s">
        <v>80</v>
      </c>
      <c r="B74" s="85"/>
      <c r="C74" s="85"/>
      <c r="D74" s="160"/>
      <c r="E74" s="161"/>
      <c r="F74" s="161"/>
      <c r="G74" s="170"/>
      <c r="H74" s="163"/>
      <c r="I74" s="327"/>
    </row>
    <row r="75" spans="1:9" x14ac:dyDescent="0.2">
      <c r="A75" s="1164" t="s">
        <v>49</v>
      </c>
      <c r="B75" s="87"/>
      <c r="C75" s="87">
        <v>2014</v>
      </c>
      <c r="D75" s="156">
        <v>18.349089999999997</v>
      </c>
      <c r="E75" s="157"/>
      <c r="F75" s="157">
        <v>7.0572999999999997</v>
      </c>
      <c r="G75" s="169"/>
      <c r="H75" s="159">
        <v>25.406389999999995</v>
      </c>
      <c r="I75" s="327"/>
    </row>
    <row r="76" spans="1:9" x14ac:dyDescent="0.2">
      <c r="A76" s="1165"/>
      <c r="B76" s="86" t="s">
        <v>698</v>
      </c>
      <c r="C76" s="85">
        <v>2015</v>
      </c>
      <c r="D76" s="160">
        <v>9.3648859999999985</v>
      </c>
      <c r="E76" s="161"/>
      <c r="F76" s="161">
        <v>3.796967</v>
      </c>
      <c r="G76" s="170"/>
      <c r="H76" s="163">
        <v>13.161852999999999</v>
      </c>
      <c r="I76" s="327"/>
    </row>
    <row r="77" spans="1:9" x14ac:dyDescent="0.2">
      <c r="A77" s="1165"/>
      <c r="B77" s="85"/>
      <c r="C77" s="86">
        <v>2016</v>
      </c>
      <c r="D77" s="160">
        <v>6.0331399999999995</v>
      </c>
      <c r="E77" s="161"/>
      <c r="F77" s="161">
        <v>4.4390900000000002</v>
      </c>
      <c r="G77" s="170"/>
      <c r="H77" s="163">
        <v>10.47223</v>
      </c>
      <c r="I77" s="327"/>
    </row>
    <row r="78" spans="1:9" x14ac:dyDescent="0.2">
      <c r="A78" s="1165"/>
      <c r="B78" s="86"/>
      <c r="C78" s="86">
        <v>2017</v>
      </c>
      <c r="D78" s="160">
        <v>3.9890000014305107</v>
      </c>
      <c r="E78" s="161"/>
      <c r="F78" s="161">
        <v>2.2444600000000001</v>
      </c>
      <c r="G78" s="170"/>
      <c r="H78" s="163">
        <v>6.2334600014305108</v>
      </c>
      <c r="I78" s="327"/>
    </row>
    <row r="79" spans="1:9" x14ac:dyDescent="0.2">
      <c r="A79" s="1165"/>
      <c r="B79" s="86" t="s">
        <v>697</v>
      </c>
      <c r="C79" s="85">
        <v>2018</v>
      </c>
      <c r="D79" s="160">
        <v>3.6219840007000004</v>
      </c>
      <c r="E79" s="161"/>
      <c r="F79" s="161">
        <v>2.9674510000199996</v>
      </c>
      <c r="G79" s="170"/>
      <c r="H79" s="163">
        <v>6.58943500072</v>
      </c>
      <c r="I79" s="327"/>
    </row>
    <row r="80" spans="1:9" x14ac:dyDescent="0.2">
      <c r="A80" s="1165"/>
      <c r="B80" s="86"/>
      <c r="C80" s="85">
        <v>2019</v>
      </c>
      <c r="D80" s="160">
        <v>4.1022789999046321</v>
      </c>
      <c r="E80" s="161"/>
      <c r="F80" s="161">
        <v>0.54540100000000002</v>
      </c>
      <c r="G80" s="170"/>
      <c r="H80" s="163">
        <v>4.6476799999046321</v>
      </c>
      <c r="I80" s="327"/>
    </row>
    <row r="81" spans="1:9" x14ac:dyDescent="0.2">
      <c r="A81" s="1166"/>
      <c r="B81" s="89"/>
      <c r="C81" s="89">
        <v>2020</v>
      </c>
      <c r="D81" s="164">
        <v>5.41296</v>
      </c>
      <c r="E81" s="165">
        <v>6.7199999999999996E-2</v>
      </c>
      <c r="F81" s="165">
        <v>0.80330000000000001</v>
      </c>
      <c r="G81" s="171">
        <v>1.629229</v>
      </c>
      <c r="H81" s="167">
        <v>7.9126890000000003</v>
      </c>
      <c r="I81" s="327"/>
    </row>
    <row r="82" spans="1:9" x14ac:dyDescent="0.2">
      <c r="H82" s="4"/>
      <c r="I82" s="327"/>
    </row>
    <row r="83" spans="1:9" x14ac:dyDescent="0.2">
      <c r="H83" s="4"/>
      <c r="I83" s="327"/>
    </row>
    <row r="84" spans="1:9" x14ac:dyDescent="0.2">
      <c r="I84" s="327"/>
    </row>
    <row r="85" spans="1:9" x14ac:dyDescent="0.2">
      <c r="I85" s="327"/>
    </row>
    <row r="86" spans="1:9" x14ac:dyDescent="0.2">
      <c r="I86" s="327"/>
    </row>
    <row r="87" spans="1:9" x14ac:dyDescent="0.2">
      <c r="I87" s="327"/>
    </row>
    <row r="88" spans="1:9" x14ac:dyDescent="0.2">
      <c r="I88" s="327"/>
    </row>
    <row r="89" spans="1:9" x14ac:dyDescent="0.2">
      <c r="I89" s="327"/>
    </row>
    <row r="90" spans="1:9" x14ac:dyDescent="0.2">
      <c r="I90" s="327"/>
    </row>
    <row r="91" spans="1:9" x14ac:dyDescent="0.2">
      <c r="I91" s="327"/>
    </row>
  </sheetData>
  <mergeCells count="7">
    <mergeCell ref="A75:A81"/>
    <mergeCell ref="A27:A33"/>
    <mergeCell ref="A35:A41"/>
    <mergeCell ref="A43:A49"/>
    <mergeCell ref="A51:A57"/>
    <mergeCell ref="A59:A65"/>
    <mergeCell ref="A67:A73"/>
  </mergeCells>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sheetPr>
  <dimension ref="A1:S99"/>
  <sheetViews>
    <sheetView zoomScale="80" zoomScaleNormal="80" workbookViewId="0"/>
  </sheetViews>
  <sheetFormatPr defaultColWidth="8.7109375" defaultRowHeight="12.75" x14ac:dyDescent="0.2"/>
  <cols>
    <col min="1" max="1" width="10.5703125" style="96" customWidth="1"/>
    <col min="2" max="2" width="0.28515625" style="96" customWidth="1"/>
    <col min="3" max="3" width="6.28515625" style="96" customWidth="1"/>
    <col min="4" max="4" width="10.42578125" style="96" bestFit="1" customWidth="1"/>
    <col min="5" max="5" width="6.7109375" style="96" bestFit="1" customWidth="1"/>
    <col min="6" max="6" width="10.42578125" style="96" bestFit="1" customWidth="1"/>
    <col min="7" max="7" width="6.7109375" style="96" bestFit="1" customWidth="1"/>
    <col min="8" max="8" width="8.7109375" style="96" bestFit="1" customWidth="1"/>
    <col min="9" max="16384" width="8.7109375" style="96"/>
  </cols>
  <sheetData>
    <row r="1" spans="1:1" ht="15" x14ac:dyDescent="0.25">
      <c r="A1" s="27" t="s">
        <v>702</v>
      </c>
    </row>
    <row r="3" spans="1:1" x14ac:dyDescent="0.2">
      <c r="A3" s="50"/>
    </row>
    <row r="4" spans="1:1" x14ac:dyDescent="0.2">
      <c r="A4" s="59"/>
    </row>
    <row r="5" spans="1:1" x14ac:dyDescent="0.2">
      <c r="A5" s="49"/>
    </row>
    <row r="22" spans="1:19" x14ac:dyDescent="0.2">
      <c r="A22" s="49" t="s">
        <v>90</v>
      </c>
    </row>
    <row r="24" spans="1:19" x14ac:dyDescent="0.2">
      <c r="A24" s="17"/>
      <c r="B24" s="17"/>
      <c r="C24" s="17"/>
    </row>
    <row r="25" spans="1:19" x14ac:dyDescent="0.2">
      <c r="A25" s="90"/>
      <c r="B25" s="85"/>
      <c r="C25" s="85"/>
      <c r="D25" s="312" t="s">
        <v>84</v>
      </c>
      <c r="E25" s="313" t="s">
        <v>85</v>
      </c>
      <c r="F25" s="313" t="s">
        <v>84</v>
      </c>
      <c r="G25" s="314" t="s">
        <v>85</v>
      </c>
      <c r="H25" s="533" t="s">
        <v>28</v>
      </c>
    </row>
    <row r="26" spans="1:19" x14ac:dyDescent="0.2">
      <c r="A26" s="88"/>
      <c r="B26" s="85"/>
      <c r="C26" s="85"/>
      <c r="D26" s="315" t="s">
        <v>86</v>
      </c>
      <c r="E26" s="316" t="s">
        <v>86</v>
      </c>
      <c r="F26" s="316" t="s">
        <v>87</v>
      </c>
      <c r="G26" s="317" t="s">
        <v>87</v>
      </c>
      <c r="H26" s="57" t="s">
        <v>71</v>
      </c>
    </row>
    <row r="27" spans="1:19" x14ac:dyDescent="0.2">
      <c r="A27" s="1164" t="s">
        <v>1</v>
      </c>
      <c r="B27" s="87"/>
      <c r="C27" s="87">
        <v>2014</v>
      </c>
      <c r="D27" s="321">
        <v>0.87009999999999987</v>
      </c>
      <c r="E27" s="322">
        <v>0</v>
      </c>
      <c r="F27" s="322">
        <v>1.5619000000000001</v>
      </c>
      <c r="G27" s="158">
        <v>0</v>
      </c>
      <c r="H27" s="159">
        <f t="shared" ref="H27:H33" si="0">SUM(D27:G27)</f>
        <v>2.4319999999999999</v>
      </c>
      <c r="I27" s="328"/>
      <c r="O27" s="373"/>
      <c r="P27" s="329"/>
      <c r="Q27" s="329"/>
      <c r="R27" s="329"/>
      <c r="S27" s="329"/>
    </row>
    <row r="28" spans="1:19" x14ac:dyDescent="0.2">
      <c r="A28" s="1165"/>
      <c r="B28" s="86"/>
      <c r="C28" s="85">
        <v>2015</v>
      </c>
      <c r="D28" s="323">
        <v>1.7731500000000002</v>
      </c>
      <c r="E28" s="324">
        <v>0</v>
      </c>
      <c r="F28" s="324">
        <v>1.6970999999999998</v>
      </c>
      <c r="G28" s="162">
        <v>0</v>
      </c>
      <c r="H28" s="163">
        <f t="shared" si="0"/>
        <v>3.4702500000000001</v>
      </c>
      <c r="I28" s="328"/>
      <c r="M28" s="557"/>
      <c r="N28" s="557"/>
      <c r="O28" s="557"/>
      <c r="P28" s="557"/>
      <c r="Q28" s="329"/>
      <c r="R28" s="329"/>
      <c r="S28" s="329"/>
    </row>
    <row r="29" spans="1:19" x14ac:dyDescent="0.2">
      <c r="A29" s="1165"/>
      <c r="B29" s="86" t="s">
        <v>713</v>
      </c>
      <c r="C29" s="86">
        <v>2016</v>
      </c>
      <c r="D29" s="323">
        <v>1.7650999999999968</v>
      </c>
      <c r="E29" s="324">
        <v>0</v>
      </c>
      <c r="F29" s="324">
        <v>12.945899999999998</v>
      </c>
      <c r="G29" s="162">
        <v>0</v>
      </c>
      <c r="H29" s="163">
        <f t="shared" si="0"/>
        <v>14.710999999999995</v>
      </c>
      <c r="I29" s="328"/>
      <c r="O29" s="373"/>
      <c r="P29" s="329"/>
      <c r="Q29" s="329"/>
      <c r="R29" s="329"/>
      <c r="S29" s="329"/>
    </row>
    <row r="30" spans="1:19" x14ac:dyDescent="0.2">
      <c r="A30" s="1165"/>
      <c r="B30" s="86"/>
      <c r="C30" s="86">
        <v>2017</v>
      </c>
      <c r="D30" s="323">
        <v>8.5553399999999957</v>
      </c>
      <c r="E30" s="324">
        <v>0</v>
      </c>
      <c r="F30" s="324">
        <v>10.153445</v>
      </c>
      <c r="G30" s="162">
        <v>0</v>
      </c>
      <c r="H30" s="163">
        <f t="shared" si="0"/>
        <v>18.708784999999995</v>
      </c>
      <c r="I30" s="328"/>
      <c r="O30" s="373"/>
      <c r="P30" s="329"/>
      <c r="Q30" s="329"/>
      <c r="R30" s="329"/>
      <c r="S30" s="329"/>
    </row>
    <row r="31" spans="1:19" x14ac:dyDescent="0.2">
      <c r="A31" s="1165"/>
      <c r="B31" s="86"/>
      <c r="C31" s="85">
        <v>2018</v>
      </c>
      <c r="D31" s="323">
        <v>13.897735000000004</v>
      </c>
      <c r="E31" s="324">
        <v>0.10000000000000009</v>
      </c>
      <c r="F31" s="324">
        <v>14.028460000000003</v>
      </c>
      <c r="G31" s="162">
        <v>2.3289</v>
      </c>
      <c r="H31" s="163">
        <f t="shared" si="0"/>
        <v>30.355095000000009</v>
      </c>
      <c r="I31" s="328"/>
      <c r="O31" s="373"/>
      <c r="P31" s="329"/>
      <c r="Q31" s="329"/>
      <c r="R31" s="329"/>
      <c r="S31" s="329"/>
    </row>
    <row r="32" spans="1:19" x14ac:dyDescent="0.2">
      <c r="A32" s="1165"/>
      <c r="B32" s="86" t="s">
        <v>714</v>
      </c>
      <c r="C32" s="85">
        <v>2019</v>
      </c>
      <c r="D32" s="323">
        <v>22.312595000000034</v>
      </c>
      <c r="E32" s="324">
        <v>1.9577999999999998</v>
      </c>
      <c r="F32" s="324">
        <v>24.613499999999991</v>
      </c>
      <c r="G32" s="162">
        <v>7.9233000000000002</v>
      </c>
      <c r="H32" s="163">
        <f>SUM(D32:G32)</f>
        <v>56.807195000000021</v>
      </c>
      <c r="I32" s="328"/>
      <c r="O32" s="373"/>
      <c r="P32" s="329"/>
      <c r="Q32" s="329"/>
      <c r="R32" s="329"/>
      <c r="S32" s="329"/>
    </row>
    <row r="33" spans="1:19" x14ac:dyDescent="0.2">
      <c r="A33" s="1166"/>
      <c r="B33" s="89"/>
      <c r="C33" s="89">
        <v>2020</v>
      </c>
      <c r="D33" s="325">
        <v>37.407849999999996</v>
      </c>
      <c r="E33" s="326">
        <v>9.3810000000000002</v>
      </c>
      <c r="F33" s="326">
        <v>34.487569999999998</v>
      </c>
      <c r="G33" s="166">
        <v>7.8466999999999913</v>
      </c>
      <c r="H33" s="167">
        <f t="shared" si="0"/>
        <v>89.12312</v>
      </c>
      <c r="I33" s="328"/>
      <c r="J33" s="92"/>
      <c r="M33" s="373"/>
      <c r="N33" s="373"/>
      <c r="O33" s="373"/>
      <c r="P33" s="373"/>
      <c r="Q33" s="329"/>
      <c r="R33" s="329"/>
      <c r="S33" s="329"/>
    </row>
    <row r="34" spans="1:19" x14ac:dyDescent="0.2">
      <c r="A34" s="534" t="s">
        <v>80</v>
      </c>
      <c r="B34" s="85"/>
      <c r="C34" s="85"/>
      <c r="D34" s="323"/>
      <c r="E34" s="324"/>
      <c r="F34" s="324"/>
      <c r="G34" s="330"/>
      <c r="H34" s="163"/>
    </row>
    <row r="35" spans="1:19" x14ac:dyDescent="0.2">
      <c r="A35" s="1164" t="s">
        <v>427</v>
      </c>
      <c r="B35" s="87"/>
      <c r="C35" s="87">
        <v>2014</v>
      </c>
      <c r="D35" s="321">
        <v>9.8278999999999979</v>
      </c>
      <c r="E35" s="322">
        <v>0</v>
      </c>
      <c r="F35" s="322">
        <v>4.4916999999999998</v>
      </c>
      <c r="G35" s="158">
        <v>0</v>
      </c>
      <c r="H35" s="159">
        <f t="shared" ref="H35:H41" si="1">SUM(D35:G35)</f>
        <v>14.319599999999998</v>
      </c>
    </row>
    <row r="36" spans="1:19" x14ac:dyDescent="0.2">
      <c r="A36" s="1165"/>
      <c r="B36" s="86"/>
      <c r="C36" s="85">
        <v>2015</v>
      </c>
      <c r="D36" s="323">
        <v>10.299060000000001</v>
      </c>
      <c r="E36" s="324">
        <v>0</v>
      </c>
      <c r="F36" s="324">
        <v>4.4292319999999998</v>
      </c>
      <c r="G36" s="162">
        <v>0</v>
      </c>
      <c r="H36" s="163">
        <f t="shared" si="1"/>
        <v>14.728292</v>
      </c>
    </row>
    <row r="37" spans="1:19" x14ac:dyDescent="0.2">
      <c r="A37" s="1165"/>
      <c r="B37" s="86" t="s">
        <v>713</v>
      </c>
      <c r="C37" s="86">
        <v>2016</v>
      </c>
      <c r="D37" s="323">
        <v>5.6327300000000022</v>
      </c>
      <c r="E37" s="324">
        <v>0</v>
      </c>
      <c r="F37" s="324">
        <v>19.095647</v>
      </c>
      <c r="G37" s="162">
        <v>0</v>
      </c>
      <c r="H37" s="163">
        <f t="shared" si="1"/>
        <v>24.728377000000002</v>
      </c>
    </row>
    <row r="38" spans="1:19" x14ac:dyDescent="0.2">
      <c r="A38" s="1165"/>
      <c r="B38" s="86"/>
      <c r="C38" s="86">
        <v>2017</v>
      </c>
      <c r="D38" s="323">
        <v>20.801429999999996</v>
      </c>
      <c r="E38" s="324">
        <v>0</v>
      </c>
      <c r="F38" s="324">
        <v>24.722404250000004</v>
      </c>
      <c r="G38" s="162">
        <v>0</v>
      </c>
      <c r="H38" s="163">
        <f t="shared" si="1"/>
        <v>45.52383425</v>
      </c>
    </row>
    <row r="39" spans="1:19" x14ac:dyDescent="0.2">
      <c r="A39" s="1165"/>
      <c r="B39" s="86"/>
      <c r="C39" s="85">
        <v>2018</v>
      </c>
      <c r="D39" s="323">
        <v>37.323746</v>
      </c>
      <c r="E39" s="324">
        <v>0</v>
      </c>
      <c r="F39" s="324">
        <v>36.558958000000004</v>
      </c>
      <c r="G39" s="162">
        <v>0</v>
      </c>
      <c r="H39" s="163">
        <f t="shared" si="1"/>
        <v>73.882704000000004</v>
      </c>
    </row>
    <row r="40" spans="1:19" x14ac:dyDescent="0.2">
      <c r="A40" s="1165"/>
      <c r="B40" s="86" t="s">
        <v>714</v>
      </c>
      <c r="C40" s="85">
        <v>2019</v>
      </c>
      <c r="D40" s="323">
        <v>26.839759999999995</v>
      </c>
      <c r="E40" s="324">
        <v>18.268000000000004</v>
      </c>
      <c r="F40" s="324">
        <v>10.670249999999999</v>
      </c>
      <c r="G40" s="162">
        <v>19.2895</v>
      </c>
      <c r="H40" s="163">
        <f>SUM(D40:G40)</f>
        <v>75.067509999999999</v>
      </c>
    </row>
    <row r="41" spans="1:19" x14ac:dyDescent="0.2">
      <c r="A41" s="1166"/>
      <c r="B41" s="89"/>
      <c r="C41" s="89">
        <v>2020</v>
      </c>
      <c r="D41" s="325">
        <v>23.302890000000001</v>
      </c>
      <c r="E41" s="326">
        <v>35.447900000000004</v>
      </c>
      <c r="F41" s="326">
        <v>5.7110499999999993</v>
      </c>
      <c r="G41" s="166">
        <v>23.263000000000005</v>
      </c>
      <c r="H41" s="167">
        <f t="shared" si="1"/>
        <v>87.724840000000015</v>
      </c>
      <c r="P41" s="373"/>
    </row>
    <row r="42" spans="1:19" x14ac:dyDescent="0.2">
      <c r="A42" s="534" t="s">
        <v>80</v>
      </c>
      <c r="B42" s="85"/>
      <c r="C42" s="85"/>
      <c r="D42" s="323"/>
      <c r="E42" s="324"/>
      <c r="F42" s="324"/>
      <c r="G42" s="162"/>
      <c r="H42" s="163"/>
    </row>
    <row r="43" spans="1:19" x14ac:dyDescent="0.2">
      <c r="A43" s="1167" t="s">
        <v>715</v>
      </c>
      <c r="B43" s="87"/>
      <c r="C43" s="87">
        <v>2014</v>
      </c>
      <c r="D43" s="321">
        <v>2.0469999999999997</v>
      </c>
      <c r="E43" s="322">
        <v>0</v>
      </c>
      <c r="F43" s="322">
        <v>4.3780000000000001</v>
      </c>
      <c r="G43" s="158">
        <v>0</v>
      </c>
      <c r="H43" s="159">
        <f t="shared" ref="H43:H49" si="2">SUM(D43:G43)</f>
        <v>6.4249999999999998</v>
      </c>
    </row>
    <row r="44" spans="1:19" x14ac:dyDescent="0.2">
      <c r="A44" s="1165"/>
      <c r="B44" s="86"/>
      <c r="C44" s="85">
        <v>2015</v>
      </c>
      <c r="D44" s="323">
        <v>6.1260000000000003</v>
      </c>
      <c r="E44" s="324">
        <v>0</v>
      </c>
      <c r="F44" s="324">
        <v>2.383</v>
      </c>
      <c r="G44" s="162">
        <v>0</v>
      </c>
      <c r="H44" s="163">
        <f t="shared" si="2"/>
        <v>8.5090000000000003</v>
      </c>
    </row>
    <row r="45" spans="1:19" x14ac:dyDescent="0.2">
      <c r="A45" s="1165"/>
      <c r="B45" s="86" t="s">
        <v>713</v>
      </c>
      <c r="C45" s="86">
        <v>2016</v>
      </c>
      <c r="D45" s="323">
        <v>8.7430000000000003</v>
      </c>
      <c r="E45" s="324">
        <v>0</v>
      </c>
      <c r="F45" s="324">
        <v>4.9809999999999999</v>
      </c>
      <c r="G45" s="162">
        <v>0</v>
      </c>
      <c r="H45" s="163">
        <f t="shared" si="2"/>
        <v>13.724</v>
      </c>
    </row>
    <row r="46" spans="1:19" x14ac:dyDescent="0.2">
      <c r="A46" s="1165"/>
      <c r="B46" s="86"/>
      <c r="C46" s="86">
        <v>2017</v>
      </c>
      <c r="D46" s="323">
        <v>13.290000000000001</v>
      </c>
      <c r="E46" s="324">
        <v>0</v>
      </c>
      <c r="F46" s="324">
        <v>10.833</v>
      </c>
      <c r="G46" s="162">
        <v>0</v>
      </c>
      <c r="H46" s="163">
        <f t="shared" si="2"/>
        <v>24.123000000000001</v>
      </c>
    </row>
    <row r="47" spans="1:19" x14ac:dyDescent="0.2">
      <c r="A47" s="1165"/>
      <c r="B47" s="86"/>
      <c r="C47" s="85">
        <v>2018</v>
      </c>
      <c r="D47" s="323">
        <v>24.151429999999991</v>
      </c>
      <c r="E47" s="324">
        <v>0.40200000000000014</v>
      </c>
      <c r="F47" s="324">
        <v>9.180100000000003</v>
      </c>
      <c r="G47" s="162">
        <v>2.6619000000000002</v>
      </c>
      <c r="H47" s="163">
        <f t="shared" si="2"/>
        <v>36.395429999999998</v>
      </c>
    </row>
    <row r="48" spans="1:19" x14ac:dyDescent="0.2">
      <c r="A48" s="1165"/>
      <c r="B48" s="86" t="s">
        <v>714</v>
      </c>
      <c r="C48" s="85">
        <v>2019</v>
      </c>
      <c r="D48" s="323">
        <v>22.298059999999978</v>
      </c>
      <c r="E48" s="324">
        <v>2.8961000000000006</v>
      </c>
      <c r="F48" s="324">
        <v>24.183510000000005</v>
      </c>
      <c r="G48" s="162">
        <v>4.1540599999999994</v>
      </c>
      <c r="H48" s="163">
        <f>SUM(D48:G48)</f>
        <v>53.531729999999982</v>
      </c>
    </row>
    <row r="49" spans="1:16" x14ac:dyDescent="0.2">
      <c r="A49" s="1166"/>
      <c r="B49" s="89"/>
      <c r="C49" s="89">
        <v>2020</v>
      </c>
      <c r="D49" s="325">
        <v>37.166199999999996</v>
      </c>
      <c r="E49" s="326">
        <v>9.6300000000000026</v>
      </c>
      <c r="F49" s="326">
        <v>14.500999999999999</v>
      </c>
      <c r="G49" s="166">
        <v>3.8119999999999994</v>
      </c>
      <c r="H49" s="167">
        <f t="shared" si="2"/>
        <v>65.109200000000001</v>
      </c>
      <c r="M49" s="373"/>
      <c r="N49" s="373"/>
      <c r="O49" s="373"/>
      <c r="P49" s="373"/>
    </row>
    <row r="50" spans="1:16" x14ac:dyDescent="0.2">
      <c r="A50" s="534" t="s">
        <v>80</v>
      </c>
      <c r="B50" s="85"/>
      <c r="C50" s="85"/>
      <c r="D50" s="323"/>
      <c r="E50" s="324"/>
      <c r="F50" s="324"/>
      <c r="G50" s="162"/>
      <c r="H50" s="163"/>
    </row>
    <row r="51" spans="1:16" x14ac:dyDescent="0.2">
      <c r="A51" s="1164" t="s">
        <v>4</v>
      </c>
      <c r="B51" s="87"/>
      <c r="C51" s="87">
        <v>2014</v>
      </c>
      <c r="D51" s="321">
        <v>6.0000000000000053E-2</v>
      </c>
      <c r="E51" s="322">
        <v>0</v>
      </c>
      <c r="F51" s="322">
        <v>1.3184</v>
      </c>
      <c r="G51" s="158">
        <v>0</v>
      </c>
      <c r="H51" s="159">
        <f t="shared" ref="H51:H57" si="3">SUM(D51:G51)</f>
        <v>1.3784000000000001</v>
      </c>
    </row>
    <row r="52" spans="1:16" x14ac:dyDescent="0.2">
      <c r="A52" s="1165"/>
      <c r="B52" s="86"/>
      <c r="C52" s="85">
        <v>2015</v>
      </c>
      <c r="D52" s="323">
        <v>0.91402999999999968</v>
      </c>
      <c r="E52" s="324">
        <v>0</v>
      </c>
      <c r="F52" s="324">
        <v>1.57542</v>
      </c>
      <c r="G52" s="162">
        <v>0</v>
      </c>
      <c r="H52" s="163">
        <f t="shared" si="3"/>
        <v>2.4894499999999997</v>
      </c>
    </row>
    <row r="53" spans="1:16" x14ac:dyDescent="0.2">
      <c r="A53" s="1165"/>
      <c r="B53" s="86" t="s">
        <v>713</v>
      </c>
      <c r="C53" s="86">
        <v>2016</v>
      </c>
      <c r="D53" s="323">
        <v>1.4083099999999975</v>
      </c>
      <c r="E53" s="324">
        <v>0</v>
      </c>
      <c r="F53" s="324">
        <v>7.7725</v>
      </c>
      <c r="G53" s="162">
        <v>0</v>
      </c>
      <c r="H53" s="163">
        <f t="shared" si="3"/>
        <v>9.1808099999999975</v>
      </c>
    </row>
    <row r="54" spans="1:16" x14ac:dyDescent="0.2">
      <c r="A54" s="1165"/>
      <c r="B54" s="86"/>
      <c r="C54" s="86">
        <v>2017</v>
      </c>
      <c r="D54" s="323">
        <v>3.8923500000000004</v>
      </c>
      <c r="E54" s="324">
        <v>0</v>
      </c>
      <c r="F54" s="324">
        <v>11.070209999999999</v>
      </c>
      <c r="G54" s="162">
        <v>0</v>
      </c>
      <c r="H54" s="163">
        <f t="shared" si="3"/>
        <v>14.96256</v>
      </c>
    </row>
    <row r="55" spans="1:16" x14ac:dyDescent="0.2">
      <c r="A55" s="1165"/>
      <c r="B55" s="86"/>
      <c r="C55" s="85">
        <v>2018</v>
      </c>
      <c r="D55" s="323">
        <v>12.02026</v>
      </c>
      <c r="E55" s="324">
        <v>0.34999999999999987</v>
      </c>
      <c r="F55" s="324">
        <v>20.562370000000001</v>
      </c>
      <c r="G55" s="162">
        <v>1.45</v>
      </c>
      <c r="H55" s="163">
        <f t="shared" si="3"/>
        <v>34.382630000000006</v>
      </c>
    </row>
    <row r="56" spans="1:16" x14ac:dyDescent="0.2">
      <c r="A56" s="1165"/>
      <c r="B56" s="86" t="s">
        <v>714</v>
      </c>
      <c r="C56" s="85">
        <v>2019</v>
      </c>
      <c r="D56" s="323">
        <v>18.703589999999984</v>
      </c>
      <c r="E56" s="324">
        <v>2.1499999999999995</v>
      </c>
      <c r="F56" s="324">
        <v>23.186160000000001</v>
      </c>
      <c r="G56" s="162">
        <v>6.3867000000000003</v>
      </c>
      <c r="H56" s="163">
        <f>SUM(D56:G56)</f>
        <v>50.426449999999981</v>
      </c>
    </row>
    <row r="57" spans="1:16" x14ac:dyDescent="0.2">
      <c r="A57" s="1166"/>
      <c r="B57" s="89"/>
      <c r="C57" s="89">
        <v>2020</v>
      </c>
      <c r="D57" s="325">
        <v>28.116799999999998</v>
      </c>
      <c r="E57" s="326">
        <v>6.9570000000000078</v>
      </c>
      <c r="F57" s="326">
        <v>24.53</v>
      </c>
      <c r="G57" s="166">
        <v>4.4869999999999983</v>
      </c>
      <c r="H57" s="167">
        <f t="shared" si="3"/>
        <v>64.090800000000002</v>
      </c>
      <c r="M57" s="373"/>
      <c r="N57" s="373"/>
      <c r="O57" s="373"/>
      <c r="P57" s="373"/>
    </row>
    <row r="58" spans="1:16" x14ac:dyDescent="0.2">
      <c r="A58" s="534" t="s">
        <v>80</v>
      </c>
      <c r="B58" s="85"/>
      <c r="C58" s="85"/>
      <c r="D58" s="323"/>
      <c r="E58" s="324"/>
      <c r="F58" s="324"/>
      <c r="G58" s="162"/>
      <c r="H58" s="163"/>
    </row>
    <row r="59" spans="1:16" ht="12.4" customHeight="1" x14ac:dyDescent="0.2">
      <c r="A59" s="1164" t="s">
        <v>426</v>
      </c>
      <c r="B59" s="87"/>
      <c r="C59" s="87">
        <v>2014</v>
      </c>
      <c r="D59" s="321">
        <v>1.2074999999999996</v>
      </c>
      <c r="E59" s="322">
        <v>0</v>
      </c>
      <c r="F59" s="322">
        <v>3.423</v>
      </c>
      <c r="G59" s="322">
        <v>0</v>
      </c>
      <c r="H59" s="159">
        <f t="shared" ref="H59:H65" si="4">SUM(D59:G59)</f>
        <v>4.6304999999999996</v>
      </c>
    </row>
    <row r="60" spans="1:16" x14ac:dyDescent="0.2">
      <c r="A60" s="1165"/>
      <c r="B60" s="86"/>
      <c r="C60" s="85">
        <v>2015</v>
      </c>
      <c r="D60" s="323">
        <v>2.3336000000000001</v>
      </c>
      <c r="E60" s="324">
        <v>0</v>
      </c>
      <c r="F60" s="324">
        <v>3.68066</v>
      </c>
      <c r="G60" s="324">
        <v>0</v>
      </c>
      <c r="H60" s="163">
        <f t="shared" si="4"/>
        <v>6.0142600000000002</v>
      </c>
    </row>
    <row r="61" spans="1:16" x14ac:dyDescent="0.2">
      <c r="A61" s="1165"/>
      <c r="B61" s="86" t="s">
        <v>713</v>
      </c>
      <c r="C61" s="86">
        <v>2016</v>
      </c>
      <c r="D61" s="323">
        <v>2.1774079999999998</v>
      </c>
      <c r="E61" s="324">
        <v>0</v>
      </c>
      <c r="F61" s="324">
        <v>19.007974999999998</v>
      </c>
      <c r="G61" s="324">
        <v>0</v>
      </c>
      <c r="H61" s="163">
        <f t="shared" si="4"/>
        <v>21.185382999999998</v>
      </c>
    </row>
    <row r="62" spans="1:16" x14ac:dyDescent="0.2">
      <c r="A62" s="1165"/>
      <c r="B62" s="86"/>
      <c r="C62" s="86">
        <v>2017</v>
      </c>
      <c r="D62" s="323">
        <v>12.224055000000003</v>
      </c>
      <c r="E62" s="324">
        <v>0</v>
      </c>
      <c r="F62" s="324">
        <v>21.304395000000003</v>
      </c>
      <c r="G62" s="324">
        <v>0</v>
      </c>
      <c r="H62" s="163">
        <f t="shared" si="4"/>
        <v>33.528450000000007</v>
      </c>
    </row>
    <row r="63" spans="1:16" x14ac:dyDescent="0.2">
      <c r="A63" s="1165"/>
      <c r="B63" s="86"/>
      <c r="C63" s="85">
        <v>2018</v>
      </c>
      <c r="D63" s="323">
        <v>17.278890000000001</v>
      </c>
      <c r="E63" s="324">
        <v>0</v>
      </c>
      <c r="F63" s="324">
        <v>22.081165000000002</v>
      </c>
      <c r="G63" s="162">
        <v>0</v>
      </c>
      <c r="H63" s="163">
        <f t="shared" si="4"/>
        <v>39.360055000000003</v>
      </c>
    </row>
    <row r="64" spans="1:16" x14ac:dyDescent="0.2">
      <c r="A64" s="1165"/>
      <c r="B64" s="86" t="s">
        <v>714</v>
      </c>
      <c r="C64" s="85">
        <v>2019</v>
      </c>
      <c r="D64" s="323">
        <v>26.693904000000011</v>
      </c>
      <c r="E64" s="324">
        <v>0.43800000000000017</v>
      </c>
      <c r="F64" s="324">
        <v>17.630279999999999</v>
      </c>
      <c r="G64" s="162">
        <v>2.2456199999999997</v>
      </c>
      <c r="H64" s="163">
        <f>SUM(D64:G64)</f>
        <v>47.007804000000007</v>
      </c>
    </row>
    <row r="65" spans="1:16" x14ac:dyDescent="0.2">
      <c r="A65" s="1166"/>
      <c r="B65" s="89"/>
      <c r="C65" s="89">
        <v>2020</v>
      </c>
      <c r="D65" s="325">
        <v>33.488340000000001</v>
      </c>
      <c r="E65" s="326">
        <v>2.1340000000000003</v>
      </c>
      <c r="F65" s="326">
        <v>16.016907400000001</v>
      </c>
      <c r="G65" s="166">
        <v>5.4480000000000004</v>
      </c>
      <c r="H65" s="167">
        <f t="shared" si="4"/>
        <v>57.087247400000003</v>
      </c>
      <c r="M65" s="373"/>
      <c r="N65" s="373"/>
      <c r="O65" s="373"/>
      <c r="P65" s="373"/>
    </row>
    <row r="66" spans="1:16" x14ac:dyDescent="0.2">
      <c r="A66" s="534" t="s">
        <v>80</v>
      </c>
      <c r="B66" s="85"/>
      <c r="C66" s="85"/>
      <c r="D66" s="323"/>
      <c r="E66" s="324"/>
      <c r="F66" s="324"/>
      <c r="G66" s="162"/>
      <c r="H66" s="163"/>
    </row>
    <row r="67" spans="1:16" x14ac:dyDescent="0.2">
      <c r="A67" s="1167" t="s">
        <v>716</v>
      </c>
      <c r="B67" s="87"/>
      <c r="C67" s="87">
        <v>2014</v>
      </c>
      <c r="D67" s="321">
        <v>11.008920000000002</v>
      </c>
      <c r="E67" s="322">
        <v>0</v>
      </c>
      <c r="F67" s="322">
        <v>3.0139999999999998</v>
      </c>
      <c r="G67" s="158">
        <v>0</v>
      </c>
      <c r="H67" s="159">
        <f t="shared" ref="H67:H73" si="5">SUM(D67:G67)</f>
        <v>14.022920000000001</v>
      </c>
    </row>
    <row r="68" spans="1:16" x14ac:dyDescent="0.2">
      <c r="A68" s="1165"/>
      <c r="B68" s="86"/>
      <c r="C68" s="85">
        <v>2015</v>
      </c>
      <c r="D68" s="323">
        <v>11.213880000000005</v>
      </c>
      <c r="E68" s="324">
        <v>0</v>
      </c>
      <c r="F68" s="324">
        <v>7.9109999999999996</v>
      </c>
      <c r="G68" s="162">
        <v>0</v>
      </c>
      <c r="H68" s="163">
        <f t="shared" si="5"/>
        <v>19.124880000000005</v>
      </c>
    </row>
    <row r="69" spans="1:16" x14ac:dyDescent="0.2">
      <c r="A69" s="1165"/>
      <c r="B69" s="86" t="s">
        <v>713</v>
      </c>
      <c r="C69" s="86">
        <v>2016</v>
      </c>
      <c r="D69" s="323">
        <v>15.492759999999997</v>
      </c>
      <c r="E69" s="324">
        <v>0</v>
      </c>
      <c r="F69" s="324">
        <v>16.055917200000003</v>
      </c>
      <c r="G69" s="162">
        <v>0</v>
      </c>
      <c r="H69" s="163">
        <f t="shared" si="5"/>
        <v>31.5486772</v>
      </c>
    </row>
    <row r="70" spans="1:16" x14ac:dyDescent="0.2">
      <c r="A70" s="1165"/>
      <c r="B70" s="86"/>
      <c r="C70" s="86">
        <v>2017</v>
      </c>
      <c r="D70" s="323">
        <v>21.104638999999999</v>
      </c>
      <c r="E70" s="324">
        <v>0</v>
      </c>
      <c r="F70" s="324">
        <v>10.5703</v>
      </c>
      <c r="G70" s="162">
        <v>0</v>
      </c>
      <c r="H70" s="163">
        <f t="shared" si="5"/>
        <v>31.674938999999998</v>
      </c>
    </row>
    <row r="71" spans="1:16" x14ac:dyDescent="0.2">
      <c r="A71" s="1165"/>
      <c r="B71" s="86"/>
      <c r="C71" s="85">
        <v>2018</v>
      </c>
      <c r="D71" s="323">
        <v>17.161721499999992</v>
      </c>
      <c r="E71" s="324">
        <v>8.5340499999999988</v>
      </c>
      <c r="F71" s="324">
        <v>2.577</v>
      </c>
      <c r="G71" s="162">
        <v>9.0599100000000004</v>
      </c>
      <c r="H71" s="163">
        <f t="shared" si="5"/>
        <v>37.332681499999993</v>
      </c>
    </row>
    <row r="72" spans="1:16" x14ac:dyDescent="0.2">
      <c r="A72" s="1165"/>
      <c r="B72" s="86" t="s">
        <v>714</v>
      </c>
      <c r="C72" s="85">
        <v>2019</v>
      </c>
      <c r="D72" s="323">
        <v>13.861140000000002</v>
      </c>
      <c r="E72" s="324">
        <v>12.471318000000004</v>
      </c>
      <c r="F72" s="324">
        <v>0.78807500000000008</v>
      </c>
      <c r="G72" s="162">
        <v>16.743916400000003</v>
      </c>
      <c r="H72" s="163">
        <f>SUM(D72:G72)</f>
        <v>43.864449400000012</v>
      </c>
    </row>
    <row r="73" spans="1:16" x14ac:dyDescent="0.2">
      <c r="A73" s="1166"/>
      <c r="B73" s="89"/>
      <c r="C73" s="89">
        <v>2020</v>
      </c>
      <c r="D73" s="325">
        <v>5.41</v>
      </c>
      <c r="E73" s="326">
        <v>25.800999999999998</v>
      </c>
      <c r="F73" s="326">
        <v>5.0000000000000001E-3</v>
      </c>
      <c r="G73" s="166">
        <v>16.091000000000001</v>
      </c>
      <c r="H73" s="167">
        <f t="shared" si="5"/>
        <v>47.307000000000002</v>
      </c>
      <c r="J73" s="715"/>
      <c r="M73" s="373"/>
      <c r="N73" s="373"/>
      <c r="O73" s="373"/>
      <c r="P73" s="373"/>
    </row>
    <row r="74" spans="1:16" x14ac:dyDescent="0.2">
      <c r="A74" s="534"/>
      <c r="B74" s="85"/>
      <c r="C74" s="85"/>
      <c r="D74" s="323"/>
      <c r="E74" s="324"/>
      <c r="F74" s="324"/>
      <c r="G74" s="162"/>
      <c r="H74" s="163"/>
    </row>
    <row r="75" spans="1:16" x14ac:dyDescent="0.2">
      <c r="A75" s="1164" t="s">
        <v>3</v>
      </c>
      <c r="B75" s="87"/>
      <c r="C75" s="87">
        <v>2014</v>
      </c>
      <c r="D75" s="321">
        <v>2.5000000000000133E-2</v>
      </c>
      <c r="E75" s="322">
        <v>0</v>
      </c>
      <c r="F75" s="322">
        <v>1.1144000000000001</v>
      </c>
      <c r="G75" s="158">
        <v>0</v>
      </c>
      <c r="H75" s="159">
        <f t="shared" ref="H75:H81" si="6">SUM(D75:G75)</f>
        <v>1.1394000000000002</v>
      </c>
    </row>
    <row r="76" spans="1:16" x14ac:dyDescent="0.2">
      <c r="A76" s="1165"/>
      <c r="B76" s="86"/>
      <c r="C76" s="85">
        <v>2015</v>
      </c>
      <c r="D76" s="323">
        <v>0.36040000000000005</v>
      </c>
      <c r="E76" s="324">
        <v>0</v>
      </c>
      <c r="F76" s="324">
        <v>1.5380799999999999</v>
      </c>
      <c r="G76" s="162">
        <v>0</v>
      </c>
      <c r="H76" s="163">
        <f t="shared" si="6"/>
        <v>1.8984799999999999</v>
      </c>
    </row>
    <row r="77" spans="1:16" x14ac:dyDescent="0.2">
      <c r="A77" s="1165"/>
      <c r="B77" s="86" t="s">
        <v>713</v>
      </c>
      <c r="C77" s="86">
        <v>2016</v>
      </c>
      <c r="D77" s="323">
        <v>1.2791999999999972</v>
      </c>
      <c r="E77" s="324">
        <v>0</v>
      </c>
      <c r="F77" s="324">
        <v>2.4945999999999997</v>
      </c>
      <c r="G77" s="162">
        <v>0</v>
      </c>
      <c r="H77" s="163">
        <f t="shared" si="6"/>
        <v>3.7737999999999969</v>
      </c>
    </row>
    <row r="78" spans="1:16" x14ac:dyDescent="0.2">
      <c r="A78" s="1165"/>
      <c r="B78" s="86"/>
      <c r="C78" s="86">
        <v>2017</v>
      </c>
      <c r="D78" s="323">
        <v>2.4672999999999998</v>
      </c>
      <c r="E78" s="324">
        <v>0</v>
      </c>
      <c r="F78" s="324">
        <v>14.579999999999989</v>
      </c>
      <c r="G78" s="162">
        <v>0</v>
      </c>
      <c r="H78" s="163">
        <f t="shared" si="6"/>
        <v>17.047299999999989</v>
      </c>
    </row>
    <row r="79" spans="1:16" x14ac:dyDescent="0.2">
      <c r="A79" s="1165"/>
      <c r="B79" s="86"/>
      <c r="C79" s="85">
        <v>2018</v>
      </c>
      <c r="D79" s="323">
        <v>13.696074999999999</v>
      </c>
      <c r="E79" s="324">
        <v>2.1701999999999999</v>
      </c>
      <c r="F79" s="324">
        <v>7.2839919999999996</v>
      </c>
      <c r="G79" s="162">
        <v>2.1560000000000001</v>
      </c>
      <c r="H79" s="163">
        <f t="shared" si="6"/>
        <v>25.306266999999998</v>
      </c>
    </row>
    <row r="80" spans="1:16" x14ac:dyDescent="0.2">
      <c r="A80" s="1165"/>
      <c r="B80" s="86" t="s">
        <v>714</v>
      </c>
      <c r="C80" s="85">
        <v>2019</v>
      </c>
      <c r="D80" s="323">
        <v>19.390166999999995</v>
      </c>
      <c r="E80" s="324">
        <v>4.9269000000000016</v>
      </c>
      <c r="F80" s="324">
        <v>2.8817999999999997</v>
      </c>
      <c r="G80" s="162">
        <v>1.47</v>
      </c>
      <c r="H80" s="163">
        <f>SUM(D80:G80)</f>
        <v>28.668866999999992</v>
      </c>
    </row>
    <row r="81" spans="1:16" x14ac:dyDescent="0.2">
      <c r="A81" s="1166"/>
      <c r="B81" s="89"/>
      <c r="C81" s="89">
        <v>2020</v>
      </c>
      <c r="D81" s="325">
        <v>20.055799999999998</v>
      </c>
      <c r="E81" s="326">
        <v>6.1080000000000005</v>
      </c>
      <c r="F81" s="326">
        <v>7.7949999999999999</v>
      </c>
      <c r="G81" s="166">
        <v>1.798</v>
      </c>
      <c r="H81" s="167">
        <f t="shared" si="6"/>
        <v>35.756799999999998</v>
      </c>
      <c r="M81" s="373"/>
      <c r="N81" s="373"/>
      <c r="O81" s="373"/>
      <c r="P81" s="373"/>
    </row>
    <row r="82" spans="1:16" x14ac:dyDescent="0.2">
      <c r="A82" s="534" t="s">
        <v>80</v>
      </c>
      <c r="B82" s="85"/>
      <c r="C82" s="85"/>
      <c r="D82" s="323"/>
      <c r="E82" s="324"/>
      <c r="F82" s="324"/>
      <c r="G82" s="162"/>
      <c r="H82" s="163"/>
    </row>
    <row r="83" spans="1:16" x14ac:dyDescent="0.2">
      <c r="A83" s="1164" t="s">
        <v>142</v>
      </c>
      <c r="B83" s="87"/>
      <c r="C83" s="87">
        <v>2014</v>
      </c>
      <c r="D83" s="321">
        <v>0</v>
      </c>
      <c r="E83" s="322">
        <v>0</v>
      </c>
      <c r="F83" s="322">
        <v>0.21030000000000001</v>
      </c>
      <c r="G83" s="322">
        <v>0</v>
      </c>
      <c r="H83" s="159">
        <f t="shared" ref="H83:H89" si="7">SUM(D83:G83)</f>
        <v>0.21030000000000001</v>
      </c>
    </row>
    <row r="84" spans="1:16" x14ac:dyDescent="0.2">
      <c r="A84" s="1165"/>
      <c r="B84" s="86"/>
      <c r="C84" s="85">
        <v>2015</v>
      </c>
      <c r="D84" s="323">
        <v>2.4999999999999994E-2</v>
      </c>
      <c r="E84" s="324">
        <v>0</v>
      </c>
      <c r="F84" s="324">
        <v>0.128</v>
      </c>
      <c r="G84" s="324">
        <v>0</v>
      </c>
      <c r="H84" s="163">
        <f t="shared" si="7"/>
        <v>0.153</v>
      </c>
    </row>
    <row r="85" spans="1:16" x14ac:dyDescent="0.2">
      <c r="A85" s="1165"/>
      <c r="B85" s="86" t="s">
        <v>713</v>
      </c>
      <c r="C85" s="86">
        <v>2016</v>
      </c>
      <c r="D85" s="323">
        <v>0.15300000000000002</v>
      </c>
      <c r="E85" s="324">
        <v>0</v>
      </c>
      <c r="F85" s="324">
        <v>0.59</v>
      </c>
      <c r="G85" s="324">
        <v>0</v>
      </c>
      <c r="H85" s="163">
        <f t="shared" si="7"/>
        <v>0.74299999999999999</v>
      </c>
    </row>
    <row r="86" spans="1:16" x14ac:dyDescent="0.2">
      <c r="A86" s="1165"/>
      <c r="B86" s="86"/>
      <c r="C86" s="86">
        <v>2017</v>
      </c>
      <c r="D86" s="323">
        <v>0.59899999999999998</v>
      </c>
      <c r="E86" s="324">
        <v>0</v>
      </c>
      <c r="F86" s="324">
        <v>1.3748000000000002</v>
      </c>
      <c r="G86" s="324">
        <v>0</v>
      </c>
      <c r="H86" s="163">
        <f t="shared" si="7"/>
        <v>1.9738000000000002</v>
      </c>
    </row>
    <row r="87" spans="1:16" x14ac:dyDescent="0.2">
      <c r="A87" s="1165"/>
      <c r="B87" s="86"/>
      <c r="C87" s="85">
        <v>2018</v>
      </c>
      <c r="D87" s="323">
        <v>1.5698000000000003</v>
      </c>
      <c r="E87" s="324">
        <v>0</v>
      </c>
      <c r="F87" s="324">
        <v>2.5867</v>
      </c>
      <c r="G87" s="324">
        <v>0.01</v>
      </c>
      <c r="H87" s="163">
        <f t="shared" si="7"/>
        <v>4.1665000000000001</v>
      </c>
    </row>
    <row r="88" spans="1:16" x14ac:dyDescent="0.2">
      <c r="A88" s="1165"/>
      <c r="B88" s="86" t="s">
        <v>714</v>
      </c>
      <c r="C88" s="85">
        <v>2019</v>
      </c>
      <c r="D88" s="323">
        <v>4.3372999999999982</v>
      </c>
      <c r="E88" s="324">
        <v>0.17700000000000005</v>
      </c>
      <c r="F88" s="324">
        <v>5.1922499999999987</v>
      </c>
      <c r="G88" s="324">
        <v>0.37</v>
      </c>
      <c r="H88" s="163">
        <f>SUM(D88:G88)</f>
        <v>10.076549999999996</v>
      </c>
    </row>
    <row r="89" spans="1:16" x14ac:dyDescent="0.2">
      <c r="A89" s="1166"/>
      <c r="B89" s="89"/>
      <c r="C89" s="89">
        <v>2020</v>
      </c>
      <c r="D89" s="325">
        <v>8.2460000000000004</v>
      </c>
      <c r="E89" s="326">
        <v>0.49000000000000021</v>
      </c>
      <c r="F89" s="326">
        <v>3.4329999999999998</v>
      </c>
      <c r="G89" s="326">
        <v>0.10000000000000009</v>
      </c>
      <c r="H89" s="167">
        <f t="shared" si="7"/>
        <v>12.269</v>
      </c>
      <c r="M89" s="373"/>
      <c r="N89" s="373"/>
      <c r="O89" s="373"/>
      <c r="P89" s="373"/>
    </row>
    <row r="90" spans="1:16" x14ac:dyDescent="0.2">
      <c r="A90" s="534" t="s">
        <v>80</v>
      </c>
      <c r="B90" s="85"/>
      <c r="C90" s="85"/>
      <c r="D90" s="323"/>
      <c r="E90" s="324"/>
      <c r="F90" s="324"/>
      <c r="G90" s="162"/>
      <c r="H90" s="163"/>
    </row>
    <row r="91" spans="1:16" x14ac:dyDescent="0.2">
      <c r="A91" s="1164" t="str">
        <f>" ISO"&amp;"-"&amp;"NE"</f>
        <v xml:space="preserve"> ISO-NE</v>
      </c>
      <c r="B91" s="87"/>
      <c r="C91" s="87">
        <v>2014</v>
      </c>
      <c r="D91" s="321">
        <v>6.0000000000000001E-3</v>
      </c>
      <c r="E91" s="322">
        <v>0</v>
      </c>
      <c r="F91" s="322">
        <v>0</v>
      </c>
      <c r="G91" s="322">
        <v>0</v>
      </c>
      <c r="H91" s="159">
        <f t="shared" ref="H91:H97" si="8">SUM(D91:G91)</f>
        <v>6.0000000000000001E-3</v>
      </c>
    </row>
    <row r="92" spans="1:16" x14ac:dyDescent="0.2">
      <c r="A92" s="1165"/>
      <c r="B92" s="86"/>
      <c r="C92" s="85">
        <v>2015</v>
      </c>
      <c r="D92" s="323">
        <v>1.0000000000000009E-2</v>
      </c>
      <c r="E92" s="324">
        <v>0</v>
      </c>
      <c r="F92" s="324">
        <v>0.42099999999999999</v>
      </c>
      <c r="G92" s="324">
        <v>0</v>
      </c>
      <c r="H92" s="163">
        <f t="shared" si="8"/>
        <v>0.43099999999999999</v>
      </c>
    </row>
    <row r="93" spans="1:16" x14ac:dyDescent="0.2">
      <c r="A93" s="1165"/>
      <c r="B93" s="86" t="s">
        <v>713</v>
      </c>
      <c r="C93" s="86">
        <v>2016</v>
      </c>
      <c r="D93" s="323">
        <v>0.32596999999999987</v>
      </c>
      <c r="E93" s="324">
        <v>0</v>
      </c>
      <c r="F93" s="324">
        <v>0.38900000000000001</v>
      </c>
      <c r="G93" s="324">
        <v>0</v>
      </c>
      <c r="H93" s="163">
        <f t="shared" si="8"/>
        <v>0.71496999999999988</v>
      </c>
    </row>
    <row r="94" spans="1:16" x14ac:dyDescent="0.2">
      <c r="A94" s="1165"/>
      <c r="B94" s="86"/>
      <c r="C94" s="86">
        <v>2017</v>
      </c>
      <c r="D94" s="323">
        <v>0.64420000076293937</v>
      </c>
      <c r="E94" s="324">
        <v>0</v>
      </c>
      <c r="F94" s="324">
        <v>0.32247999954223633</v>
      </c>
      <c r="G94" s="324">
        <v>0</v>
      </c>
      <c r="H94" s="163">
        <f t="shared" si="8"/>
        <v>0.96668000030517565</v>
      </c>
    </row>
    <row r="95" spans="1:16" x14ac:dyDescent="0.2">
      <c r="A95" s="1165"/>
      <c r="B95" s="86"/>
      <c r="C95" s="85">
        <v>2018</v>
      </c>
      <c r="D95" s="323">
        <v>1.0987800005999999</v>
      </c>
      <c r="E95" s="324">
        <v>0</v>
      </c>
      <c r="F95" s="324">
        <v>0.68589999759999998</v>
      </c>
      <c r="G95" s="324">
        <v>0</v>
      </c>
      <c r="H95" s="163">
        <f t="shared" si="8"/>
        <v>1.7846799981999999</v>
      </c>
    </row>
    <row r="96" spans="1:16" x14ac:dyDescent="0.2">
      <c r="A96" s="1165"/>
      <c r="B96" s="86" t="s">
        <v>714</v>
      </c>
      <c r="C96" s="85">
        <v>2019</v>
      </c>
      <c r="D96" s="323">
        <v>1.0622800006866455</v>
      </c>
      <c r="E96" s="324">
        <v>0</v>
      </c>
      <c r="F96" s="324">
        <v>0.63889999961853028</v>
      </c>
      <c r="G96" s="324">
        <v>0</v>
      </c>
      <c r="H96" s="163">
        <f>SUM(D96:G96)</f>
        <v>1.7011800003051758</v>
      </c>
    </row>
    <row r="97" spans="1:16" x14ac:dyDescent="0.2">
      <c r="A97" s="1166"/>
      <c r="B97" s="89"/>
      <c r="C97" s="89">
        <v>2020</v>
      </c>
      <c r="D97" s="325">
        <v>2.3668999999999998</v>
      </c>
      <c r="E97" s="326">
        <v>1.5400000000000524E-2</v>
      </c>
      <c r="F97" s="326">
        <v>1.1357999999999997</v>
      </c>
      <c r="G97" s="326">
        <v>0.45860000000000012</v>
      </c>
      <c r="H97" s="167">
        <f t="shared" si="8"/>
        <v>3.9767000000000001</v>
      </c>
      <c r="M97" s="373"/>
      <c r="N97" s="373"/>
      <c r="O97" s="373"/>
      <c r="P97" s="373"/>
    </row>
    <row r="98" spans="1:16" x14ac:dyDescent="0.2">
      <c r="H98" s="4"/>
    </row>
    <row r="99" spans="1:16" x14ac:dyDescent="0.2">
      <c r="H99" s="4"/>
    </row>
  </sheetData>
  <mergeCells count="9">
    <mergeCell ref="A75:A81"/>
    <mergeCell ref="A83:A89"/>
    <mergeCell ref="A91:A97"/>
    <mergeCell ref="A27:A33"/>
    <mergeCell ref="A35:A41"/>
    <mergeCell ref="A43:A49"/>
    <mergeCell ref="A51:A57"/>
    <mergeCell ref="A59:A65"/>
    <mergeCell ref="A67:A73"/>
  </mergeCells>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sheetPr>
  <dimension ref="A1:AR58"/>
  <sheetViews>
    <sheetView zoomScale="80" zoomScaleNormal="80" workbookViewId="0"/>
  </sheetViews>
  <sheetFormatPr defaultColWidth="8.7109375" defaultRowHeight="12.75" x14ac:dyDescent="0.2"/>
  <cols>
    <col min="1" max="1" width="17.140625" style="1" customWidth="1"/>
    <col min="2" max="4" width="9.140625" style="1" customWidth="1"/>
    <col min="5" max="5" width="5.7109375" style="1" customWidth="1"/>
    <col min="6" max="6" width="17.28515625" style="1" customWidth="1"/>
    <col min="7" max="8" width="13.140625" style="560" customWidth="1"/>
    <col min="9" max="9" width="13.140625" style="1" customWidth="1"/>
    <col min="10" max="14" width="13.140625" style="560" customWidth="1"/>
    <col min="15" max="17" width="13.140625" style="1" customWidth="1"/>
    <col min="18" max="18" width="18.5703125" style="1" customWidth="1"/>
    <col min="19" max="22" width="11.85546875" style="1" customWidth="1"/>
    <col min="23" max="25" width="9" style="1" bestFit="1" customWidth="1"/>
    <col min="26" max="42" width="8.7109375" style="1"/>
    <col min="43" max="44" width="9" style="1" bestFit="1" customWidth="1"/>
    <col min="45" max="16384" width="8.7109375" style="1"/>
  </cols>
  <sheetData>
    <row r="1" spans="1:17" ht="15" x14ac:dyDescent="0.25">
      <c r="A1" s="27" t="s">
        <v>717</v>
      </c>
    </row>
    <row r="3" spans="1:17" x14ac:dyDescent="0.2">
      <c r="A3" s="262"/>
    </row>
    <row r="4" spans="1:17" ht="12.6" customHeight="1" x14ac:dyDescent="0.2">
      <c r="A4" s="59"/>
    </row>
    <row r="5" spans="1:17" ht="12.75" customHeight="1" x14ac:dyDescent="0.2">
      <c r="A5" s="49"/>
      <c r="F5" s="561"/>
      <c r="M5" s="1168" t="s">
        <v>15</v>
      </c>
      <c r="N5" s="1169" t="s">
        <v>718</v>
      </c>
      <c r="O5" s="1169"/>
      <c r="P5" s="1169"/>
      <c r="Q5" s="1169"/>
    </row>
    <row r="6" spans="1:17" x14ac:dyDescent="0.2">
      <c r="M6" s="1168"/>
      <c r="N6" s="1169"/>
      <c r="O6" s="1169"/>
      <c r="P6" s="1169"/>
      <c r="Q6" s="1169"/>
    </row>
    <row r="7" spans="1:17" x14ac:dyDescent="0.2">
      <c r="M7" s="1168"/>
      <c r="N7" s="562" t="s">
        <v>25</v>
      </c>
      <c r="O7" s="562" t="s">
        <v>9</v>
      </c>
      <c r="P7" s="562" t="s">
        <v>30</v>
      </c>
      <c r="Q7" s="562" t="s">
        <v>124</v>
      </c>
    </row>
    <row r="8" spans="1:17" x14ac:dyDescent="0.2">
      <c r="M8" s="563" t="s">
        <v>8</v>
      </c>
      <c r="N8" s="564">
        <f t="shared" ref="N8:N17" si="0">H32/(H32+M32)</f>
        <v>0.8855349102669795</v>
      </c>
      <c r="O8" s="564">
        <f t="shared" ref="O8:O17" si="1">G32/(G32+L32)</f>
        <v>0.37317203773954888</v>
      </c>
      <c r="P8" s="564">
        <f t="shared" ref="P8:Q10" si="2">I32/(I32+N32)</f>
        <v>0</v>
      </c>
      <c r="Q8" s="564">
        <f t="shared" si="2"/>
        <v>0.64266781411359719</v>
      </c>
    </row>
    <row r="9" spans="1:17" x14ac:dyDescent="0.2">
      <c r="M9" s="563" t="s">
        <v>2</v>
      </c>
      <c r="N9" s="564">
        <f t="shared" si="0"/>
        <v>0.20645315869339512</v>
      </c>
      <c r="O9" s="564">
        <f t="shared" si="1"/>
        <v>5.717873271343963E-2</v>
      </c>
      <c r="P9" s="564">
        <f t="shared" si="2"/>
        <v>0.3353596757852077</v>
      </c>
      <c r="Q9" s="564">
        <f t="shared" si="2"/>
        <v>0.37410921130609825</v>
      </c>
    </row>
    <row r="10" spans="1:17" x14ac:dyDescent="0.2">
      <c r="M10" s="563" t="s">
        <v>3</v>
      </c>
      <c r="N10" s="564">
        <f t="shared" si="0"/>
        <v>0.22110479684982995</v>
      </c>
      <c r="O10" s="564">
        <f t="shared" si="1"/>
        <v>3.5386643119070506E-2</v>
      </c>
      <c r="P10" s="564">
        <f t="shared" si="2"/>
        <v>0.32559908710536328</v>
      </c>
      <c r="Q10" s="564">
        <f t="shared" si="2"/>
        <v>0.38430151401267049</v>
      </c>
    </row>
    <row r="11" spans="1:17" x14ac:dyDescent="0.2">
      <c r="M11" s="563" t="s">
        <v>4</v>
      </c>
      <c r="N11" s="564">
        <f t="shared" si="0"/>
        <v>0.17855916917872766</v>
      </c>
      <c r="O11" s="564">
        <f t="shared" si="1"/>
        <v>5.1747197690217392E-2</v>
      </c>
      <c r="P11" s="564">
        <f t="shared" ref="P11:P17" si="3">I35/(I35+N35)</f>
        <v>0</v>
      </c>
      <c r="Q11" s="564" t="s">
        <v>719</v>
      </c>
    </row>
    <row r="12" spans="1:17" x14ac:dyDescent="0.2">
      <c r="M12" s="563" t="s">
        <v>1</v>
      </c>
      <c r="N12" s="564">
        <f t="shared" si="0"/>
        <v>0.19330225422987887</v>
      </c>
      <c r="O12" s="564">
        <f t="shared" si="1"/>
        <v>1.3137682916969845E-2</v>
      </c>
      <c r="P12" s="564">
        <f t="shared" si="3"/>
        <v>1.3184047302763655E-2</v>
      </c>
      <c r="Q12" s="564" t="s">
        <v>719</v>
      </c>
    </row>
    <row r="13" spans="1:17" x14ac:dyDescent="0.2">
      <c r="M13" s="563" t="s">
        <v>5</v>
      </c>
      <c r="N13" s="564">
        <f t="shared" si="0"/>
        <v>4.8088678783926968E-2</v>
      </c>
      <c r="O13" s="564">
        <f t="shared" si="1"/>
        <v>3.0086386654751265E-3</v>
      </c>
      <c r="P13" s="564">
        <f t="shared" si="3"/>
        <v>6.4947519846555488E-2</v>
      </c>
      <c r="Q13" s="564">
        <f>J37/(J37+O37)</f>
        <v>2.3256823013841282E-2</v>
      </c>
    </row>
    <row r="14" spans="1:17" x14ac:dyDescent="0.2">
      <c r="M14" s="563" t="s">
        <v>6</v>
      </c>
      <c r="N14" s="564">
        <f t="shared" si="0"/>
        <v>0.11919430683732744</v>
      </c>
      <c r="O14" s="564">
        <f t="shared" si="1"/>
        <v>0</v>
      </c>
      <c r="P14" s="564">
        <f t="shared" si="3"/>
        <v>0</v>
      </c>
      <c r="Q14" s="564" t="s">
        <v>719</v>
      </c>
    </row>
    <row r="15" spans="1:17" x14ac:dyDescent="0.2">
      <c r="M15" s="563" t="s">
        <v>92</v>
      </c>
      <c r="N15" s="564">
        <f t="shared" si="0"/>
        <v>0.66926197870523341</v>
      </c>
      <c r="O15" s="564">
        <f t="shared" si="1"/>
        <v>0.12648097198271308</v>
      </c>
      <c r="P15" s="564">
        <f t="shared" si="3"/>
        <v>5.8536585365853662E-2</v>
      </c>
      <c r="Q15" s="564" t="s">
        <v>719</v>
      </c>
    </row>
    <row r="16" spans="1:17" x14ac:dyDescent="0.2">
      <c r="M16" s="563" t="s">
        <v>93</v>
      </c>
      <c r="N16" s="564">
        <f t="shared" si="0"/>
        <v>0.13281424486203136</v>
      </c>
      <c r="O16" s="564">
        <f t="shared" si="1"/>
        <v>0</v>
      </c>
      <c r="P16" s="564">
        <f t="shared" si="3"/>
        <v>5.3585098239346774E-3</v>
      </c>
      <c r="Q16" s="564" t="s">
        <v>719</v>
      </c>
    </row>
    <row r="17" spans="1:22" x14ac:dyDescent="0.2">
      <c r="M17" s="565" t="s">
        <v>16</v>
      </c>
      <c r="N17" s="566">
        <f t="shared" si="0"/>
        <v>0.34440571284727212</v>
      </c>
      <c r="O17" s="566">
        <f t="shared" si="1"/>
        <v>6.3254636322419719E-2</v>
      </c>
      <c r="P17" s="566">
        <f t="shared" si="3"/>
        <v>5.6643002370932775E-2</v>
      </c>
      <c r="Q17" s="566" t="s">
        <v>719</v>
      </c>
    </row>
    <row r="21" spans="1:22" x14ac:dyDescent="0.2">
      <c r="A21" s="49"/>
    </row>
    <row r="22" spans="1:22" x14ac:dyDescent="0.2">
      <c r="A22" s="49" t="s">
        <v>129</v>
      </c>
    </row>
    <row r="23" spans="1:22" x14ac:dyDescent="0.2">
      <c r="A23" s="149" t="s">
        <v>720</v>
      </c>
    </row>
    <row r="24" spans="1:22" x14ac:dyDescent="0.2">
      <c r="A24" s="49" t="s">
        <v>90</v>
      </c>
    </row>
    <row r="25" spans="1:22" x14ac:dyDescent="0.2">
      <c r="A25" s="49"/>
    </row>
    <row r="26" spans="1:22" x14ac:dyDescent="0.2">
      <c r="A26" s="567"/>
      <c r="B26" s="568"/>
      <c r="C26" s="568"/>
      <c r="D26" s="568"/>
    </row>
    <row r="27" spans="1:22" x14ac:dyDescent="0.2">
      <c r="A27" s="1" t="s">
        <v>721</v>
      </c>
      <c r="F27" s="1" t="s">
        <v>722</v>
      </c>
    </row>
    <row r="28" spans="1:22" x14ac:dyDescent="0.2">
      <c r="F28" s="569"/>
      <c r="G28" s="570" t="s">
        <v>85</v>
      </c>
      <c r="H28" s="571" t="s">
        <v>85</v>
      </c>
      <c r="I28" s="571" t="s">
        <v>127</v>
      </c>
      <c r="J28" s="571" t="s">
        <v>127</v>
      </c>
      <c r="K28" s="571" t="s">
        <v>85</v>
      </c>
      <c r="L28" s="572" t="s">
        <v>84</v>
      </c>
      <c r="M28" s="572" t="s">
        <v>84</v>
      </c>
      <c r="N28" s="571" t="s">
        <v>84</v>
      </c>
      <c r="O28" s="572" t="s">
        <v>84</v>
      </c>
      <c r="P28" s="571" t="s">
        <v>84</v>
      </c>
      <c r="Q28" s="571" t="s">
        <v>84</v>
      </c>
      <c r="R28" s="571" t="s">
        <v>84</v>
      </c>
      <c r="S28" s="573" t="s">
        <v>84</v>
      </c>
    </row>
    <row r="29" spans="1:22" x14ac:dyDescent="0.2">
      <c r="F29" s="262"/>
      <c r="G29" s="574" t="s">
        <v>9</v>
      </c>
      <c r="H29" s="416" t="s">
        <v>25</v>
      </c>
      <c r="I29" s="416" t="s">
        <v>128</v>
      </c>
      <c r="J29" s="416" t="s">
        <v>723</v>
      </c>
      <c r="K29" s="416" t="s">
        <v>49</v>
      </c>
      <c r="L29" s="575" t="s">
        <v>9</v>
      </c>
      <c r="M29" s="575" t="s">
        <v>25</v>
      </c>
      <c r="N29" s="416" t="s">
        <v>128</v>
      </c>
      <c r="O29" s="575" t="s">
        <v>124</v>
      </c>
      <c r="P29" s="416" t="s">
        <v>125</v>
      </c>
      <c r="Q29" s="416" t="s">
        <v>27</v>
      </c>
      <c r="R29" s="416" t="s">
        <v>89</v>
      </c>
      <c r="S29" s="576" t="s">
        <v>49</v>
      </c>
    </row>
    <row r="30" spans="1:22" x14ac:dyDescent="0.2">
      <c r="B30" s="577" t="s">
        <v>85</v>
      </c>
      <c r="C30" s="578" t="s">
        <v>84</v>
      </c>
      <c r="D30" s="579" t="s">
        <v>85</v>
      </c>
      <c r="F30" s="262"/>
      <c r="G30" s="574" t="s">
        <v>91</v>
      </c>
      <c r="H30" s="574" t="s">
        <v>91</v>
      </c>
      <c r="I30" s="574" t="s">
        <v>91</v>
      </c>
      <c r="J30" s="574" t="s">
        <v>91</v>
      </c>
      <c r="K30" s="574" t="s">
        <v>91</v>
      </c>
      <c r="L30" s="580" t="s">
        <v>91</v>
      </c>
      <c r="M30" s="580" t="s">
        <v>91</v>
      </c>
      <c r="N30" s="574" t="s">
        <v>91</v>
      </c>
      <c r="O30" s="580" t="s">
        <v>91</v>
      </c>
      <c r="P30" s="574" t="s">
        <v>91</v>
      </c>
      <c r="Q30" s="574" t="s">
        <v>91</v>
      </c>
      <c r="R30" s="574" t="s">
        <v>91</v>
      </c>
      <c r="S30" s="581" t="s">
        <v>91</v>
      </c>
    </row>
    <row r="31" spans="1:22" x14ac:dyDescent="0.2">
      <c r="A31" s="262"/>
      <c r="B31" s="582" t="s">
        <v>71</v>
      </c>
      <c r="C31" s="583" t="s">
        <v>71</v>
      </c>
      <c r="D31" s="584" t="s">
        <v>78</v>
      </c>
      <c r="F31" s="262"/>
      <c r="G31" s="574" t="s">
        <v>724</v>
      </c>
      <c r="H31" s="585" t="s">
        <v>724</v>
      </c>
      <c r="I31" s="585" t="s">
        <v>724</v>
      </c>
      <c r="J31" s="585" t="s">
        <v>724</v>
      </c>
      <c r="K31" s="585" t="s">
        <v>724</v>
      </c>
      <c r="L31" s="586" t="s">
        <v>724</v>
      </c>
      <c r="M31" s="586" t="s">
        <v>724</v>
      </c>
      <c r="N31" s="585" t="s">
        <v>724</v>
      </c>
      <c r="O31" s="585" t="s">
        <v>724</v>
      </c>
      <c r="P31" s="585" t="s">
        <v>724</v>
      </c>
      <c r="Q31" s="585" t="s">
        <v>724</v>
      </c>
      <c r="R31" s="585" t="s">
        <v>724</v>
      </c>
      <c r="S31" s="585" t="s">
        <v>724</v>
      </c>
      <c r="V31" s="587"/>
    </row>
    <row r="32" spans="1:22" x14ac:dyDescent="0.2">
      <c r="A32" s="588" t="s">
        <v>25</v>
      </c>
      <c r="B32" s="589">
        <v>159.30000000000001</v>
      </c>
      <c r="C32" s="590">
        <v>303.2</v>
      </c>
      <c r="D32" s="591">
        <f>B32/(B32+C32)</f>
        <v>0.34443243243243243</v>
      </c>
      <c r="F32" s="588" t="s">
        <v>8</v>
      </c>
      <c r="G32" s="592">
        <v>4948</v>
      </c>
      <c r="H32" s="587">
        <v>41892</v>
      </c>
      <c r="I32" s="593">
        <v>0</v>
      </c>
      <c r="J32" s="594">
        <v>37339</v>
      </c>
      <c r="K32" s="595">
        <v>1032</v>
      </c>
      <c r="L32" s="595">
        <v>8311.2999999999993</v>
      </c>
      <c r="M32" s="595">
        <v>5415</v>
      </c>
      <c r="N32" s="595">
        <v>780</v>
      </c>
      <c r="O32" s="595">
        <v>20761</v>
      </c>
      <c r="P32" s="593">
        <v>1951</v>
      </c>
      <c r="Q32" s="593">
        <v>0</v>
      </c>
      <c r="R32" s="593">
        <v>0</v>
      </c>
      <c r="S32" s="596">
        <v>5</v>
      </c>
      <c r="U32" s="560"/>
      <c r="V32" s="587"/>
    </row>
    <row r="33" spans="1:32" x14ac:dyDescent="0.2">
      <c r="A33" s="597" t="s">
        <v>9</v>
      </c>
      <c r="B33" s="589">
        <v>13.228999999999999</v>
      </c>
      <c r="C33" s="590">
        <v>195.9</v>
      </c>
      <c r="D33" s="591">
        <f>B33/(B33+C33)</f>
        <v>6.3257606549067785E-2</v>
      </c>
      <c r="F33" s="597" t="s">
        <v>2</v>
      </c>
      <c r="G33" s="595">
        <v>1000</v>
      </c>
      <c r="H33" s="587">
        <v>13442</v>
      </c>
      <c r="I33" s="593">
        <v>1655</v>
      </c>
      <c r="J33" s="594">
        <v>7638.3</v>
      </c>
      <c r="K33" s="595">
        <v>0</v>
      </c>
      <c r="L33" s="595">
        <v>16489.02</v>
      </c>
      <c r="M33" s="595">
        <v>51667.199999999997</v>
      </c>
      <c r="N33" s="595">
        <v>3280</v>
      </c>
      <c r="O33" s="595">
        <v>12779</v>
      </c>
      <c r="P33" s="593">
        <v>0</v>
      </c>
      <c r="Q33" s="593">
        <v>0</v>
      </c>
      <c r="R33" s="593">
        <v>0</v>
      </c>
      <c r="S33" s="596">
        <v>200</v>
      </c>
      <c r="U33" s="560"/>
      <c r="V33" s="587"/>
    </row>
    <row r="34" spans="1:32" x14ac:dyDescent="0.2">
      <c r="A34" s="597" t="s">
        <v>88</v>
      </c>
      <c r="B34" s="598">
        <v>111.7</v>
      </c>
      <c r="C34" s="590">
        <v>92.7</v>
      </c>
      <c r="D34" s="591">
        <f>B34/(B34+C34)</f>
        <v>0.54647749510763211</v>
      </c>
      <c r="F34" s="597" t="s">
        <v>3</v>
      </c>
      <c r="G34" s="595">
        <v>1627</v>
      </c>
      <c r="H34" s="587">
        <v>7906</v>
      </c>
      <c r="I34" s="593">
        <v>1712</v>
      </c>
      <c r="J34" s="594">
        <v>3579</v>
      </c>
      <c r="K34" s="595">
        <v>0</v>
      </c>
      <c r="L34" s="595">
        <v>44350.8</v>
      </c>
      <c r="M34" s="595">
        <v>27850.799999999999</v>
      </c>
      <c r="N34" s="595">
        <v>3546</v>
      </c>
      <c r="O34" s="595">
        <v>5734</v>
      </c>
      <c r="P34" s="593">
        <v>0</v>
      </c>
      <c r="Q34" s="593">
        <v>0</v>
      </c>
      <c r="R34" s="593">
        <v>0</v>
      </c>
      <c r="S34" s="596">
        <v>0</v>
      </c>
      <c r="U34" s="560"/>
      <c r="V34" s="587"/>
    </row>
    <row r="35" spans="1:32" x14ac:dyDescent="0.2">
      <c r="A35" s="597" t="s">
        <v>30</v>
      </c>
      <c r="B35" s="589">
        <v>4.1929999999999996</v>
      </c>
      <c r="C35" s="590">
        <v>69.828699999999998</v>
      </c>
      <c r="D35" s="591">
        <f>B35/(B35+C35)</f>
        <v>5.6645551237002122E-2</v>
      </c>
      <c r="F35" s="597" t="s">
        <v>4</v>
      </c>
      <c r="G35" s="595">
        <v>975</v>
      </c>
      <c r="H35" s="587">
        <v>11444</v>
      </c>
      <c r="I35" s="593">
        <v>0</v>
      </c>
      <c r="J35" s="599">
        <v>2673.9349999999999</v>
      </c>
      <c r="K35" s="595">
        <v>50</v>
      </c>
      <c r="L35" s="595">
        <v>17866.599999999999</v>
      </c>
      <c r="M35" s="595">
        <v>52646.8</v>
      </c>
      <c r="N35" s="595">
        <v>5035</v>
      </c>
      <c r="O35" s="595">
        <v>2536</v>
      </c>
      <c r="P35" s="593">
        <v>0</v>
      </c>
      <c r="Q35" s="593">
        <v>0</v>
      </c>
      <c r="R35" s="593">
        <v>0</v>
      </c>
      <c r="S35" s="596">
        <v>191</v>
      </c>
      <c r="U35" s="560"/>
      <c r="V35" s="587"/>
    </row>
    <row r="36" spans="1:32" x14ac:dyDescent="0.2">
      <c r="A36" s="600" t="s">
        <v>49</v>
      </c>
      <c r="B36" s="601">
        <v>1.696429</v>
      </c>
      <c r="C36" s="602">
        <v>9.7289999999999992</v>
      </c>
      <c r="D36" s="603">
        <f>B36/(B36+C36)</f>
        <v>0.14847836348201893</v>
      </c>
      <c r="F36" s="597" t="s">
        <v>1</v>
      </c>
      <c r="G36" s="595">
        <v>390</v>
      </c>
      <c r="H36" s="587">
        <v>17227.7</v>
      </c>
      <c r="I36" s="593">
        <v>132</v>
      </c>
      <c r="J36" s="599">
        <v>8046.0159999999996</v>
      </c>
      <c r="K36" s="595">
        <v>0</v>
      </c>
      <c r="L36" s="595">
        <v>29295.599999999999</v>
      </c>
      <c r="M36" s="595">
        <v>71895.42</v>
      </c>
      <c r="N36" s="595">
        <v>9880.1</v>
      </c>
      <c r="O36" s="595">
        <v>14898.25</v>
      </c>
      <c r="P36" s="593">
        <v>0</v>
      </c>
      <c r="Q36" s="593">
        <v>11</v>
      </c>
      <c r="R36" s="593">
        <v>145.30000000000001</v>
      </c>
      <c r="S36" s="596">
        <v>844.5</v>
      </c>
      <c r="U36" s="560"/>
      <c r="V36" s="587"/>
    </row>
    <row r="37" spans="1:32" x14ac:dyDescent="0.2">
      <c r="F37" s="597" t="s">
        <v>5</v>
      </c>
      <c r="G37" s="595">
        <v>101</v>
      </c>
      <c r="H37" s="587">
        <v>590</v>
      </c>
      <c r="I37" s="593">
        <v>243.8</v>
      </c>
      <c r="J37" s="594">
        <v>268</v>
      </c>
      <c r="K37" s="595">
        <v>0</v>
      </c>
      <c r="L37" s="595">
        <v>33469</v>
      </c>
      <c r="M37" s="595">
        <v>11679</v>
      </c>
      <c r="N37" s="595">
        <v>3510</v>
      </c>
      <c r="O37" s="595">
        <v>11255.5</v>
      </c>
      <c r="P37" s="593">
        <v>633</v>
      </c>
      <c r="Q37" s="593">
        <v>0</v>
      </c>
      <c r="R37" s="593">
        <v>0</v>
      </c>
      <c r="S37" s="596">
        <v>117</v>
      </c>
      <c r="U37" s="560"/>
      <c r="V37" s="587"/>
    </row>
    <row r="38" spans="1:32" x14ac:dyDescent="0.2">
      <c r="A38" s="1" t="s">
        <v>725</v>
      </c>
      <c r="F38" s="597" t="s">
        <v>6</v>
      </c>
      <c r="G38" s="595">
        <v>0</v>
      </c>
      <c r="H38" s="587">
        <v>474</v>
      </c>
      <c r="I38" s="593">
        <v>0</v>
      </c>
      <c r="J38" s="599">
        <v>237</v>
      </c>
      <c r="K38" s="595">
        <v>0</v>
      </c>
      <c r="L38" s="595">
        <v>15132.8</v>
      </c>
      <c r="M38" s="595">
        <v>3502.7</v>
      </c>
      <c r="N38" s="595">
        <v>957.6</v>
      </c>
      <c r="O38" s="595">
        <v>3635</v>
      </c>
      <c r="P38" s="593">
        <v>10</v>
      </c>
      <c r="Q38" s="593">
        <v>0</v>
      </c>
      <c r="R38" s="593">
        <v>37</v>
      </c>
      <c r="S38" s="596">
        <v>94</v>
      </c>
      <c r="U38" s="560"/>
    </row>
    <row r="39" spans="1:32" x14ac:dyDescent="0.2">
      <c r="A39" s="1" t="s">
        <v>726</v>
      </c>
      <c r="F39" s="597" t="s">
        <v>92</v>
      </c>
      <c r="G39" s="595">
        <v>4188</v>
      </c>
      <c r="H39" s="587">
        <v>58710.9</v>
      </c>
      <c r="I39" s="593">
        <v>240</v>
      </c>
      <c r="J39" s="599">
        <v>45459.839999999997</v>
      </c>
      <c r="K39" s="595">
        <v>597.20000000000005</v>
      </c>
      <c r="L39" s="595">
        <v>28923.7</v>
      </c>
      <c r="M39" s="595">
        <v>29013.94</v>
      </c>
      <c r="N39" s="595">
        <v>3860</v>
      </c>
      <c r="O39" s="595">
        <v>14641.6</v>
      </c>
      <c r="P39" s="593">
        <v>1000</v>
      </c>
      <c r="Q39" s="593">
        <v>0</v>
      </c>
      <c r="R39" s="593">
        <v>600</v>
      </c>
      <c r="S39" s="596">
        <v>4649.1899999999996</v>
      </c>
      <c r="U39" s="560"/>
    </row>
    <row r="40" spans="1:32" x14ac:dyDescent="0.2">
      <c r="A40" s="1" t="s">
        <v>727</v>
      </c>
      <c r="F40" s="600" t="s">
        <v>93</v>
      </c>
      <c r="G40" s="595">
        <v>0</v>
      </c>
      <c r="H40" s="587">
        <v>7582</v>
      </c>
      <c r="I40" s="604">
        <v>210</v>
      </c>
      <c r="J40" s="599">
        <v>6489.3</v>
      </c>
      <c r="K40" s="605">
        <v>17.2</v>
      </c>
      <c r="L40" s="595">
        <v>2071</v>
      </c>
      <c r="M40" s="595">
        <v>49505.25</v>
      </c>
      <c r="N40" s="605">
        <v>38980</v>
      </c>
      <c r="O40" s="605">
        <v>2902</v>
      </c>
      <c r="P40" s="604">
        <v>0</v>
      </c>
      <c r="Q40" s="604">
        <v>119.7</v>
      </c>
      <c r="R40" s="604">
        <v>2600</v>
      </c>
      <c r="S40" s="606">
        <v>115.57</v>
      </c>
      <c r="U40" s="560"/>
    </row>
    <row r="41" spans="1:32" x14ac:dyDescent="0.2">
      <c r="F41" s="607" t="s">
        <v>16</v>
      </c>
      <c r="G41" s="608">
        <f t="shared" ref="G41:S41" si="4">SUM(G32:G40)</f>
        <v>13229</v>
      </c>
      <c r="H41" s="609">
        <f t="shared" si="4"/>
        <v>159268.6</v>
      </c>
      <c r="I41" s="608">
        <f t="shared" si="4"/>
        <v>4192.8</v>
      </c>
      <c r="J41" s="610">
        <f t="shared" si="4"/>
        <v>111730.391</v>
      </c>
      <c r="K41" s="611">
        <f t="shared" si="4"/>
        <v>1696.4</v>
      </c>
      <c r="L41" s="609">
        <f t="shared" si="4"/>
        <v>195909.82</v>
      </c>
      <c r="M41" s="608">
        <f t="shared" si="4"/>
        <v>303176.11</v>
      </c>
      <c r="N41" s="608">
        <f t="shared" si="4"/>
        <v>69828.7</v>
      </c>
      <c r="O41" s="612">
        <f t="shared" si="4"/>
        <v>89142.35</v>
      </c>
      <c r="P41" s="605">
        <f t="shared" si="4"/>
        <v>3594</v>
      </c>
      <c r="Q41" s="605">
        <f t="shared" si="4"/>
        <v>130.69999999999999</v>
      </c>
      <c r="R41" s="605">
        <f t="shared" si="4"/>
        <v>3382.3</v>
      </c>
      <c r="S41" s="611">
        <f t="shared" si="4"/>
        <v>6216.2599999999993</v>
      </c>
    </row>
    <row r="42" spans="1:32" x14ac:dyDescent="0.2">
      <c r="F42" s="1" t="s">
        <v>728</v>
      </c>
    </row>
    <row r="44" spans="1:32" x14ac:dyDescent="0.2">
      <c r="A44" s="1" t="s">
        <v>729</v>
      </c>
    </row>
    <row r="45" spans="1:32" x14ac:dyDescent="0.2">
      <c r="A45" s="613"/>
      <c r="B45" s="1170" t="s">
        <v>130</v>
      </c>
      <c r="C45" s="1171"/>
      <c r="D45" s="1172"/>
      <c r="E45" s="614"/>
      <c r="F45" s="1173" t="s">
        <v>131</v>
      </c>
      <c r="G45" s="1174"/>
      <c r="H45" s="1174"/>
      <c r="I45" s="1174"/>
      <c r="J45" s="1175"/>
      <c r="K45" s="615"/>
      <c r="Z45" s="613"/>
      <c r="AA45" s="615"/>
      <c r="AB45" s="615"/>
      <c r="AC45" s="615"/>
      <c r="AD45" s="615"/>
      <c r="AE45" s="615"/>
      <c r="AF45" s="613"/>
    </row>
    <row r="46" spans="1:32" s="623" customFormat="1" ht="38.25" x14ac:dyDescent="0.2">
      <c r="A46" s="616"/>
      <c r="B46" s="617" t="s">
        <v>132</v>
      </c>
      <c r="C46" s="618" t="s">
        <v>133</v>
      </c>
      <c r="D46" s="619" t="s">
        <v>134</v>
      </c>
      <c r="E46" s="620"/>
      <c r="F46" s="617" t="s">
        <v>135</v>
      </c>
      <c r="G46" s="621" t="s">
        <v>136</v>
      </c>
      <c r="H46" s="621" t="s">
        <v>137</v>
      </c>
      <c r="I46" s="621" t="s">
        <v>730</v>
      </c>
      <c r="J46" s="619" t="s">
        <v>731</v>
      </c>
      <c r="K46" s="621"/>
      <c r="L46" s="622"/>
      <c r="M46" s="622"/>
      <c r="N46" s="622"/>
      <c r="Z46" s="616"/>
      <c r="AA46" s="621"/>
      <c r="AB46" s="621"/>
      <c r="AC46" s="621"/>
      <c r="AD46" s="621"/>
      <c r="AE46" s="621"/>
      <c r="AF46" s="616"/>
    </row>
    <row r="47" spans="1:32" x14ac:dyDescent="0.2">
      <c r="A47" s="624" t="s">
        <v>8</v>
      </c>
      <c r="B47" s="625">
        <v>4327</v>
      </c>
      <c r="C47" s="626">
        <v>621</v>
      </c>
      <c r="D47" s="627">
        <v>0</v>
      </c>
      <c r="E47" s="614"/>
      <c r="F47" s="628">
        <v>41275</v>
      </c>
      <c r="G47" s="626">
        <v>617</v>
      </c>
      <c r="H47" s="626">
        <v>0</v>
      </c>
      <c r="I47" s="626">
        <v>0</v>
      </c>
      <c r="J47" s="627">
        <v>0</v>
      </c>
      <c r="K47" s="629"/>
      <c r="Z47" s="613"/>
      <c r="AA47" s="629"/>
      <c r="AB47" s="629"/>
      <c r="AC47" s="629"/>
      <c r="AD47" s="629"/>
      <c r="AE47" s="629"/>
      <c r="AF47" s="613"/>
    </row>
    <row r="48" spans="1:32" x14ac:dyDescent="0.2">
      <c r="A48" s="630" t="s">
        <v>2</v>
      </c>
      <c r="B48" s="628">
        <v>1000</v>
      </c>
      <c r="C48" s="631">
        <v>0</v>
      </c>
      <c r="D48" s="632">
        <v>0</v>
      </c>
      <c r="E48" s="614"/>
      <c r="F48" s="628">
        <v>13050</v>
      </c>
      <c r="G48" s="631">
        <v>392</v>
      </c>
      <c r="H48" s="631">
        <v>0</v>
      </c>
      <c r="I48" s="631">
        <v>0</v>
      </c>
      <c r="J48" s="632">
        <v>0</v>
      </c>
      <c r="K48" s="629"/>
      <c r="Z48" s="613"/>
      <c r="AA48" s="629"/>
      <c r="AB48" s="629"/>
      <c r="AC48" s="629"/>
      <c r="AD48" s="629"/>
      <c r="AE48" s="629"/>
      <c r="AF48" s="613"/>
    </row>
    <row r="49" spans="1:44" x14ac:dyDescent="0.2">
      <c r="A49" s="630" t="s">
        <v>3</v>
      </c>
      <c r="B49" s="628">
        <v>620</v>
      </c>
      <c r="C49" s="631">
        <v>1007</v>
      </c>
      <c r="D49" s="632">
        <v>0</v>
      </c>
      <c r="E49" s="614"/>
      <c r="F49" s="628">
        <v>7906</v>
      </c>
      <c r="G49" s="631">
        <v>0</v>
      </c>
      <c r="H49" s="631">
        <v>0</v>
      </c>
      <c r="I49" s="631">
        <v>0</v>
      </c>
      <c r="J49" s="632">
        <v>0</v>
      </c>
      <c r="K49" s="629"/>
      <c r="L49" s="1"/>
      <c r="Z49" s="613"/>
      <c r="AA49" s="629"/>
      <c r="AB49" s="629"/>
      <c r="AC49" s="629"/>
      <c r="AD49" s="629"/>
      <c r="AE49" s="629"/>
      <c r="AF49" s="613"/>
    </row>
    <row r="50" spans="1:44" x14ac:dyDescent="0.2">
      <c r="A50" s="630" t="s">
        <v>4</v>
      </c>
      <c r="B50" s="628">
        <v>0</v>
      </c>
      <c r="C50" s="631">
        <v>810</v>
      </c>
      <c r="D50" s="632">
        <v>165</v>
      </c>
      <c r="E50" s="614"/>
      <c r="F50" s="628">
        <v>9593</v>
      </c>
      <c r="G50" s="631">
        <v>1287</v>
      </c>
      <c r="H50" s="631">
        <v>364</v>
      </c>
      <c r="I50" s="631">
        <v>200</v>
      </c>
      <c r="J50" s="632">
        <v>0</v>
      </c>
      <c r="K50" s="629"/>
      <c r="L50" s="1"/>
      <c r="N50" s="1"/>
      <c r="Z50" s="613"/>
      <c r="AA50" s="629"/>
      <c r="AB50" s="629"/>
      <c r="AC50" s="629"/>
      <c r="AD50" s="629"/>
      <c r="AE50" s="629"/>
      <c r="AF50" s="613"/>
    </row>
    <row r="51" spans="1:44" x14ac:dyDescent="0.2">
      <c r="A51" s="630" t="s">
        <v>1</v>
      </c>
      <c r="B51" s="628">
        <v>390</v>
      </c>
      <c r="C51" s="631">
        <v>0</v>
      </c>
      <c r="D51" s="632">
        <v>0</v>
      </c>
      <c r="E51" s="614"/>
      <c r="F51" s="628">
        <v>17227.7</v>
      </c>
      <c r="G51" s="631">
        <v>0</v>
      </c>
      <c r="H51" s="631">
        <v>0</v>
      </c>
      <c r="I51" s="631">
        <v>0</v>
      </c>
      <c r="J51" s="632">
        <v>0</v>
      </c>
      <c r="K51" s="629"/>
      <c r="N51" s="1"/>
      <c r="Z51" s="613"/>
      <c r="AA51" s="629"/>
      <c r="AB51" s="629"/>
      <c r="AC51" s="629"/>
      <c r="AD51" s="629"/>
      <c r="AE51" s="629"/>
      <c r="AF51" s="613"/>
    </row>
    <row r="52" spans="1:44" x14ac:dyDescent="0.2">
      <c r="A52" s="630" t="s">
        <v>5</v>
      </c>
      <c r="B52" s="628">
        <v>101</v>
      </c>
      <c r="C52" s="631">
        <v>0</v>
      </c>
      <c r="D52" s="632">
        <v>0</v>
      </c>
      <c r="E52" s="614"/>
      <c r="F52" s="628">
        <v>590</v>
      </c>
      <c r="G52" s="631">
        <v>0</v>
      </c>
      <c r="H52" s="631">
        <v>0</v>
      </c>
      <c r="I52" s="631">
        <v>0</v>
      </c>
      <c r="J52" s="632">
        <v>0</v>
      </c>
      <c r="K52" s="629"/>
      <c r="L52" s="1"/>
      <c r="Z52" s="613"/>
      <c r="AA52" s="629"/>
      <c r="AB52" s="629"/>
      <c r="AC52" s="629"/>
      <c r="AD52" s="629"/>
      <c r="AE52" s="629"/>
      <c r="AF52" s="613"/>
    </row>
    <row r="53" spans="1:44" x14ac:dyDescent="0.2">
      <c r="A53" s="630" t="s">
        <v>6</v>
      </c>
      <c r="B53" s="628">
        <v>0</v>
      </c>
      <c r="C53" s="631">
        <v>0</v>
      </c>
      <c r="D53" s="632">
        <v>0</v>
      </c>
      <c r="E53" s="614"/>
      <c r="F53" s="628">
        <v>474</v>
      </c>
      <c r="G53" s="631">
        <v>0</v>
      </c>
      <c r="H53" s="631">
        <v>0</v>
      </c>
      <c r="I53" s="631">
        <v>0</v>
      </c>
      <c r="J53" s="632">
        <v>0</v>
      </c>
      <c r="K53" s="629"/>
      <c r="Z53" s="613"/>
      <c r="AA53" s="629"/>
      <c r="AB53" s="629"/>
      <c r="AC53" s="629"/>
      <c r="AD53" s="629"/>
      <c r="AE53" s="629"/>
      <c r="AF53" s="613"/>
    </row>
    <row r="54" spans="1:44" x14ac:dyDescent="0.2">
      <c r="A54" s="630" t="s">
        <v>92</v>
      </c>
      <c r="B54" s="628">
        <v>500</v>
      </c>
      <c r="C54" s="631">
        <v>1988</v>
      </c>
      <c r="D54" s="632">
        <v>1700</v>
      </c>
      <c r="E54" s="614"/>
      <c r="F54" s="628">
        <v>57784.9</v>
      </c>
      <c r="G54" s="631">
        <v>260</v>
      </c>
      <c r="H54" s="631">
        <v>566</v>
      </c>
      <c r="I54" s="631">
        <v>0</v>
      </c>
      <c r="J54" s="632">
        <v>100</v>
      </c>
      <c r="K54" s="629"/>
      <c r="L54" s="1"/>
      <c r="Z54" s="613"/>
      <c r="AA54" s="629"/>
      <c r="AB54" s="629"/>
      <c r="AC54" s="629"/>
      <c r="AD54" s="629"/>
      <c r="AE54" s="629"/>
      <c r="AF54" s="613"/>
    </row>
    <row r="55" spans="1:44" x14ac:dyDescent="0.2">
      <c r="A55" s="630" t="s">
        <v>93</v>
      </c>
      <c r="B55" s="633">
        <v>0</v>
      </c>
      <c r="C55" s="634">
        <v>0</v>
      </c>
      <c r="D55" s="635">
        <v>0</v>
      </c>
      <c r="E55" s="614"/>
      <c r="F55" s="628">
        <v>7582</v>
      </c>
      <c r="G55" s="631">
        <v>0</v>
      </c>
      <c r="H55" s="631">
        <v>0</v>
      </c>
      <c r="I55" s="631">
        <v>0</v>
      </c>
      <c r="J55" s="632">
        <v>0</v>
      </c>
      <c r="K55" s="629"/>
      <c r="L55" s="1"/>
      <c r="Z55" s="613"/>
      <c r="AA55" s="629"/>
      <c r="AB55" s="629"/>
      <c r="AC55" s="629"/>
      <c r="AD55" s="629"/>
      <c r="AE55" s="629"/>
      <c r="AF55" s="613"/>
    </row>
    <row r="56" spans="1:44" x14ac:dyDescent="0.2">
      <c r="A56" s="636" t="s">
        <v>28</v>
      </c>
      <c r="B56" s="637">
        <f>SUM(B47:B55)</f>
        <v>6938</v>
      </c>
      <c r="C56" s="638">
        <f>SUM(C47:C55)</f>
        <v>4426</v>
      </c>
      <c r="D56" s="639">
        <f>SUM(D47:D55)</f>
        <v>1865</v>
      </c>
      <c r="E56" s="640"/>
      <c r="F56" s="637">
        <f>SUM(F47:F55)</f>
        <v>155482.6</v>
      </c>
      <c r="G56" s="638">
        <f>SUM(G47:G55)</f>
        <v>2556</v>
      </c>
      <c r="H56" s="638">
        <f>SUM(H47:H55)</f>
        <v>930</v>
      </c>
      <c r="I56" s="638">
        <f>SUM(I47:I55)</f>
        <v>200</v>
      </c>
      <c r="J56" s="639">
        <f>SUM(J47:J55)</f>
        <v>100</v>
      </c>
      <c r="K56" s="641"/>
      <c r="Z56" s="641"/>
      <c r="AA56" s="641"/>
      <c r="AB56" s="641"/>
      <c r="AC56" s="641"/>
      <c r="AD56" s="641"/>
      <c r="AE56" s="641"/>
      <c r="AF56" s="641"/>
      <c r="AQ56" s="641"/>
      <c r="AR56" s="641"/>
    </row>
    <row r="58" spans="1:44" x14ac:dyDescent="0.2">
      <c r="F58" s="642"/>
    </row>
  </sheetData>
  <mergeCells count="4">
    <mergeCell ref="M5:M7"/>
    <mergeCell ref="N5:Q6"/>
    <mergeCell ref="B45:D45"/>
    <mergeCell ref="F45:J45"/>
  </mergeCells>
  <pageMargins left="0.75" right="0.75" top="1" bottom="1" header="0.5" footer="0.5"/>
  <pageSetup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pageSetUpPr autoPageBreaks="0"/>
  </sheetPr>
  <dimension ref="A1:Z54"/>
  <sheetViews>
    <sheetView zoomScale="80" zoomScaleNormal="80" workbookViewId="0"/>
  </sheetViews>
  <sheetFormatPr defaultColWidth="8.7109375" defaultRowHeight="12.75" x14ac:dyDescent="0.2"/>
  <cols>
    <col min="1" max="1" width="20.7109375" style="643" customWidth="1"/>
    <col min="2" max="3" width="16.7109375" style="262" customWidth="1"/>
    <col min="4" max="4" width="18.42578125" style="262" customWidth="1"/>
    <col min="5" max="5" width="8.7109375" style="262"/>
    <col min="6" max="6" width="9.7109375" style="262" customWidth="1"/>
    <col min="7" max="8" width="9.42578125" style="262" bestFit="1" customWidth="1"/>
    <col min="9" max="10" width="10.7109375" style="262" bestFit="1" customWidth="1"/>
    <col min="11" max="11" width="5.140625" style="262" customWidth="1"/>
    <col min="12" max="12" width="18.5703125" style="262" bestFit="1" customWidth="1"/>
    <col min="13" max="21" width="8.7109375" style="262"/>
    <col min="22" max="22" width="11.5703125" style="262" customWidth="1"/>
    <col min="23" max="24" width="18.85546875" style="262" customWidth="1"/>
    <col min="25" max="25" width="18.28515625" style="262" customWidth="1"/>
    <col min="26" max="26" width="14.28515625" style="262" customWidth="1"/>
    <col min="27" max="16384" width="8.7109375" style="262"/>
  </cols>
  <sheetData>
    <row r="1" spans="1:1" ht="15" x14ac:dyDescent="0.25">
      <c r="A1" s="3" t="s">
        <v>732</v>
      </c>
    </row>
    <row r="2" spans="1:1" ht="15" x14ac:dyDescent="0.25">
      <c r="A2" s="2"/>
    </row>
    <row r="3" spans="1:1" ht="15" x14ac:dyDescent="0.25">
      <c r="A3" s="2"/>
    </row>
    <row r="22" spans="1:26" x14ac:dyDescent="0.2">
      <c r="A22" s="149" t="s">
        <v>90</v>
      </c>
    </row>
    <row r="24" spans="1:26" x14ac:dyDescent="0.2">
      <c r="F24" s="644"/>
      <c r="G24" s="644"/>
      <c r="H24" s="644"/>
      <c r="I24" s="644"/>
      <c r="J24" s="644"/>
      <c r="L24" s="1176" t="s">
        <v>15</v>
      </c>
      <c r="M24" s="1179" t="s">
        <v>154</v>
      </c>
      <c r="N24" s="1180"/>
      <c r="O24" s="1180"/>
      <c r="P24" s="1180"/>
      <c r="Q24" s="1180"/>
      <c r="R24" s="1180"/>
      <c r="S24" s="1180"/>
      <c r="T24" s="1181"/>
      <c r="V24" s="1182" t="s">
        <v>733</v>
      </c>
      <c r="W24" s="1183"/>
      <c r="X24" s="1183"/>
      <c r="Y24" s="1183"/>
      <c r="Z24" s="1184"/>
    </row>
    <row r="25" spans="1:26" x14ac:dyDescent="0.2">
      <c r="A25" s="645"/>
      <c r="B25" s="646" t="s">
        <v>95</v>
      </c>
      <c r="C25" s="646" t="s">
        <v>141</v>
      </c>
      <c r="D25" s="579" t="s">
        <v>126</v>
      </c>
      <c r="F25" s="647"/>
      <c r="G25" s="1185" t="s">
        <v>95</v>
      </c>
      <c r="H25" s="1186"/>
      <c r="I25" s="1185" t="s">
        <v>141</v>
      </c>
      <c r="J25" s="1186"/>
      <c r="L25" s="1177"/>
      <c r="M25" s="1179" t="s">
        <v>95</v>
      </c>
      <c r="N25" s="1180"/>
      <c r="O25" s="1180"/>
      <c r="P25" s="1181"/>
      <c r="Q25" s="1179" t="s">
        <v>141</v>
      </c>
      <c r="R25" s="1180"/>
      <c r="S25" s="1180"/>
      <c r="T25" s="1181"/>
      <c r="V25" s="1187" t="s">
        <v>734</v>
      </c>
      <c r="W25" s="1188"/>
      <c r="X25" s="1188"/>
      <c r="Y25" s="1188"/>
      <c r="Z25" s="1189"/>
    </row>
    <row r="26" spans="1:26" x14ac:dyDescent="0.2">
      <c r="A26" s="648" t="s">
        <v>15</v>
      </c>
      <c r="B26" s="649" t="s">
        <v>735</v>
      </c>
      <c r="C26" s="649" t="s">
        <v>735</v>
      </c>
      <c r="D26" s="649" t="s">
        <v>735</v>
      </c>
      <c r="F26" s="647"/>
      <c r="G26" s="650" t="s">
        <v>9</v>
      </c>
      <c r="H26" s="651" t="s">
        <v>88</v>
      </c>
      <c r="I26" s="650" t="s">
        <v>25</v>
      </c>
      <c r="J26" s="651" t="s">
        <v>88</v>
      </c>
      <c r="L26" s="1178"/>
      <c r="M26" s="652" t="s">
        <v>736</v>
      </c>
      <c r="N26" s="652" t="s">
        <v>737</v>
      </c>
      <c r="O26" s="652" t="s">
        <v>738</v>
      </c>
      <c r="P26" s="652" t="s">
        <v>739</v>
      </c>
      <c r="Q26" s="652" t="s">
        <v>736</v>
      </c>
      <c r="R26" s="652" t="s">
        <v>737</v>
      </c>
      <c r="S26" s="652" t="s">
        <v>738</v>
      </c>
      <c r="T26" s="652" t="s">
        <v>739</v>
      </c>
      <c r="V26" s="653"/>
      <c r="W26" s="654" t="s">
        <v>141</v>
      </c>
      <c r="X26" s="654" t="s">
        <v>95</v>
      </c>
      <c r="Y26" s="654" t="s">
        <v>740</v>
      </c>
      <c r="Z26" s="654" t="s">
        <v>741</v>
      </c>
    </row>
    <row r="27" spans="1:26" x14ac:dyDescent="0.2">
      <c r="A27" s="655" t="s">
        <v>8</v>
      </c>
      <c r="B27" s="656">
        <v>4327</v>
      </c>
      <c r="C27" s="628">
        <v>41275</v>
      </c>
      <c r="D27" s="656">
        <v>22712</v>
      </c>
      <c r="E27" s="657"/>
      <c r="F27" s="658" t="s">
        <v>8</v>
      </c>
      <c r="G27" s="659">
        <v>4327</v>
      </c>
      <c r="H27" s="659">
        <v>1779</v>
      </c>
      <c r="I27" s="660">
        <v>41275</v>
      </c>
      <c r="J27" s="661">
        <v>35344</v>
      </c>
      <c r="L27" s="662" t="s">
        <v>8</v>
      </c>
      <c r="M27" s="663">
        <v>9</v>
      </c>
      <c r="N27" s="664">
        <v>0.62886600000000004</v>
      </c>
      <c r="O27" s="664">
        <v>0.98550720000000003</v>
      </c>
      <c r="P27" s="664">
        <v>0.99514559999999996</v>
      </c>
      <c r="Q27" s="665">
        <v>150</v>
      </c>
      <c r="R27" s="666">
        <v>0.5346535</v>
      </c>
      <c r="S27" s="666">
        <v>0.98508370000000001</v>
      </c>
      <c r="T27" s="667">
        <v>1</v>
      </c>
      <c r="V27" s="668" t="s">
        <v>737</v>
      </c>
      <c r="W27" s="669">
        <v>1.53</v>
      </c>
      <c r="X27" s="669">
        <v>1.1100000000000001</v>
      </c>
      <c r="Y27" s="669">
        <v>1</v>
      </c>
      <c r="Z27" s="669">
        <v>0.64800000000000002</v>
      </c>
    </row>
    <row r="28" spans="1:26" x14ac:dyDescent="0.2">
      <c r="A28" s="655" t="s">
        <v>2</v>
      </c>
      <c r="B28" s="656">
        <v>1000</v>
      </c>
      <c r="C28" s="628">
        <v>13050</v>
      </c>
      <c r="D28" s="656">
        <v>12779</v>
      </c>
      <c r="E28" s="657"/>
      <c r="F28" s="670" t="s">
        <v>2</v>
      </c>
      <c r="G28" s="671">
        <v>1000</v>
      </c>
      <c r="H28" s="671">
        <v>392</v>
      </c>
      <c r="I28" s="672">
        <v>12520</v>
      </c>
      <c r="J28" s="673">
        <v>6209</v>
      </c>
      <c r="L28" s="674" t="s">
        <v>2</v>
      </c>
      <c r="M28" s="663">
        <v>5</v>
      </c>
      <c r="N28" s="664">
        <v>0.23666670000000001</v>
      </c>
      <c r="O28" s="664">
        <v>0.28857139999999998</v>
      </c>
      <c r="P28" s="664">
        <v>0.34857139999999998</v>
      </c>
      <c r="Q28" s="663">
        <v>49</v>
      </c>
      <c r="R28" s="664">
        <v>0.24875620000000001</v>
      </c>
      <c r="S28" s="664">
        <v>0.3990148</v>
      </c>
      <c r="T28" s="675">
        <v>0.66887410000000003</v>
      </c>
      <c r="V28" s="676" t="s">
        <v>738</v>
      </c>
      <c r="W28" s="677">
        <v>2</v>
      </c>
      <c r="X28" s="677">
        <v>1.26</v>
      </c>
      <c r="Y28" s="677">
        <v>1.0125</v>
      </c>
      <c r="Z28" s="677">
        <v>1.036</v>
      </c>
    </row>
    <row r="29" spans="1:26" x14ac:dyDescent="0.2">
      <c r="A29" s="655" t="s">
        <v>3</v>
      </c>
      <c r="B29" s="656">
        <v>620</v>
      </c>
      <c r="C29" s="628">
        <v>7906</v>
      </c>
      <c r="D29" s="656">
        <v>5734</v>
      </c>
      <c r="E29" s="657"/>
      <c r="F29" s="670" t="s">
        <v>3</v>
      </c>
      <c r="G29" s="671">
        <v>620</v>
      </c>
      <c r="H29" s="671">
        <v>144.1</v>
      </c>
      <c r="I29" s="672">
        <v>7906</v>
      </c>
      <c r="J29" s="673">
        <v>3435</v>
      </c>
      <c r="L29" s="674" t="s">
        <v>4</v>
      </c>
      <c r="M29" s="663">
        <v>0</v>
      </c>
      <c r="N29" s="664" t="s">
        <v>742</v>
      </c>
      <c r="O29" s="664" t="s">
        <v>742</v>
      </c>
      <c r="P29" s="664" t="s">
        <v>742</v>
      </c>
      <c r="Q29" s="663">
        <v>28</v>
      </c>
      <c r="R29" s="664">
        <v>0.2</v>
      </c>
      <c r="S29" s="664">
        <v>0.25</v>
      </c>
      <c r="T29" s="675">
        <v>0.5</v>
      </c>
      <c r="V29" s="676" t="s">
        <v>739</v>
      </c>
      <c r="W29" s="678">
        <v>2.0299999999999998</v>
      </c>
      <c r="X29" s="678">
        <v>2.06</v>
      </c>
      <c r="Y29" s="678">
        <v>1.0294266666666667</v>
      </c>
      <c r="Z29" s="678">
        <v>1.036</v>
      </c>
    </row>
    <row r="30" spans="1:26" x14ac:dyDescent="0.2">
      <c r="A30" s="655" t="s">
        <v>4</v>
      </c>
      <c r="B30" s="656">
        <v>0</v>
      </c>
      <c r="C30" s="628">
        <v>9593</v>
      </c>
      <c r="D30" s="656">
        <v>2536</v>
      </c>
      <c r="E30" s="657"/>
      <c r="F30" s="679" t="s">
        <v>4</v>
      </c>
      <c r="G30" s="671">
        <v>0</v>
      </c>
      <c r="H30" s="671">
        <v>0</v>
      </c>
      <c r="I30" s="672">
        <v>6038</v>
      </c>
      <c r="J30" s="673">
        <v>1238</v>
      </c>
      <c r="L30" s="674" t="s">
        <v>5</v>
      </c>
      <c r="M30" s="663">
        <v>1</v>
      </c>
      <c r="N30" s="664">
        <v>0.05</v>
      </c>
      <c r="O30" s="664">
        <v>0.05</v>
      </c>
      <c r="P30" s="664">
        <v>0.05</v>
      </c>
      <c r="Q30" s="663">
        <v>4</v>
      </c>
      <c r="R30" s="664">
        <v>8.7037000000000003E-2</v>
      </c>
      <c r="S30" s="664">
        <v>0.15</v>
      </c>
      <c r="T30" s="675">
        <v>0.35</v>
      </c>
      <c r="V30" s="680" t="s">
        <v>736</v>
      </c>
      <c r="W30" s="681">
        <v>159</v>
      </c>
      <c r="X30" s="681">
        <v>9</v>
      </c>
      <c r="Y30" s="681">
        <v>159</v>
      </c>
      <c r="Z30" s="681">
        <v>9</v>
      </c>
    </row>
    <row r="31" spans="1:26" x14ac:dyDescent="0.2">
      <c r="A31" s="655" t="s">
        <v>1</v>
      </c>
      <c r="B31" s="656">
        <v>390</v>
      </c>
      <c r="C31" s="628">
        <v>17227.7</v>
      </c>
      <c r="D31" s="656">
        <v>14898.25</v>
      </c>
      <c r="E31" s="657"/>
      <c r="F31" s="682" t="s">
        <v>1</v>
      </c>
      <c r="G31" s="671">
        <v>390</v>
      </c>
      <c r="H31" s="671">
        <v>49</v>
      </c>
      <c r="I31" s="672">
        <v>2219</v>
      </c>
      <c r="J31" s="673">
        <v>737.4</v>
      </c>
      <c r="K31" s="683"/>
      <c r="L31" s="674" t="s">
        <v>1</v>
      </c>
      <c r="M31" s="663">
        <v>2</v>
      </c>
      <c r="N31" s="664">
        <v>9.0909100000000007E-2</v>
      </c>
      <c r="O31" s="664">
        <v>0.1307487</v>
      </c>
      <c r="P31" s="664">
        <v>0.1705882</v>
      </c>
      <c r="Q31" s="663">
        <v>11</v>
      </c>
      <c r="R31" s="664">
        <v>0.2254902</v>
      </c>
      <c r="S31" s="664">
        <v>0.32</v>
      </c>
      <c r="T31" s="675">
        <v>0.68539329999999998</v>
      </c>
    </row>
    <row r="32" spans="1:26" x14ac:dyDescent="0.2">
      <c r="A32" s="655" t="s">
        <v>5</v>
      </c>
      <c r="B32" s="656">
        <v>101</v>
      </c>
      <c r="C32" s="628">
        <v>590</v>
      </c>
      <c r="D32" s="656">
        <v>11888.5</v>
      </c>
      <c r="F32" s="670" t="s">
        <v>5</v>
      </c>
      <c r="G32" s="671">
        <v>101</v>
      </c>
      <c r="H32" s="671">
        <v>5</v>
      </c>
      <c r="I32" s="672">
        <v>590</v>
      </c>
      <c r="J32" s="673">
        <v>134</v>
      </c>
      <c r="L32" s="674" t="s">
        <v>3</v>
      </c>
      <c r="M32" s="663">
        <v>3</v>
      </c>
      <c r="N32" s="664">
        <v>0.08</v>
      </c>
      <c r="O32" s="664">
        <v>0.28461540000000002</v>
      </c>
      <c r="P32" s="664">
        <v>0.45454549999999999</v>
      </c>
      <c r="Q32" s="663">
        <v>38</v>
      </c>
      <c r="R32" s="664">
        <v>0.25742579999999998</v>
      </c>
      <c r="S32" s="664">
        <v>0.40270270000000002</v>
      </c>
      <c r="T32" s="675">
        <v>0.625</v>
      </c>
    </row>
    <row r="33" spans="1:26" x14ac:dyDescent="0.2">
      <c r="A33" s="655" t="s">
        <v>6</v>
      </c>
      <c r="B33" s="656">
        <v>0</v>
      </c>
      <c r="C33" s="628">
        <v>474</v>
      </c>
      <c r="D33" s="656">
        <v>3645</v>
      </c>
      <c r="F33" s="684" t="s">
        <v>93</v>
      </c>
      <c r="G33" s="671">
        <v>0</v>
      </c>
      <c r="H33" s="671">
        <v>0</v>
      </c>
      <c r="I33" s="672">
        <v>2357</v>
      </c>
      <c r="J33" s="673">
        <v>2113</v>
      </c>
      <c r="L33" s="674" t="s">
        <v>93</v>
      </c>
      <c r="M33" s="663">
        <v>0</v>
      </c>
      <c r="N33" s="664" t="s">
        <v>742</v>
      </c>
      <c r="O33" s="664" t="s">
        <v>742</v>
      </c>
      <c r="P33" s="664" t="s">
        <v>742</v>
      </c>
      <c r="Q33" s="663">
        <v>16</v>
      </c>
      <c r="R33" s="664">
        <v>0.46732950000000001</v>
      </c>
      <c r="S33" s="664">
        <v>1</v>
      </c>
      <c r="T33" s="675">
        <v>1.0649139999999999</v>
      </c>
    </row>
    <row r="34" spans="1:26" x14ac:dyDescent="0.2">
      <c r="A34" s="655" t="s">
        <v>93</v>
      </c>
      <c r="B34" s="656">
        <v>0</v>
      </c>
      <c r="C34" s="628">
        <v>7582</v>
      </c>
      <c r="D34" s="656">
        <v>2902</v>
      </c>
      <c r="F34" s="685" t="s">
        <v>92</v>
      </c>
      <c r="G34" s="671">
        <v>500</v>
      </c>
      <c r="H34" s="671">
        <v>250</v>
      </c>
      <c r="I34" s="686">
        <v>29421</v>
      </c>
      <c r="J34" s="687">
        <v>21454</v>
      </c>
      <c r="L34" s="688" t="s">
        <v>92</v>
      </c>
      <c r="M34" s="663">
        <v>1</v>
      </c>
      <c r="N34" s="664">
        <v>0.5</v>
      </c>
      <c r="O34" s="664">
        <v>0.5</v>
      </c>
      <c r="P34" s="664">
        <v>0.5</v>
      </c>
      <c r="Q34" s="689">
        <v>103</v>
      </c>
      <c r="R34" s="690">
        <v>0.5</v>
      </c>
      <c r="S34" s="690">
        <v>0.8</v>
      </c>
      <c r="T34" s="691">
        <v>1</v>
      </c>
      <c r="V34" s="588" t="s">
        <v>743</v>
      </c>
      <c r="W34" s="692"/>
      <c r="X34" s="692"/>
      <c r="Y34" s="692"/>
      <c r="Z34" s="693"/>
    </row>
    <row r="35" spans="1:26" x14ac:dyDescent="0.2">
      <c r="A35" s="655" t="s">
        <v>92</v>
      </c>
      <c r="B35" s="656">
        <v>500</v>
      </c>
      <c r="C35" s="628">
        <v>57784.9</v>
      </c>
      <c r="D35" s="656">
        <v>15641.6</v>
      </c>
      <c r="F35" s="694" t="s">
        <v>139</v>
      </c>
      <c r="G35" s="695">
        <v>6938</v>
      </c>
      <c r="H35" s="695">
        <v>2619.1</v>
      </c>
      <c r="I35" s="695">
        <v>102326</v>
      </c>
      <c r="J35" s="696">
        <v>70664.399999999994</v>
      </c>
      <c r="L35" s="697" t="s">
        <v>139</v>
      </c>
      <c r="M35" s="698">
        <v>20</v>
      </c>
      <c r="N35" s="699">
        <v>0.20344390000000001</v>
      </c>
      <c r="O35" s="699">
        <v>0.34857139999999998</v>
      </c>
      <c r="P35" s="699">
        <v>0.98550000000000004</v>
      </c>
      <c r="Q35" s="698">
        <f>SUM(Q27:Q34)</f>
        <v>399</v>
      </c>
      <c r="R35" s="699">
        <v>0.4289694</v>
      </c>
      <c r="S35" s="699">
        <v>0.66242040000000002</v>
      </c>
      <c r="T35" s="700">
        <v>1</v>
      </c>
      <c r="V35" s="701"/>
      <c r="W35" s="701" t="s">
        <v>141</v>
      </c>
      <c r="X35" s="701" t="s">
        <v>95</v>
      </c>
      <c r="Y35" s="701" t="s">
        <v>744</v>
      </c>
      <c r="Z35" s="701" t="s">
        <v>745</v>
      </c>
    </row>
    <row r="36" spans="1:26" x14ac:dyDescent="0.2">
      <c r="A36" s="702" t="s">
        <v>16</v>
      </c>
      <c r="B36" s="703">
        <f>SUM(B27:B35)</f>
        <v>6938</v>
      </c>
      <c r="C36" s="703">
        <f>SUM(C27:C35)</f>
        <v>155482.6</v>
      </c>
      <c r="D36" s="704">
        <f>SUM(D27:D35)</f>
        <v>92736.35</v>
      </c>
      <c r="F36" s="262" t="s">
        <v>746</v>
      </c>
      <c r="V36" s="701" t="s">
        <v>747</v>
      </c>
      <c r="W36" s="705">
        <v>1.53</v>
      </c>
      <c r="X36" s="705">
        <v>1.1100000000000001</v>
      </c>
      <c r="Y36" s="705">
        <v>1</v>
      </c>
      <c r="Z36" s="705">
        <v>0.64800000000000002</v>
      </c>
    </row>
    <row r="37" spans="1:26" x14ac:dyDescent="0.2">
      <c r="F37" s="262" t="s">
        <v>748</v>
      </c>
      <c r="L37" s="588" t="s">
        <v>749</v>
      </c>
      <c r="M37" s="692"/>
      <c r="N37" s="692"/>
      <c r="O37" s="692"/>
      <c r="P37" s="692"/>
      <c r="Q37" s="693"/>
      <c r="V37" s="701" t="s">
        <v>750</v>
      </c>
      <c r="W37" s="705">
        <f>W28-W27</f>
        <v>0.47</v>
      </c>
      <c r="X37" s="705">
        <f t="shared" ref="X37:Z38" si="0">X28-X27</f>
        <v>0.14999999999999991</v>
      </c>
      <c r="Y37" s="705">
        <f t="shared" si="0"/>
        <v>1.2499999999999956E-2</v>
      </c>
      <c r="Z37" s="705">
        <f t="shared" si="0"/>
        <v>0.38800000000000001</v>
      </c>
    </row>
    <row r="38" spans="1:26" x14ac:dyDescent="0.2">
      <c r="L38" s="597"/>
      <c r="M38" s="706"/>
      <c r="N38" s="707" t="s">
        <v>747</v>
      </c>
      <c r="O38" s="707" t="s">
        <v>750</v>
      </c>
      <c r="P38" s="707" t="s">
        <v>751</v>
      </c>
      <c r="Q38" s="707" t="s">
        <v>738</v>
      </c>
      <c r="V38" s="701" t="s">
        <v>751</v>
      </c>
      <c r="W38" s="705">
        <f>W29-W28</f>
        <v>2.9999999999999805E-2</v>
      </c>
      <c r="X38" s="705">
        <f t="shared" si="0"/>
        <v>0.8</v>
      </c>
      <c r="Y38" s="705">
        <f t="shared" si="0"/>
        <v>1.6926666666666756E-2</v>
      </c>
      <c r="Z38" s="705">
        <f t="shared" si="0"/>
        <v>0</v>
      </c>
    </row>
    <row r="39" spans="1:26" x14ac:dyDescent="0.2">
      <c r="L39" s="588" t="s">
        <v>8</v>
      </c>
      <c r="M39" s="692" t="s">
        <v>752</v>
      </c>
      <c r="N39" s="708">
        <v>0.62886600000000004</v>
      </c>
      <c r="O39" s="708">
        <v>0.35664119999999999</v>
      </c>
      <c r="P39" s="708">
        <v>9.6383999999999359E-3</v>
      </c>
      <c r="Q39" s="709">
        <f>N39+O39</f>
        <v>0.98550720000000003</v>
      </c>
      <c r="V39" s="701" t="s">
        <v>738</v>
      </c>
      <c r="W39" s="705">
        <f>SUM(W36:W37)</f>
        <v>2</v>
      </c>
      <c r="X39" s="705">
        <f>SUM(X36:X37)</f>
        <v>1.26</v>
      </c>
      <c r="Y39" s="705">
        <f>SUM(Y36:Y37)</f>
        <v>1.0125</v>
      </c>
      <c r="Z39" s="705">
        <f>SUM(Z36:Z37)</f>
        <v>1.036</v>
      </c>
    </row>
    <row r="40" spans="1:26" x14ac:dyDescent="0.2">
      <c r="B40" s="710"/>
      <c r="L40" s="600"/>
      <c r="M40" s="711" t="s">
        <v>753</v>
      </c>
      <c r="N40" s="712">
        <v>0.5346535</v>
      </c>
      <c r="O40" s="712">
        <v>0.4504302</v>
      </c>
      <c r="P40" s="712">
        <v>1.4916299999999993E-2</v>
      </c>
      <c r="Q40" s="713">
        <f t="shared" ref="Q40:Q54" si="1">N40+O40</f>
        <v>0.98508370000000001</v>
      </c>
    </row>
    <row r="41" spans="1:26" x14ac:dyDescent="0.2">
      <c r="A41" s="262"/>
      <c r="B41" s="714"/>
      <c r="C41" s="631"/>
      <c r="D41" s="714"/>
      <c r="L41" s="588" t="s">
        <v>2</v>
      </c>
      <c r="M41" s="692" t="s">
        <v>752</v>
      </c>
      <c r="N41" s="708">
        <v>0.23666670000000001</v>
      </c>
      <c r="O41" s="708">
        <v>5.190469999999997E-2</v>
      </c>
      <c r="P41" s="708">
        <v>0.06</v>
      </c>
      <c r="Q41" s="709">
        <f t="shared" si="1"/>
        <v>0.28857139999999998</v>
      </c>
    </row>
    <row r="42" spans="1:26" x14ac:dyDescent="0.2">
      <c r="A42" s="262"/>
      <c r="B42" s="714"/>
      <c r="C42" s="706"/>
      <c r="D42" s="706"/>
      <c r="L42" s="600"/>
      <c r="M42" s="711" t="s">
        <v>753</v>
      </c>
      <c r="N42" s="712">
        <v>0.24875620000000001</v>
      </c>
      <c r="O42" s="712">
        <v>0.15025859999999999</v>
      </c>
      <c r="P42" s="712">
        <v>0.26985930000000002</v>
      </c>
      <c r="Q42" s="713">
        <f t="shared" si="1"/>
        <v>0.3990148</v>
      </c>
    </row>
    <row r="43" spans="1:26" x14ac:dyDescent="0.2">
      <c r="A43" s="262"/>
      <c r="B43" s="710"/>
      <c r="L43" s="588" t="s">
        <v>4</v>
      </c>
      <c r="M43" s="692" t="s">
        <v>752</v>
      </c>
      <c r="N43" s="708"/>
      <c r="O43" s="708"/>
      <c r="P43" s="708"/>
      <c r="Q43" s="709"/>
    </row>
    <row r="44" spans="1:26" x14ac:dyDescent="0.2">
      <c r="A44" s="262"/>
      <c r="B44" s="710"/>
      <c r="L44" s="600"/>
      <c r="M44" s="711" t="s">
        <v>753</v>
      </c>
      <c r="N44" s="712">
        <v>0.2</v>
      </c>
      <c r="O44" s="712">
        <v>4.9999999999999989E-2</v>
      </c>
      <c r="P44" s="712">
        <v>0.25</v>
      </c>
      <c r="Q44" s="713">
        <f t="shared" si="1"/>
        <v>0.25</v>
      </c>
    </row>
    <row r="45" spans="1:26" x14ac:dyDescent="0.2">
      <c r="A45" s="262"/>
      <c r="B45" s="710"/>
      <c r="L45" s="588" t="s">
        <v>5</v>
      </c>
      <c r="M45" s="692" t="s">
        <v>752</v>
      </c>
      <c r="N45" s="708"/>
      <c r="O45" s="708"/>
      <c r="P45" s="708"/>
      <c r="Q45" s="709"/>
    </row>
    <row r="46" spans="1:26" x14ac:dyDescent="0.2">
      <c r="A46" s="262"/>
      <c r="B46" s="710"/>
      <c r="L46" s="600"/>
      <c r="M46" s="711" t="s">
        <v>753</v>
      </c>
      <c r="N46" s="712">
        <v>8.7037000000000003E-2</v>
      </c>
      <c r="O46" s="712">
        <v>6.2962999999999991E-2</v>
      </c>
      <c r="P46" s="712">
        <v>0.19999999999999998</v>
      </c>
      <c r="Q46" s="713">
        <f t="shared" si="1"/>
        <v>0.15</v>
      </c>
    </row>
    <row r="47" spans="1:26" x14ac:dyDescent="0.2">
      <c r="B47" s="710"/>
      <c r="L47" s="588" t="s">
        <v>1</v>
      </c>
      <c r="M47" s="692" t="s">
        <v>752</v>
      </c>
      <c r="N47" s="708">
        <v>9.0909100000000007E-2</v>
      </c>
      <c r="O47" s="708">
        <v>3.9839599999999989E-2</v>
      </c>
      <c r="P47" s="708">
        <v>3.98395E-2</v>
      </c>
      <c r="Q47" s="709">
        <f t="shared" si="1"/>
        <v>0.1307487</v>
      </c>
    </row>
    <row r="48" spans="1:26" x14ac:dyDescent="0.2">
      <c r="B48" s="710"/>
      <c r="L48" s="600"/>
      <c r="M48" s="711" t="s">
        <v>753</v>
      </c>
      <c r="N48" s="712">
        <v>0.2254902</v>
      </c>
      <c r="O48" s="712">
        <v>9.4509800000000005E-2</v>
      </c>
      <c r="P48" s="712">
        <v>0.36539329999999998</v>
      </c>
      <c r="Q48" s="713">
        <f t="shared" si="1"/>
        <v>0.32</v>
      </c>
    </row>
    <row r="49" spans="12:17" x14ac:dyDescent="0.2">
      <c r="L49" s="588" t="s">
        <v>3</v>
      </c>
      <c r="M49" s="692" t="s">
        <v>752</v>
      </c>
      <c r="N49" s="708">
        <v>0.08</v>
      </c>
      <c r="O49" s="708">
        <v>0.2046154</v>
      </c>
      <c r="P49" s="708">
        <v>0.16993009999999997</v>
      </c>
      <c r="Q49" s="709">
        <f t="shared" si="1"/>
        <v>0.28461540000000002</v>
      </c>
    </row>
    <row r="50" spans="12:17" x14ac:dyDescent="0.2">
      <c r="L50" s="600"/>
      <c r="M50" s="711" t="s">
        <v>753</v>
      </c>
      <c r="N50" s="712">
        <v>0.25742579999999998</v>
      </c>
      <c r="O50" s="712">
        <v>0.14527690000000004</v>
      </c>
      <c r="P50" s="712">
        <v>0.22229729999999998</v>
      </c>
      <c r="Q50" s="713">
        <f t="shared" si="1"/>
        <v>0.40270270000000002</v>
      </c>
    </row>
    <row r="51" spans="12:17" x14ac:dyDescent="0.2">
      <c r="L51" s="588" t="s">
        <v>93</v>
      </c>
      <c r="M51" s="692" t="s">
        <v>752</v>
      </c>
      <c r="N51" s="708"/>
      <c r="O51" s="708"/>
      <c r="P51" s="708"/>
      <c r="Q51" s="709"/>
    </row>
    <row r="52" spans="12:17" x14ac:dyDescent="0.2">
      <c r="L52" s="600"/>
      <c r="M52" s="711" t="s">
        <v>753</v>
      </c>
      <c r="N52" s="712">
        <v>0.46732950000000001</v>
      </c>
      <c r="O52" s="712">
        <v>0.53267050000000005</v>
      </c>
      <c r="P52" s="712">
        <v>6.4913999999999916E-2</v>
      </c>
      <c r="Q52" s="713">
        <f t="shared" si="1"/>
        <v>1</v>
      </c>
    </row>
    <row r="53" spans="12:17" x14ac:dyDescent="0.2">
      <c r="L53" s="588" t="s">
        <v>92</v>
      </c>
      <c r="M53" s="692" t="s">
        <v>752</v>
      </c>
      <c r="N53" s="708"/>
      <c r="O53" s="708"/>
      <c r="P53" s="708"/>
      <c r="Q53" s="709"/>
    </row>
    <row r="54" spans="12:17" x14ac:dyDescent="0.2">
      <c r="L54" s="600"/>
      <c r="M54" s="711" t="s">
        <v>753</v>
      </c>
      <c r="N54" s="712">
        <v>0.5</v>
      </c>
      <c r="O54" s="712">
        <v>0.3</v>
      </c>
      <c r="P54" s="712">
        <v>0.2</v>
      </c>
      <c r="Q54" s="713">
        <f t="shared" si="1"/>
        <v>0.8</v>
      </c>
    </row>
  </sheetData>
  <mergeCells count="8">
    <mergeCell ref="L24:L26"/>
    <mergeCell ref="M24:T24"/>
    <mergeCell ref="V24:Z24"/>
    <mergeCell ref="G25:H25"/>
    <mergeCell ref="I25:J25"/>
    <mergeCell ref="M25:P25"/>
    <mergeCell ref="Q25:T25"/>
    <mergeCell ref="V25:Z25"/>
  </mergeCell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987"/>
  <sheetViews>
    <sheetView zoomScale="80" zoomScaleNormal="80" workbookViewId="0">
      <pane xSplit="2" ySplit="1" topLeftCell="C2" activePane="bottomRight" state="frozen"/>
      <selection pane="topRight" activeCell="C1" sqref="C1"/>
      <selection pane="bottomLeft" activeCell="A2" sqref="A2"/>
      <selection pane="bottomRight"/>
    </sheetView>
  </sheetViews>
  <sheetFormatPr defaultColWidth="9.140625" defaultRowHeight="12.75" x14ac:dyDescent="0.2"/>
  <cols>
    <col min="1" max="1" width="18.5703125" style="262" bestFit="1" customWidth="1"/>
    <col min="2" max="2" width="66" style="262" customWidth="1"/>
    <col min="3" max="3" width="12.28515625" style="262" customWidth="1"/>
    <col min="4" max="4" width="14.28515625" style="262" customWidth="1"/>
    <col min="5" max="5" width="18.85546875" style="262" customWidth="1"/>
    <col min="6" max="9" width="9.140625" style="262"/>
    <col min="10" max="10" width="14.42578125" style="262" customWidth="1"/>
    <col min="11" max="11" width="15.42578125" style="262" customWidth="1"/>
    <col min="12" max="12" width="20.7109375" style="262" customWidth="1"/>
    <col min="13" max="13" width="21.42578125" style="262" customWidth="1"/>
    <col min="14" max="15" width="9.140625" style="262"/>
    <col min="16" max="16" width="13.7109375" style="262" customWidth="1"/>
    <col min="17" max="18" width="9.140625" style="262"/>
    <col min="19" max="19" width="11.7109375" style="262" customWidth="1"/>
    <col min="20" max="20" width="12.42578125" style="262" customWidth="1"/>
    <col min="21" max="21" width="17.85546875" style="262" customWidth="1"/>
    <col min="22" max="22" width="19.42578125" style="262" customWidth="1"/>
    <col min="23" max="23" width="20.28515625" style="262" customWidth="1"/>
    <col min="24" max="24" width="17.5703125" customWidth="1"/>
    <col min="25" max="25" width="18.7109375" customWidth="1"/>
    <col min="26" max="26" width="24.7109375" style="1036" bestFit="1" customWidth="1"/>
    <col min="27" max="27" width="23.140625" style="457" bestFit="1" customWidth="1"/>
    <col min="28" max="35" width="17.7109375" style="1032" bestFit="1" customWidth="1"/>
    <col min="36" max="40" width="17.7109375" style="1033" bestFit="1" customWidth="1"/>
    <col min="41" max="16384" width="9.140625" style="262"/>
  </cols>
  <sheetData>
    <row r="1" spans="1:40" x14ac:dyDescent="0.2">
      <c r="A1" s="262" t="s">
        <v>927</v>
      </c>
      <c r="B1" s="262" t="s">
        <v>928</v>
      </c>
      <c r="C1" s="262" t="s">
        <v>497</v>
      </c>
      <c r="D1" s="262" t="s">
        <v>929</v>
      </c>
      <c r="E1" s="262" t="s">
        <v>15</v>
      </c>
      <c r="F1" s="262" t="s">
        <v>22</v>
      </c>
      <c r="G1" s="262" t="s">
        <v>930</v>
      </c>
      <c r="H1" s="262" t="s">
        <v>931</v>
      </c>
      <c r="I1" s="262" t="s">
        <v>932</v>
      </c>
      <c r="J1" s="262" t="s">
        <v>933</v>
      </c>
      <c r="K1" s="262" t="s">
        <v>641</v>
      </c>
      <c r="L1" s="262" t="s">
        <v>934</v>
      </c>
      <c r="M1" s="262" t="s">
        <v>935</v>
      </c>
      <c r="N1" s="262" t="s">
        <v>164</v>
      </c>
      <c r="O1" s="262" t="s">
        <v>166</v>
      </c>
      <c r="P1" s="262" t="s">
        <v>936</v>
      </c>
      <c r="Q1" s="262" t="s">
        <v>937</v>
      </c>
      <c r="R1" s="262" t="s">
        <v>938</v>
      </c>
      <c r="S1" s="262" t="s">
        <v>939</v>
      </c>
      <c r="T1" s="262" t="s">
        <v>940</v>
      </c>
      <c r="U1" s="262" t="s">
        <v>941</v>
      </c>
      <c r="V1" s="262" t="s">
        <v>942</v>
      </c>
      <c r="W1" s="262" t="s">
        <v>943</v>
      </c>
      <c r="X1" t="s">
        <v>1975</v>
      </c>
      <c r="Y1" t="s">
        <v>1976</v>
      </c>
      <c r="Z1" s="1036" t="s">
        <v>1977</v>
      </c>
      <c r="AA1" s="1035" t="s">
        <v>1978</v>
      </c>
      <c r="AB1" s="1032" t="s">
        <v>1979</v>
      </c>
      <c r="AC1" s="1032" t="s">
        <v>1980</v>
      </c>
      <c r="AD1" s="1032" t="s">
        <v>1981</v>
      </c>
      <c r="AE1" s="1032" t="s">
        <v>1982</v>
      </c>
      <c r="AF1" s="1032" t="s">
        <v>1983</v>
      </c>
      <c r="AG1" s="1032" t="s">
        <v>1984</v>
      </c>
      <c r="AH1" s="1032" t="s">
        <v>1985</v>
      </c>
      <c r="AI1" s="1032" t="s">
        <v>1986</v>
      </c>
      <c r="AJ1" s="1032" t="s">
        <v>1987</v>
      </c>
      <c r="AK1" s="1032" t="s">
        <v>1988</v>
      </c>
      <c r="AL1" s="1032" t="s">
        <v>1989</v>
      </c>
      <c r="AM1" s="1032" t="s">
        <v>1990</v>
      </c>
      <c r="AN1" s="1032" t="s">
        <v>1991</v>
      </c>
    </row>
    <row r="2" spans="1:40" x14ac:dyDescent="0.2">
      <c r="A2" s="262">
        <v>10439</v>
      </c>
      <c r="B2" s="262" t="s">
        <v>944</v>
      </c>
      <c r="C2" s="1000">
        <v>31777</v>
      </c>
      <c r="D2" s="262">
        <v>1986</v>
      </c>
      <c r="E2" s="262" t="s">
        <v>8</v>
      </c>
      <c r="F2" s="262" t="s">
        <v>38</v>
      </c>
      <c r="G2" s="1001">
        <v>35.006210000000003</v>
      </c>
      <c r="H2" s="1001">
        <v>-117.55562999999999</v>
      </c>
      <c r="I2" s="1001">
        <v>5.9509810502000002</v>
      </c>
      <c r="J2" s="262" t="s">
        <v>945</v>
      </c>
      <c r="K2" s="262" t="s">
        <v>647</v>
      </c>
      <c r="L2" s="1001"/>
      <c r="M2" s="1001">
        <v>34.200000000000003</v>
      </c>
      <c r="N2" s="1001"/>
      <c r="O2" s="262" t="s">
        <v>163</v>
      </c>
      <c r="P2" s="262" t="s">
        <v>946</v>
      </c>
      <c r="Q2" s="262" t="s">
        <v>163</v>
      </c>
      <c r="R2" s="262">
        <v>180</v>
      </c>
      <c r="S2" s="262" t="s">
        <v>947</v>
      </c>
      <c r="X2" s="1031" t="s">
        <v>1974</v>
      </c>
      <c r="Y2" s="1031" t="s">
        <v>1974</v>
      </c>
      <c r="AA2" s="1036"/>
      <c r="AB2" s="1032">
        <v>0.22972389991371869</v>
      </c>
      <c r="AC2" s="1032">
        <v>0.21018919063259361</v>
      </c>
      <c r="AD2" s="1032">
        <v>0.2003691687361478</v>
      </c>
      <c r="AE2" s="1032">
        <v>0.20477849875831125</v>
      </c>
      <c r="AF2" s="1032">
        <v>0.18932948263189847</v>
      </c>
      <c r="AG2" s="1032">
        <v>0.18967128628267774</v>
      </c>
      <c r="AH2" s="1032">
        <v>0.18160364762743994</v>
      </c>
      <c r="AI2" s="1032">
        <v>0.17381305241795506</v>
      </c>
      <c r="AJ2" s="1033">
        <v>0.15505997081349393</v>
      </c>
      <c r="AK2" s="1033">
        <v>0.14725026035408154</v>
      </c>
      <c r="AL2" s="1033">
        <v>0.14636238617853611</v>
      </c>
      <c r="AM2" s="1033">
        <v>0.12764693316243422</v>
      </c>
    </row>
    <row r="3" spans="1:40" x14ac:dyDescent="0.2">
      <c r="A3" s="262">
        <v>10440</v>
      </c>
      <c r="B3" s="262" t="s">
        <v>948</v>
      </c>
      <c r="C3" s="1000">
        <v>31777</v>
      </c>
      <c r="D3" s="262">
        <v>1986</v>
      </c>
      <c r="E3" s="262" t="s">
        <v>8</v>
      </c>
      <c r="F3" s="262" t="s">
        <v>38</v>
      </c>
      <c r="G3" s="1001">
        <v>35.012931000000002</v>
      </c>
      <c r="H3" s="1001">
        <v>-117.55535</v>
      </c>
      <c r="I3" s="1001">
        <v>5.9509810502000002</v>
      </c>
      <c r="J3" s="262" t="s">
        <v>945</v>
      </c>
      <c r="K3" s="262" t="s">
        <v>647</v>
      </c>
      <c r="L3" s="1001"/>
      <c r="M3" s="1001">
        <v>34.200000000000003</v>
      </c>
      <c r="N3" s="1001"/>
      <c r="O3" s="262" t="s">
        <v>163</v>
      </c>
      <c r="P3" s="262" t="s">
        <v>946</v>
      </c>
      <c r="Q3" s="262" t="s">
        <v>163</v>
      </c>
      <c r="R3" s="262">
        <v>180</v>
      </c>
      <c r="S3" s="262" t="s">
        <v>947</v>
      </c>
      <c r="X3" s="1031" t="s">
        <v>1974</v>
      </c>
      <c r="Y3" s="1031" t="s">
        <v>1974</v>
      </c>
      <c r="AA3" s="1036"/>
      <c r="AB3" s="1032">
        <v>0.23080907338169343</v>
      </c>
      <c r="AC3" s="1032">
        <v>0.21216521135410821</v>
      </c>
      <c r="AD3" s="1032">
        <v>0.2105663702635584</v>
      </c>
      <c r="AE3" s="1032">
        <v>0.19254185692541853</v>
      </c>
      <c r="AF3" s="1032">
        <v>0.20776078782262269</v>
      </c>
      <c r="AG3" s="1032">
        <v>0.19465473043338938</v>
      </c>
      <c r="AH3" s="1032">
        <v>0.18131659056316587</v>
      </c>
      <c r="AI3" s="1032">
        <v>0.17729779166332876</v>
      </c>
      <c r="AJ3" s="1033">
        <v>0.16322207309408918</v>
      </c>
      <c r="AK3" s="1033">
        <v>0.14413602499399181</v>
      </c>
      <c r="AL3" s="1033">
        <v>0.14822158135063684</v>
      </c>
      <c r="AM3" s="1033">
        <v>0.13974004646318991</v>
      </c>
    </row>
    <row r="4" spans="1:40" x14ac:dyDescent="0.2">
      <c r="A4" s="262">
        <v>10441</v>
      </c>
      <c r="B4" s="262" t="s">
        <v>949</v>
      </c>
      <c r="C4" s="1000">
        <v>32081</v>
      </c>
      <c r="D4" s="262">
        <v>1987</v>
      </c>
      <c r="E4" s="262" t="s">
        <v>8</v>
      </c>
      <c r="F4" s="262" t="s">
        <v>38</v>
      </c>
      <c r="G4" s="1001">
        <v>35.020370999999997</v>
      </c>
      <c r="H4" s="1001">
        <v>-117.55556</v>
      </c>
      <c r="I4" s="1001">
        <v>5.9509810502000002</v>
      </c>
      <c r="J4" s="262" t="s">
        <v>945</v>
      </c>
      <c r="K4" s="262" t="s">
        <v>647</v>
      </c>
      <c r="L4" s="1001"/>
      <c r="M4" s="1001">
        <v>34.200000000000003</v>
      </c>
      <c r="N4" s="1001"/>
      <c r="O4" s="262" t="s">
        <v>163</v>
      </c>
      <c r="P4" s="262" t="s">
        <v>946</v>
      </c>
      <c r="Q4" s="262" t="s">
        <v>163</v>
      </c>
      <c r="R4" s="262">
        <v>180</v>
      </c>
      <c r="S4" s="262" t="s">
        <v>947</v>
      </c>
      <c r="X4" s="1031" t="s">
        <v>1974</v>
      </c>
      <c r="Y4" s="1031" t="s">
        <v>1974</v>
      </c>
      <c r="AA4" s="1036"/>
      <c r="AB4" s="1032">
        <v>0.23073584081636997</v>
      </c>
      <c r="AC4" s="1032">
        <v>0.19967155331250497</v>
      </c>
      <c r="AD4" s="1032">
        <v>0.18133995567304864</v>
      </c>
      <c r="AE4" s="1032">
        <v>0.20177775107479501</v>
      </c>
      <c r="AF4" s="1032">
        <v>0.20930200044738437</v>
      </c>
      <c r="AG4" s="1032">
        <v>0.19278885951560787</v>
      </c>
      <c r="AH4" s="1032">
        <v>0.1881024860476915</v>
      </c>
      <c r="AI4" s="1032">
        <v>0.17572565355550213</v>
      </c>
      <c r="AJ4" s="1033">
        <v>0.16691033138401556</v>
      </c>
      <c r="AK4" s="1033">
        <v>0.1466461053699698</v>
      </c>
      <c r="AL4" s="1033">
        <v>0.15815842879649653</v>
      </c>
      <c r="AM4" s="1033">
        <v>0.13826804454057515</v>
      </c>
    </row>
    <row r="5" spans="1:40" x14ac:dyDescent="0.2">
      <c r="A5" s="262">
        <v>10442</v>
      </c>
      <c r="B5" s="262" t="s">
        <v>950</v>
      </c>
      <c r="C5" s="1000">
        <v>32508</v>
      </c>
      <c r="D5" s="262">
        <v>1988</v>
      </c>
      <c r="E5" s="262" t="s">
        <v>8</v>
      </c>
      <c r="F5" s="262" t="s">
        <v>38</v>
      </c>
      <c r="G5" s="1001">
        <v>35.021811</v>
      </c>
      <c r="H5" s="1001">
        <v>-117.56603</v>
      </c>
      <c r="I5" s="1001">
        <v>5.9509810502000002</v>
      </c>
      <c r="J5" s="262" t="s">
        <v>945</v>
      </c>
      <c r="K5" s="262" t="s">
        <v>647</v>
      </c>
      <c r="L5" s="1001"/>
      <c r="M5" s="1001">
        <v>35</v>
      </c>
      <c r="N5" s="1001"/>
      <c r="O5" s="262" t="s">
        <v>163</v>
      </c>
      <c r="P5" s="262" t="s">
        <v>946</v>
      </c>
      <c r="Q5" s="262" t="s">
        <v>163</v>
      </c>
      <c r="R5" s="262">
        <v>180</v>
      </c>
      <c r="S5" s="262" t="s">
        <v>947</v>
      </c>
      <c r="X5" s="1031" t="s">
        <v>1974</v>
      </c>
      <c r="Y5" s="1031" t="s">
        <v>1974</v>
      </c>
      <c r="AA5" s="1036"/>
      <c r="AB5" s="1032">
        <v>0.21843611761644549</v>
      </c>
      <c r="AC5" s="1032">
        <v>0.20466405740378343</v>
      </c>
      <c r="AD5" s="1032">
        <v>0.20735812133072407</v>
      </c>
      <c r="AE5" s="1032">
        <v>0.19349967384213959</v>
      </c>
      <c r="AF5" s="1032">
        <v>0.18241608118657299</v>
      </c>
      <c r="AG5" s="1032">
        <v>0.17136007827788649</v>
      </c>
      <c r="AH5" s="1032">
        <v>0.16486301369863013</v>
      </c>
      <c r="AI5" s="1032">
        <v>0.15308871493803</v>
      </c>
      <c r="AJ5" s="1033">
        <v>0.13310889929742389</v>
      </c>
      <c r="AK5" s="1033">
        <v>0.11865622961513372</v>
      </c>
      <c r="AL5" s="1033">
        <v>0.11174820613176778</v>
      </c>
    </row>
    <row r="6" spans="1:40" x14ac:dyDescent="0.2">
      <c r="A6" s="262">
        <v>10443</v>
      </c>
      <c r="B6" s="262" t="s">
        <v>951</v>
      </c>
      <c r="C6" s="1000">
        <v>32508</v>
      </c>
      <c r="D6" s="262">
        <v>1988</v>
      </c>
      <c r="E6" s="262" t="s">
        <v>8</v>
      </c>
      <c r="F6" s="262" t="s">
        <v>38</v>
      </c>
      <c r="G6" s="1001">
        <v>35.015061000000003</v>
      </c>
      <c r="H6" s="1001">
        <v>-117.56565000000001</v>
      </c>
      <c r="I6" s="1001">
        <v>5.9509810502000002</v>
      </c>
      <c r="J6" s="262" t="s">
        <v>945</v>
      </c>
      <c r="K6" s="262" t="s">
        <v>647</v>
      </c>
      <c r="L6" s="1001"/>
      <c r="M6" s="1001">
        <v>35</v>
      </c>
      <c r="N6" s="1001"/>
      <c r="O6" s="262" t="s">
        <v>163</v>
      </c>
      <c r="P6" s="262" t="s">
        <v>946</v>
      </c>
      <c r="Q6" s="262" t="s">
        <v>163</v>
      </c>
      <c r="R6" s="262">
        <v>180</v>
      </c>
      <c r="S6" s="262" t="s">
        <v>947</v>
      </c>
      <c r="X6" s="1031" t="s">
        <v>1974</v>
      </c>
      <c r="Y6" s="1031" t="s">
        <v>1974</v>
      </c>
      <c r="AA6" s="1036"/>
      <c r="AB6" s="1032">
        <v>0.21202511059068435</v>
      </c>
      <c r="AC6" s="1032">
        <v>0.19227005870841488</v>
      </c>
      <c r="AD6" s="1032">
        <v>0.19189823874755382</v>
      </c>
      <c r="AE6" s="1032">
        <v>0.18714285714285714</v>
      </c>
      <c r="AF6" s="1032">
        <v>0.17612217017954723</v>
      </c>
      <c r="AG6" s="1032">
        <v>0.15715264187866929</v>
      </c>
      <c r="AH6" s="1032">
        <v>0.15251793868232225</v>
      </c>
      <c r="AI6" s="1032">
        <v>0.12319308545335943</v>
      </c>
      <c r="AJ6" s="1033">
        <v>9.9141295862607337E-2</v>
      </c>
      <c r="AK6" s="1033">
        <v>0.10633072407045009</v>
      </c>
      <c r="AL6" s="1033">
        <v>9.1180691454664051E-2</v>
      </c>
    </row>
    <row r="7" spans="1:40" x14ac:dyDescent="0.2">
      <c r="A7" s="262">
        <v>10444</v>
      </c>
      <c r="B7" s="262" t="s">
        <v>952</v>
      </c>
      <c r="C7" s="1000">
        <v>32873</v>
      </c>
      <c r="D7" s="262">
        <v>1989</v>
      </c>
      <c r="E7" s="262" t="s">
        <v>8</v>
      </c>
      <c r="F7" s="262" t="s">
        <v>38</v>
      </c>
      <c r="G7" s="1001">
        <v>35.031830999999997</v>
      </c>
      <c r="H7" s="1001">
        <v>-117.33789</v>
      </c>
      <c r="I7" s="1001">
        <v>5.9371958904</v>
      </c>
      <c r="J7" s="262" t="s">
        <v>945</v>
      </c>
      <c r="K7" s="262" t="s">
        <v>647</v>
      </c>
      <c r="L7" s="1001"/>
      <c r="M7" s="1001">
        <v>92</v>
      </c>
      <c r="N7" s="1001"/>
      <c r="O7" s="262" t="s">
        <v>163</v>
      </c>
      <c r="P7" s="262" t="s">
        <v>946</v>
      </c>
      <c r="Q7" s="262" t="s">
        <v>163</v>
      </c>
      <c r="R7" s="262">
        <v>180</v>
      </c>
      <c r="S7" s="262" t="s">
        <v>947</v>
      </c>
      <c r="X7" s="1031">
        <v>23.173215456497399</v>
      </c>
      <c r="Y7" s="1031">
        <v>6.9055776321735198</v>
      </c>
      <c r="AA7" s="1036"/>
      <c r="AB7" s="1032">
        <v>0.17528253849975162</v>
      </c>
      <c r="AC7" s="1032">
        <v>0.1705505396430054</v>
      </c>
      <c r="AD7" s="1032">
        <v>0.20227921336654214</v>
      </c>
      <c r="AE7" s="1032">
        <v>0.19777786425902863</v>
      </c>
      <c r="AF7" s="1032">
        <v>0.18790233275376719</v>
      </c>
      <c r="AG7" s="1032">
        <v>0.18336965545869655</v>
      </c>
      <c r="AH7" s="1032">
        <v>0.18877776048152761</v>
      </c>
      <c r="AI7" s="1032">
        <v>0.17920947488584474</v>
      </c>
      <c r="AJ7" s="1033">
        <v>0.18221275252525251</v>
      </c>
      <c r="AK7" s="1033">
        <v>0.16025970319634703</v>
      </c>
      <c r="AL7" s="1033">
        <v>0.17236275425487754</v>
      </c>
      <c r="AM7" s="1033">
        <v>0.15635377750103777</v>
      </c>
      <c r="AN7" s="1033">
        <v>0.14819946390130817</v>
      </c>
    </row>
    <row r="8" spans="1:40" x14ac:dyDescent="0.2">
      <c r="A8" s="262">
        <v>10446</v>
      </c>
      <c r="B8" s="262" t="s">
        <v>953</v>
      </c>
      <c r="C8" s="1000">
        <v>33177</v>
      </c>
      <c r="D8" s="262">
        <v>1990</v>
      </c>
      <c r="E8" s="262" t="s">
        <v>8</v>
      </c>
      <c r="F8" s="262" t="s">
        <v>38</v>
      </c>
      <c r="G8" s="1001">
        <v>35.031871000000002</v>
      </c>
      <c r="H8" s="1001">
        <v>-117.35617000000001</v>
      </c>
      <c r="I8" s="1001">
        <v>5.9371958904</v>
      </c>
      <c r="J8" s="262" t="s">
        <v>945</v>
      </c>
      <c r="K8" s="262" t="s">
        <v>647</v>
      </c>
      <c r="L8" s="1001"/>
      <c r="M8" s="1001">
        <v>92</v>
      </c>
      <c r="N8" s="1001"/>
      <c r="O8" s="262" t="s">
        <v>163</v>
      </c>
      <c r="P8" s="262" t="s">
        <v>946</v>
      </c>
      <c r="Q8" s="262" t="s">
        <v>163</v>
      </c>
      <c r="R8" s="262">
        <v>180</v>
      </c>
      <c r="S8" s="262" t="s">
        <v>947</v>
      </c>
      <c r="X8" s="1031">
        <v>22.8477971256548</v>
      </c>
      <c r="Y8" s="1031">
        <v>6.5322273420592598</v>
      </c>
      <c r="AA8" s="1036"/>
      <c r="AB8" s="1032">
        <v>0.19451947756251034</v>
      </c>
      <c r="AC8" s="1032">
        <v>0.18129410543794106</v>
      </c>
      <c r="AD8" s="1032">
        <v>0.21261285803237859</v>
      </c>
      <c r="AE8" s="1032">
        <v>0.20821139476961395</v>
      </c>
      <c r="AF8" s="1032">
        <v>0.21242522561682398</v>
      </c>
      <c r="AG8" s="1032">
        <v>0.19987806143628062</v>
      </c>
      <c r="AH8" s="1032">
        <v>0.19183660232461602</v>
      </c>
      <c r="AI8" s="1032">
        <v>0.18921622042341221</v>
      </c>
      <c r="AJ8" s="1033">
        <v>0.18482338756416625</v>
      </c>
      <c r="AK8" s="1033">
        <v>0.17028331257783313</v>
      </c>
      <c r="AL8" s="1033">
        <v>0.17845060190950601</v>
      </c>
      <c r="AM8" s="1033">
        <v>0.16134158364466583</v>
      </c>
      <c r="AN8" s="1033">
        <v>0.15788649817850636</v>
      </c>
    </row>
    <row r="9" spans="1:40" x14ac:dyDescent="0.2">
      <c r="A9" s="262">
        <v>56405</v>
      </c>
      <c r="B9" s="262" t="s">
        <v>438</v>
      </c>
      <c r="C9" s="1000">
        <v>39234</v>
      </c>
      <c r="D9" s="262">
        <v>2007</v>
      </c>
      <c r="E9" s="262" t="s">
        <v>92</v>
      </c>
      <c r="F9" s="262" t="s">
        <v>68</v>
      </c>
      <c r="G9" s="1001">
        <v>35.800910999999999</v>
      </c>
      <c r="H9" s="1001">
        <v>-114.97662</v>
      </c>
      <c r="I9" s="1001">
        <v>5.4780166667000003</v>
      </c>
      <c r="J9" s="262" t="s">
        <v>945</v>
      </c>
      <c r="K9" s="262" t="s">
        <v>647</v>
      </c>
      <c r="L9" s="1001"/>
      <c r="M9" s="1001">
        <v>68.5</v>
      </c>
      <c r="N9" s="1001"/>
      <c r="O9" s="262" t="s">
        <v>163</v>
      </c>
      <c r="P9" s="262" t="s">
        <v>946</v>
      </c>
      <c r="Q9" s="262" t="s">
        <v>163</v>
      </c>
      <c r="R9" s="262">
        <v>180</v>
      </c>
      <c r="X9" s="1031">
        <v>23.8665291386258</v>
      </c>
      <c r="Y9" s="1031">
        <v>7.5461599800955899</v>
      </c>
      <c r="Z9" s="1036">
        <v>208.67914195963891</v>
      </c>
      <c r="AA9" s="1036"/>
      <c r="AB9" s="1032">
        <v>0.21823592611566484</v>
      </c>
      <c r="AC9" s="1032">
        <v>0.21144948262808114</v>
      </c>
      <c r="AD9" s="1032">
        <v>0.22164450221644502</v>
      </c>
      <c r="AE9" s="1032">
        <v>0.21375029163750292</v>
      </c>
      <c r="AF9" s="1032">
        <v>0.2142831026551261</v>
      </c>
      <c r="AG9" s="1032">
        <v>0.18796453687964537</v>
      </c>
      <c r="AH9" s="1032">
        <v>0.19369229743692298</v>
      </c>
      <c r="AI9" s="1032">
        <v>0.17606905976069059</v>
      </c>
      <c r="AJ9" s="1033">
        <v>0.19425996835653411</v>
      </c>
      <c r="AK9" s="1033">
        <v>0.19668866446688665</v>
      </c>
      <c r="AL9" s="1033">
        <v>0.18394660533946605</v>
      </c>
      <c r="AM9" s="1033">
        <v>0.18371662833716629</v>
      </c>
      <c r="AN9" s="1033">
        <v>0.1784365734646936</v>
      </c>
    </row>
    <row r="10" spans="1:40" x14ac:dyDescent="0.2">
      <c r="A10" s="262">
        <v>56568</v>
      </c>
      <c r="B10" s="262" t="s">
        <v>954</v>
      </c>
      <c r="C10" s="1000">
        <v>39417</v>
      </c>
      <c r="D10" s="262">
        <v>2007</v>
      </c>
      <c r="E10" s="262" t="s">
        <v>92</v>
      </c>
      <c r="F10" s="262" t="s">
        <v>68</v>
      </c>
      <c r="G10" s="1001">
        <v>36.258150999999998</v>
      </c>
      <c r="H10" s="1001">
        <v>-115.05282099999999</v>
      </c>
      <c r="I10" s="1001">
        <v>5.6199872146000001</v>
      </c>
      <c r="J10" s="262" t="s">
        <v>96</v>
      </c>
      <c r="K10" s="262" t="s">
        <v>955</v>
      </c>
      <c r="L10" s="1001">
        <v>14.061999999999999</v>
      </c>
      <c r="M10" s="1001">
        <v>12</v>
      </c>
      <c r="N10" s="1001">
        <v>1.1718333333333333</v>
      </c>
      <c r="O10" s="262" t="s">
        <v>163</v>
      </c>
      <c r="P10" s="262" t="s">
        <v>946</v>
      </c>
      <c r="Q10" s="262">
        <v>20</v>
      </c>
      <c r="R10" s="262">
        <v>180</v>
      </c>
      <c r="X10" s="1031">
        <v>28.054163417179801</v>
      </c>
      <c r="Y10" s="1031">
        <v>6.6567419815855704</v>
      </c>
      <c r="AA10" s="1036">
        <v>356.0939699408633</v>
      </c>
      <c r="AB10" s="1032">
        <v>0.30832574377656347</v>
      </c>
      <c r="AC10" s="1032">
        <v>0.30441400304414007</v>
      </c>
      <c r="AD10" s="1032">
        <v>0.29776284246575346</v>
      </c>
      <c r="AE10" s="1032">
        <v>0.30559845890410958</v>
      </c>
      <c r="AF10" s="1032">
        <v>0.3050906952034001</v>
      </c>
      <c r="AG10" s="1032">
        <v>0.30211187214611868</v>
      </c>
      <c r="AH10" s="1032">
        <v>0.29682267884322683</v>
      </c>
      <c r="AI10" s="1032">
        <v>0.28945966514459665</v>
      </c>
      <c r="AJ10" s="1033">
        <v>0.18713000910746813</v>
      </c>
      <c r="AK10" s="1033">
        <v>0.26838850837138506</v>
      </c>
      <c r="AL10" s="1033">
        <v>0.25599315068493145</v>
      </c>
      <c r="AM10" s="1033">
        <v>0.25184550989345506</v>
      </c>
    </row>
    <row r="11" spans="1:40" x14ac:dyDescent="0.2">
      <c r="A11" s="262">
        <v>56481</v>
      </c>
      <c r="B11" s="262" t="s">
        <v>956</v>
      </c>
      <c r="C11" s="1000">
        <v>39417</v>
      </c>
      <c r="D11" s="262">
        <v>2007</v>
      </c>
      <c r="E11" s="262" t="s">
        <v>92</v>
      </c>
      <c r="F11" s="262" t="s">
        <v>60</v>
      </c>
      <c r="G11" s="1001">
        <v>37.689191000000001</v>
      </c>
      <c r="H11" s="1001">
        <v>-105.878331</v>
      </c>
      <c r="I11" s="1001">
        <v>5.3721260274000002</v>
      </c>
      <c r="J11" s="262" t="s">
        <v>96</v>
      </c>
      <c r="K11" s="262" t="s">
        <v>957</v>
      </c>
      <c r="L11" s="1001">
        <v>8.2200000000000006</v>
      </c>
      <c r="M11" s="1001">
        <v>6.9</v>
      </c>
      <c r="N11" s="1001">
        <v>1.191304347826087</v>
      </c>
      <c r="O11" s="262" t="s">
        <v>958</v>
      </c>
      <c r="P11" s="262" t="s">
        <v>959</v>
      </c>
      <c r="Q11" s="262">
        <v>20</v>
      </c>
      <c r="R11" s="262">
        <v>180</v>
      </c>
      <c r="X11" s="1031">
        <v>18.519544160897901</v>
      </c>
      <c r="Y11" s="1031">
        <v>26.827194748659799</v>
      </c>
      <c r="Z11" s="1036">
        <v>239.87343023202581</v>
      </c>
      <c r="AA11" s="1036">
        <v>382.71588217124355</v>
      </c>
      <c r="AB11" s="1032">
        <v>0.289244608114886</v>
      </c>
      <c r="AC11" s="1032">
        <v>0.28877969690953603</v>
      </c>
      <c r="AD11" s="1032">
        <v>0.29131096552180524</v>
      </c>
      <c r="AE11" s="1032">
        <v>0.29443782674872604</v>
      </c>
      <c r="AF11" s="1032">
        <v>0.28993756764604944</v>
      </c>
      <c r="AG11" s="1032">
        <v>0.27971345377539536</v>
      </c>
      <c r="AH11" s="1032">
        <v>0.27465091655085694</v>
      </c>
      <c r="AI11" s="1032">
        <v>0.27124280325590622</v>
      </c>
      <c r="AJ11" s="1033">
        <v>0.26776286264882126</v>
      </c>
      <c r="AK11" s="1033">
        <v>0.25435113493481565</v>
      </c>
      <c r="AL11" s="1033">
        <v>0.26369863013698625</v>
      </c>
      <c r="AM11" s="1033">
        <v>0.25671696115412607</v>
      </c>
      <c r="AN11" s="1033">
        <v>0.23524326179351118</v>
      </c>
    </row>
    <row r="12" spans="1:40" x14ac:dyDescent="0.2">
      <c r="A12" s="262">
        <v>56944</v>
      </c>
      <c r="B12" s="262" t="s">
        <v>960</v>
      </c>
      <c r="C12" s="1000">
        <v>39783</v>
      </c>
      <c r="D12" s="262">
        <v>2008</v>
      </c>
      <c r="E12" s="262" t="s">
        <v>8</v>
      </c>
      <c r="F12" s="262" t="s">
        <v>68</v>
      </c>
      <c r="G12" s="1001">
        <v>35.786510999999997</v>
      </c>
      <c r="H12" s="1001">
        <v>-114.99800999999999</v>
      </c>
      <c r="I12" s="1001">
        <v>5.6636732877</v>
      </c>
      <c r="J12" s="262" t="s">
        <v>96</v>
      </c>
      <c r="K12" s="262" t="s">
        <v>961</v>
      </c>
      <c r="L12" s="1001">
        <v>12.1365</v>
      </c>
      <c r="M12" s="1001">
        <v>10</v>
      </c>
      <c r="N12" s="1001">
        <v>1.2136499999999999</v>
      </c>
      <c r="O12" s="262" t="s">
        <v>962</v>
      </c>
      <c r="P12" s="262" t="s">
        <v>962</v>
      </c>
      <c r="Q12" s="262">
        <v>25</v>
      </c>
      <c r="R12" s="262">
        <v>180</v>
      </c>
      <c r="X12" s="1031">
        <v>21.446470769765199</v>
      </c>
      <c r="Y12" s="1031">
        <v>4.0330917522880201</v>
      </c>
      <c r="Z12" s="1036">
        <v>168.7879318708772</v>
      </c>
      <c r="AA12" s="1036">
        <v>195.31298520796594</v>
      </c>
      <c r="AC12" s="1032">
        <v>0.24776255707762557</v>
      </c>
      <c r="AD12" s="1032">
        <v>0.24017123287671233</v>
      </c>
      <c r="AE12" s="1032">
        <v>0.24748858447488584</v>
      </c>
      <c r="AF12" s="1032">
        <v>0.24431921675774135</v>
      </c>
      <c r="AG12" s="1032">
        <v>0.23509132420091325</v>
      </c>
      <c r="AH12" s="1032">
        <v>0.21722602739726027</v>
      </c>
      <c r="AI12" s="1032">
        <v>0.23389269406392693</v>
      </c>
      <c r="AJ12" s="1033">
        <v>0.21881830601092897</v>
      </c>
      <c r="AK12" s="1033">
        <v>0.2243527397260274</v>
      </c>
      <c r="AL12" s="1033">
        <v>0.23633675799086762</v>
      </c>
      <c r="AM12" s="1033">
        <v>0.25755707762557084</v>
      </c>
      <c r="AN12" s="1033">
        <v>0.24992030965391626</v>
      </c>
    </row>
    <row r="13" spans="1:40" x14ac:dyDescent="0.2">
      <c r="A13" s="262">
        <v>56929</v>
      </c>
      <c r="B13" s="262" t="s">
        <v>963</v>
      </c>
      <c r="C13" s="1000">
        <v>40113</v>
      </c>
      <c r="D13" s="262">
        <v>2009</v>
      </c>
      <c r="E13" s="262" t="s">
        <v>93</v>
      </c>
      <c r="F13" s="262" t="s">
        <v>37</v>
      </c>
      <c r="G13" s="1001">
        <v>27.323394</v>
      </c>
      <c r="H13" s="1001">
        <v>-81.801587999999995</v>
      </c>
      <c r="I13" s="1001">
        <v>5.0437858447000004</v>
      </c>
      <c r="J13" s="262" t="s">
        <v>96</v>
      </c>
      <c r="K13" s="262" t="s">
        <v>955</v>
      </c>
      <c r="L13" s="1001">
        <v>27.6</v>
      </c>
      <c r="M13" s="1001">
        <v>25</v>
      </c>
      <c r="N13" s="1001">
        <v>1.1040000000000001</v>
      </c>
      <c r="O13" s="262" t="s">
        <v>163</v>
      </c>
      <c r="P13" s="262" t="s">
        <v>946</v>
      </c>
      <c r="Q13" s="262" t="s">
        <v>163</v>
      </c>
      <c r="R13" s="262">
        <v>180</v>
      </c>
      <c r="X13" s="1031">
        <v>20.639680487710201</v>
      </c>
      <c r="Y13" s="1031">
        <v>30.563226148022601</v>
      </c>
      <c r="AA13" s="1036">
        <v>303.11773041397834</v>
      </c>
      <c r="AD13" s="1032">
        <v>0.24356621004566209</v>
      </c>
      <c r="AE13" s="1032">
        <v>0.2367351598173516</v>
      </c>
      <c r="AF13" s="1032">
        <v>0.2370127504553734</v>
      </c>
      <c r="AG13" s="1032">
        <v>0.22752054794520549</v>
      </c>
      <c r="AH13" s="1032">
        <v>0.21653424657534245</v>
      </c>
      <c r="AI13" s="1032">
        <v>0.22847488584474887</v>
      </c>
      <c r="AJ13" s="1033">
        <v>0.22153916211293259</v>
      </c>
      <c r="AK13" s="1033">
        <v>0.22009132420091326</v>
      </c>
      <c r="AL13" s="1033">
        <v>0.21407305936073062</v>
      </c>
      <c r="AM13" s="1033">
        <v>0.20892237442922373</v>
      </c>
      <c r="AN13" s="1033">
        <v>0.18481329690346085</v>
      </c>
    </row>
    <row r="14" spans="1:40" x14ac:dyDescent="0.2">
      <c r="A14" s="262">
        <v>56939</v>
      </c>
      <c r="B14" s="262" t="s">
        <v>964</v>
      </c>
      <c r="C14" s="1000">
        <v>40148</v>
      </c>
      <c r="D14" s="262">
        <v>2009</v>
      </c>
      <c r="E14" s="262" t="s">
        <v>8</v>
      </c>
      <c r="F14" s="262" t="s">
        <v>38</v>
      </c>
      <c r="G14" s="1001">
        <v>33.591341</v>
      </c>
      <c r="H14" s="1001">
        <v>-114.74439</v>
      </c>
      <c r="I14" s="1001">
        <v>5.6800582192000002</v>
      </c>
      <c r="J14" s="262" t="s">
        <v>96</v>
      </c>
      <c r="K14" s="262" t="s">
        <v>961</v>
      </c>
      <c r="L14" s="1001">
        <v>25.2</v>
      </c>
      <c r="M14" s="1001">
        <v>21</v>
      </c>
      <c r="N14" s="1001">
        <v>1.2</v>
      </c>
      <c r="O14" s="262" t="s">
        <v>962</v>
      </c>
      <c r="P14" s="262" t="s">
        <v>962</v>
      </c>
      <c r="Q14" s="262">
        <v>24</v>
      </c>
      <c r="R14" s="262">
        <v>180</v>
      </c>
      <c r="X14" s="1031">
        <v>16.924060196626002</v>
      </c>
      <c r="Y14" s="1031">
        <v>4.2990167958412604</v>
      </c>
      <c r="Z14" s="1036">
        <v>117.45124673431536</v>
      </c>
      <c r="AA14" s="1036">
        <v>139.60904764838625</v>
      </c>
      <c r="AD14" s="1032">
        <v>0.27988631269841185</v>
      </c>
      <c r="AE14" s="1032">
        <v>0.27872907153729071</v>
      </c>
      <c r="AF14" s="1032">
        <v>0.25955407667620689</v>
      </c>
      <c r="AG14" s="1032">
        <v>0.26154883616003471</v>
      </c>
      <c r="AH14" s="1032">
        <v>0.25415497825614286</v>
      </c>
      <c r="AI14" s="1032">
        <v>0.24955725212002688</v>
      </c>
      <c r="AJ14" s="1033">
        <v>0.24649755128372003</v>
      </c>
      <c r="AK14" s="1033">
        <v>0.23922727549467293</v>
      </c>
      <c r="AL14" s="1033">
        <v>0.23892030984996798</v>
      </c>
      <c r="AM14" s="1033">
        <v>0.23548597521200257</v>
      </c>
      <c r="AN14" s="1033">
        <v>0.22530683493798245</v>
      </c>
    </row>
    <row r="15" spans="1:40" x14ac:dyDescent="0.2">
      <c r="B15" s="262" t="s">
        <v>965</v>
      </c>
      <c r="C15" s="1000">
        <v>40513</v>
      </c>
      <c r="D15" s="262">
        <v>2010</v>
      </c>
      <c r="E15" s="262" t="s">
        <v>93</v>
      </c>
      <c r="F15" s="262" t="s">
        <v>37</v>
      </c>
      <c r="G15" s="1001">
        <v>27.051161</v>
      </c>
      <c r="H15" s="1001">
        <v>-80.548599999999993</v>
      </c>
      <c r="I15" s="1001">
        <v>4.9479057078000004</v>
      </c>
      <c r="J15" s="262" t="s">
        <v>945</v>
      </c>
      <c r="K15" s="262" t="s">
        <v>647</v>
      </c>
      <c r="L15" s="1001"/>
      <c r="M15" s="1001">
        <v>75</v>
      </c>
      <c r="N15" s="1001"/>
      <c r="O15" s="262" t="s">
        <v>163</v>
      </c>
      <c r="P15" s="262" t="s">
        <v>946</v>
      </c>
      <c r="Q15" s="262" t="s">
        <v>163</v>
      </c>
      <c r="R15" s="262">
        <v>180</v>
      </c>
      <c r="S15" s="262" t="s">
        <v>947</v>
      </c>
      <c r="X15" s="1031" t="s">
        <v>1974</v>
      </c>
      <c r="Y15" s="1031" t="s">
        <v>1974</v>
      </c>
      <c r="AA15" s="1036"/>
    </row>
    <row r="16" spans="1:40" x14ac:dyDescent="0.2">
      <c r="A16" s="262">
        <v>57205</v>
      </c>
      <c r="B16" s="262" t="s">
        <v>966</v>
      </c>
      <c r="C16" s="1000">
        <v>40330</v>
      </c>
      <c r="D16" s="262">
        <v>2010</v>
      </c>
      <c r="E16" s="262" t="s">
        <v>8</v>
      </c>
      <c r="F16" s="262" t="s">
        <v>68</v>
      </c>
      <c r="G16" s="1001">
        <v>35.782010999999997</v>
      </c>
      <c r="H16" s="1001">
        <v>-114.99265</v>
      </c>
      <c r="I16" s="1001">
        <v>5.6636732877</v>
      </c>
      <c r="J16" s="262" t="s">
        <v>96</v>
      </c>
      <c r="K16" s="262" t="s">
        <v>961</v>
      </c>
      <c r="L16" s="1001">
        <v>60.5</v>
      </c>
      <c r="M16" s="1001">
        <v>48</v>
      </c>
      <c r="N16" s="1001">
        <v>1.2604166666666667</v>
      </c>
      <c r="O16" s="262" t="s">
        <v>962</v>
      </c>
      <c r="P16" s="262" t="s">
        <v>962</v>
      </c>
      <c r="Q16" s="262">
        <v>25</v>
      </c>
      <c r="R16" s="262">
        <v>180</v>
      </c>
      <c r="X16" s="1031">
        <v>21.459652411814002</v>
      </c>
      <c r="Y16" s="1031">
        <v>4.2292599420661503</v>
      </c>
      <c r="Z16" s="1036">
        <v>166.37159677334844</v>
      </c>
      <c r="AA16" s="1036">
        <v>145.67024975815357</v>
      </c>
      <c r="AE16" s="1032">
        <v>0.25742471484969576</v>
      </c>
      <c r="AF16" s="1032">
        <v>0.25159653655320308</v>
      </c>
      <c r="AG16" s="1032">
        <v>0.25675093036529673</v>
      </c>
      <c r="AH16" s="1032">
        <v>0.24604902254566194</v>
      </c>
      <c r="AI16" s="1032">
        <v>0.24242877520928477</v>
      </c>
      <c r="AJ16" s="1033">
        <v>0.23493890264496048</v>
      </c>
      <c r="AK16" s="1033">
        <v>0.23650269097222143</v>
      </c>
      <c r="AL16" s="1033">
        <v>0.23831625404299855</v>
      </c>
      <c r="AM16" s="1033">
        <v>0.23300513698630138</v>
      </c>
      <c r="AN16" s="1033">
        <v>0.2378709395871281</v>
      </c>
    </row>
    <row r="17" spans="1:40" x14ac:dyDescent="0.2">
      <c r="A17" s="262">
        <v>57243</v>
      </c>
      <c r="B17" s="262" t="s">
        <v>967</v>
      </c>
      <c r="C17" s="1000">
        <v>40513</v>
      </c>
      <c r="D17" s="262">
        <v>2010</v>
      </c>
      <c r="E17" s="262" t="s">
        <v>92</v>
      </c>
      <c r="F17" s="262" t="s">
        <v>19</v>
      </c>
      <c r="G17" s="1001">
        <v>36.468471000000001</v>
      </c>
      <c r="H17" s="1001">
        <v>-104.63500999999999</v>
      </c>
      <c r="I17" s="1001">
        <v>5.3614771688999996</v>
      </c>
      <c r="J17" s="262" t="s">
        <v>96</v>
      </c>
      <c r="K17" s="262" t="s">
        <v>961</v>
      </c>
      <c r="L17" s="1001">
        <v>36.799999999999997</v>
      </c>
      <c r="M17" s="1001">
        <v>30.64</v>
      </c>
      <c r="N17" s="1001">
        <v>1.2010443864229763</v>
      </c>
      <c r="O17" s="262" t="s">
        <v>962</v>
      </c>
      <c r="P17" s="262" t="s">
        <v>962</v>
      </c>
      <c r="Q17" s="262">
        <v>25</v>
      </c>
      <c r="R17" s="262">
        <v>180</v>
      </c>
      <c r="X17" s="1031" t="s">
        <v>1974</v>
      </c>
      <c r="Y17" s="1031" t="s">
        <v>1974</v>
      </c>
      <c r="Z17" s="1036">
        <v>132.09678867228317</v>
      </c>
      <c r="AA17" s="1036">
        <v>162.13451460842504</v>
      </c>
      <c r="AE17" s="1032">
        <v>0.25326519784923157</v>
      </c>
      <c r="AF17" s="1032">
        <v>0.25978502927230618</v>
      </c>
      <c r="AG17" s="1032">
        <v>0.2481013865541209</v>
      </c>
      <c r="AH17" s="1032">
        <v>0.23264348391096484</v>
      </c>
      <c r="AI17" s="1032">
        <v>0.22646628396342261</v>
      </c>
      <c r="AJ17" s="1033">
        <v>0.23665595409645832</v>
      </c>
      <c r="AK17" s="1033">
        <v>0.2271592629683942</v>
      </c>
      <c r="AL17" s="1033">
        <v>0.2357097297232853</v>
      </c>
      <c r="AM17" s="1033">
        <v>0.22991255052040485</v>
      </c>
      <c r="AN17" s="1033">
        <v>0.23231251813170872</v>
      </c>
    </row>
    <row r="18" spans="1:40" x14ac:dyDescent="0.2">
      <c r="A18" s="262">
        <v>57377</v>
      </c>
      <c r="B18" s="262" t="s">
        <v>968</v>
      </c>
      <c r="C18" s="1000">
        <v>40513</v>
      </c>
      <c r="D18" s="262">
        <v>2010</v>
      </c>
      <c r="E18" s="262" t="s">
        <v>92</v>
      </c>
      <c r="F18" s="262" t="s">
        <v>60</v>
      </c>
      <c r="G18" s="1001">
        <v>37.686441000000002</v>
      </c>
      <c r="H18" s="1001">
        <v>-105.887001</v>
      </c>
      <c r="I18" s="1001">
        <v>5.3721260274000002</v>
      </c>
      <c r="J18" s="262" t="s">
        <v>96</v>
      </c>
      <c r="K18" s="262" t="s">
        <v>955</v>
      </c>
      <c r="L18" s="1001">
        <v>20.350439999999999</v>
      </c>
      <c r="M18" s="1001">
        <v>19</v>
      </c>
      <c r="N18" s="1001">
        <v>1.0710757894736842</v>
      </c>
      <c r="O18" s="262" t="s">
        <v>163</v>
      </c>
      <c r="P18" s="262" t="s">
        <v>946</v>
      </c>
      <c r="Q18" s="262">
        <v>20</v>
      </c>
      <c r="R18" s="262">
        <v>177</v>
      </c>
      <c r="X18" s="1031">
        <v>18.444975263171202</v>
      </c>
      <c r="Y18" s="1031">
        <v>19.156820220549999</v>
      </c>
      <c r="Z18" s="1036">
        <v>150.76036112897177</v>
      </c>
      <c r="AA18" s="1036">
        <v>174.91349509434642</v>
      </c>
      <c r="AE18" s="1032">
        <v>0.29357125690939684</v>
      </c>
      <c r="AF18" s="1032">
        <v>0.29438093183779118</v>
      </c>
      <c r="AG18" s="1032">
        <v>0.28652367219418406</v>
      </c>
      <c r="AH18" s="1032">
        <v>0.27864695986541699</v>
      </c>
      <c r="AI18" s="1032">
        <v>0.27429103580869985</v>
      </c>
      <c r="AJ18" s="1033">
        <v>0.28342800306777871</v>
      </c>
      <c r="AK18" s="1033">
        <v>0.28364575823119442</v>
      </c>
      <c r="AL18" s="1033">
        <v>0.28502162941600573</v>
      </c>
      <c r="AM18" s="1033">
        <v>0.28138668589281424</v>
      </c>
      <c r="AN18" s="1033">
        <v>0.28616623526028184</v>
      </c>
    </row>
    <row r="19" spans="1:40" x14ac:dyDescent="0.2">
      <c r="B19" s="262" t="s">
        <v>969</v>
      </c>
      <c r="C19" s="1000">
        <v>40532</v>
      </c>
      <c r="D19" s="262">
        <v>2010</v>
      </c>
      <c r="E19" s="262" t="s">
        <v>93</v>
      </c>
      <c r="F19" s="262" t="s">
        <v>67</v>
      </c>
      <c r="G19" s="1001">
        <v>35.751561000000002</v>
      </c>
      <c r="H19" s="1001">
        <v>-80.290469999999999</v>
      </c>
      <c r="I19" s="1001">
        <v>4.4809625570999998</v>
      </c>
      <c r="J19" s="262" t="s">
        <v>96</v>
      </c>
      <c r="K19" s="262" t="s">
        <v>955</v>
      </c>
      <c r="L19" s="1001">
        <v>22.296296296296294</v>
      </c>
      <c r="M19" s="1001">
        <v>17.5</v>
      </c>
      <c r="N19" s="1001">
        <v>1.2740740740740739</v>
      </c>
      <c r="O19" s="262" t="s">
        <v>163</v>
      </c>
      <c r="P19" s="262" t="s">
        <v>946</v>
      </c>
      <c r="Q19" s="262" t="s">
        <v>163</v>
      </c>
      <c r="R19" s="262">
        <v>180</v>
      </c>
      <c r="X19" s="1031" t="s">
        <v>1974</v>
      </c>
      <c r="Y19" s="1031" t="s">
        <v>1974</v>
      </c>
      <c r="AA19" s="1036"/>
    </row>
    <row r="20" spans="1:40" x14ac:dyDescent="0.2">
      <c r="A20" s="262">
        <v>57197</v>
      </c>
      <c r="B20" s="262" t="s">
        <v>970</v>
      </c>
      <c r="C20" s="1000">
        <v>40483</v>
      </c>
      <c r="D20" s="262">
        <v>2010</v>
      </c>
      <c r="E20" s="262" t="s">
        <v>2</v>
      </c>
      <c r="F20" s="262" t="s">
        <v>21</v>
      </c>
      <c r="G20" s="1001">
        <v>29.304176999999999</v>
      </c>
      <c r="H20" s="1001">
        <v>-98.40034</v>
      </c>
      <c r="I20" s="1001">
        <v>4.7898180364999998</v>
      </c>
      <c r="J20" s="262" t="s">
        <v>96</v>
      </c>
      <c r="K20" s="262" t="s">
        <v>961</v>
      </c>
      <c r="L20" s="1001">
        <v>16.600000000000001</v>
      </c>
      <c r="M20" s="1001">
        <v>13.9</v>
      </c>
      <c r="N20" s="1001">
        <v>1.1942446043165469</v>
      </c>
      <c r="O20" s="262" t="s">
        <v>962</v>
      </c>
      <c r="P20" s="262" t="s">
        <v>962</v>
      </c>
      <c r="Q20" s="262">
        <v>20</v>
      </c>
      <c r="R20" s="262">
        <v>205</v>
      </c>
      <c r="X20" s="1031">
        <v>29.4936938362215</v>
      </c>
      <c r="Y20" s="1031">
        <v>0</v>
      </c>
      <c r="Z20" s="1036">
        <v>201.87617941448411</v>
      </c>
      <c r="AA20" s="1036">
        <v>265.01818771667251</v>
      </c>
      <c r="AE20" s="1032">
        <v>0.23520088039157719</v>
      </c>
      <c r="AF20" s="1032">
        <v>0.20633493205435652</v>
      </c>
      <c r="AG20" s="1032">
        <v>0.19454025820439541</v>
      </c>
      <c r="AH20" s="1032">
        <v>0.19004796163069546</v>
      </c>
      <c r="AI20" s="1032">
        <v>0.18042278505962353</v>
      </c>
      <c r="AJ20" s="1033">
        <v>0.18986450184115006</v>
      </c>
      <c r="AK20" s="1033">
        <v>0.18555566505699547</v>
      </c>
      <c r="AL20" s="1033">
        <v>0.17899379126835518</v>
      </c>
      <c r="AM20" s="1033">
        <v>0.17835320784468317</v>
      </c>
      <c r="AN20" s="1033">
        <v>0.16742343829854148</v>
      </c>
    </row>
    <row r="21" spans="1:40" x14ac:dyDescent="0.2">
      <c r="A21" s="262">
        <v>57202</v>
      </c>
      <c r="B21" s="262" t="s">
        <v>971</v>
      </c>
      <c r="C21" s="1000">
        <v>40422</v>
      </c>
      <c r="D21" s="262">
        <v>2010</v>
      </c>
      <c r="E21" s="262" t="s">
        <v>93</v>
      </c>
      <c r="F21" s="262" t="s">
        <v>37</v>
      </c>
      <c r="G21" s="1001">
        <v>30.320471000000001</v>
      </c>
      <c r="H21" s="1001">
        <v>-81.95693</v>
      </c>
      <c r="I21" s="1001">
        <v>4.7382465752999998</v>
      </c>
      <c r="J21" s="262" t="s">
        <v>96</v>
      </c>
      <c r="K21" s="262" t="s">
        <v>961</v>
      </c>
      <c r="L21" s="1001">
        <v>15</v>
      </c>
      <c r="M21" s="1001">
        <v>12.6</v>
      </c>
      <c r="N21" s="1001">
        <v>1.1904761904761905</v>
      </c>
      <c r="O21" s="262" t="s">
        <v>962</v>
      </c>
      <c r="P21" s="262" t="s">
        <v>962</v>
      </c>
      <c r="Q21" s="262">
        <v>20</v>
      </c>
      <c r="R21" s="262">
        <v>180</v>
      </c>
      <c r="X21" s="1031" t="s">
        <v>1974</v>
      </c>
      <c r="Y21" s="1031" t="s">
        <v>1974</v>
      </c>
      <c r="Z21" s="1036">
        <v>210.07052991375707</v>
      </c>
      <c r="AA21" s="1036">
        <v>320.0460438441541</v>
      </c>
      <c r="AE21" s="1032">
        <v>0.20951112560701601</v>
      </c>
      <c r="AF21" s="1032">
        <v>0.18988348223320903</v>
      </c>
      <c r="AG21" s="1032">
        <v>0.1938555483076031</v>
      </c>
      <c r="AH21" s="1032">
        <v>0.19069362904979342</v>
      </c>
      <c r="AI21" s="1032">
        <v>0.18124411103863161</v>
      </c>
      <c r="AJ21" s="1033">
        <v>0.18600738716858933</v>
      </c>
      <c r="AK21" s="1033">
        <v>0.18423389142567226</v>
      </c>
      <c r="AL21" s="1033">
        <v>0.16008914981517719</v>
      </c>
      <c r="AM21" s="1033">
        <v>0.1659237515401899</v>
      </c>
      <c r="AN21" s="1033">
        <v>0.14715608465608465</v>
      </c>
    </row>
    <row r="22" spans="1:40" x14ac:dyDescent="0.2">
      <c r="A22" s="262">
        <v>57203</v>
      </c>
      <c r="B22" s="262" t="s">
        <v>972</v>
      </c>
      <c r="C22" s="1000">
        <v>40252</v>
      </c>
      <c r="D22" s="262">
        <v>2010</v>
      </c>
      <c r="E22" s="262" t="s">
        <v>1</v>
      </c>
      <c r="F22" s="262" t="s">
        <v>506</v>
      </c>
      <c r="G22" s="1001">
        <v>40.880121000000003</v>
      </c>
      <c r="H22" s="1001">
        <v>-83.316109999999995</v>
      </c>
      <c r="I22" s="1001">
        <v>3.8374769406000002</v>
      </c>
      <c r="J22" s="262" t="s">
        <v>96</v>
      </c>
      <c r="K22" s="262" t="s">
        <v>961</v>
      </c>
      <c r="L22" s="1001">
        <v>12.015000000000001</v>
      </c>
      <c r="M22" s="1001">
        <v>10.08</v>
      </c>
      <c r="N22" s="1001">
        <v>1.1919642857142858</v>
      </c>
      <c r="O22" s="262" t="s">
        <v>962</v>
      </c>
      <c r="P22" s="262" t="s">
        <v>962</v>
      </c>
      <c r="Q22" s="262">
        <v>25</v>
      </c>
      <c r="R22" s="262">
        <v>180</v>
      </c>
      <c r="X22" s="1031">
        <v>25.845405806709699</v>
      </c>
      <c r="Y22" s="1031">
        <v>14.8719776534603</v>
      </c>
      <c r="Z22" s="1036">
        <v>227.74991288053741</v>
      </c>
      <c r="AA22" s="1036">
        <v>356.66633501581231</v>
      </c>
      <c r="AE22" s="1032">
        <v>0.15931905486700013</v>
      </c>
      <c r="AF22" s="1032">
        <v>0.17802705857692197</v>
      </c>
      <c r="AG22" s="1032">
        <v>0.1608479198376459</v>
      </c>
      <c r="AH22" s="1032">
        <v>0.16526464086395598</v>
      </c>
      <c r="AI22" s="1032">
        <v>0.1651400666811626</v>
      </c>
      <c r="AJ22" s="1033">
        <v>0.16261077138809382</v>
      </c>
      <c r="AK22" s="1033">
        <v>0.15412091396680438</v>
      </c>
      <c r="AL22" s="1033">
        <v>0.14773365586721754</v>
      </c>
      <c r="AM22" s="1033">
        <v>0.14168614553888528</v>
      </c>
      <c r="AN22" s="1033">
        <v>0.13355135238673491</v>
      </c>
    </row>
    <row r="23" spans="1:40" x14ac:dyDescent="0.2">
      <c r="A23" s="262">
        <v>56930</v>
      </c>
      <c r="B23" s="262" t="s">
        <v>973</v>
      </c>
      <c r="C23" s="1000">
        <v>40269</v>
      </c>
      <c r="D23" s="262">
        <v>2010</v>
      </c>
      <c r="E23" s="262" t="s">
        <v>93</v>
      </c>
      <c r="F23" s="262" t="s">
        <v>37</v>
      </c>
      <c r="G23" s="1001">
        <v>28.485961</v>
      </c>
      <c r="H23" s="1001">
        <v>-80.681420000000003</v>
      </c>
      <c r="I23" s="1001">
        <v>5.0192534246999996</v>
      </c>
      <c r="J23" s="262" t="s">
        <v>96</v>
      </c>
      <c r="K23" s="262" t="s">
        <v>955</v>
      </c>
      <c r="L23" s="1001">
        <v>11</v>
      </c>
      <c r="M23" s="1001">
        <v>10</v>
      </c>
      <c r="N23" s="1001">
        <v>1.1000000000000001</v>
      </c>
      <c r="O23" s="262" t="s">
        <v>962</v>
      </c>
      <c r="P23" s="262" t="s">
        <v>962</v>
      </c>
      <c r="Q23" s="262">
        <v>20</v>
      </c>
      <c r="R23" s="262">
        <v>180</v>
      </c>
      <c r="X23" s="1031">
        <v>20.7088140179528</v>
      </c>
      <c r="Y23" s="1031">
        <v>28.3589673632064</v>
      </c>
      <c r="AA23" s="1036">
        <v>365.47231520091509</v>
      </c>
      <c r="AE23" s="1032">
        <v>0.21509132420091323</v>
      </c>
      <c r="AF23" s="1032">
        <v>0.21070127504553735</v>
      </c>
      <c r="AG23" s="1032">
        <v>0.20740867579908676</v>
      </c>
      <c r="AH23" s="1032">
        <v>0.20035388127853881</v>
      </c>
      <c r="AI23" s="1032">
        <v>0.20184931506849316</v>
      </c>
      <c r="AJ23" s="1033">
        <v>0.20833333333333334</v>
      </c>
      <c r="AK23" s="1033">
        <v>0.17759132420091325</v>
      </c>
      <c r="AL23" s="1033">
        <v>0.20029680365296804</v>
      </c>
      <c r="AM23" s="1033">
        <v>0.18897260273972602</v>
      </c>
      <c r="AN23" s="1033">
        <v>0.16846539162112933</v>
      </c>
    </row>
    <row r="24" spans="1:40" x14ac:dyDescent="0.2">
      <c r="A24" s="262">
        <v>57191</v>
      </c>
      <c r="B24" s="262" t="s">
        <v>974</v>
      </c>
      <c r="C24" s="1000">
        <v>40360</v>
      </c>
      <c r="D24" s="262">
        <v>2010</v>
      </c>
      <c r="E24" s="262" t="s">
        <v>1</v>
      </c>
      <c r="F24" s="262" t="s">
        <v>18</v>
      </c>
      <c r="G24" s="1001">
        <v>41.675051000000003</v>
      </c>
      <c r="H24" s="1001">
        <v>-87.651010999999997</v>
      </c>
      <c r="I24" s="1001">
        <v>3.8952319635000001</v>
      </c>
      <c r="J24" s="262" t="s">
        <v>96</v>
      </c>
      <c r="K24" s="262" t="s">
        <v>955</v>
      </c>
      <c r="L24" s="1001">
        <v>10</v>
      </c>
      <c r="M24" s="1001">
        <v>8.25</v>
      </c>
      <c r="N24" s="1001">
        <v>1.2121212121212122</v>
      </c>
      <c r="O24" s="262" t="s">
        <v>163</v>
      </c>
      <c r="P24" s="262" t="s">
        <v>946</v>
      </c>
      <c r="Q24" s="262" t="s">
        <v>163</v>
      </c>
      <c r="R24" s="262">
        <v>180</v>
      </c>
      <c r="X24" s="1031">
        <v>23.097334627479</v>
      </c>
      <c r="Y24" s="1031">
        <v>25.071859432976598</v>
      </c>
      <c r="AA24" s="1036">
        <v>421.86745803848703</v>
      </c>
      <c r="AD24" s="1032">
        <v>0.19572436695724366</v>
      </c>
      <c r="AE24" s="1032">
        <v>0.19457589594575894</v>
      </c>
      <c r="AF24" s="1032">
        <v>0.20809184743610973</v>
      </c>
      <c r="AG24" s="1032">
        <v>0.19777224297772242</v>
      </c>
      <c r="AH24" s="1032">
        <v>0.20101010101010097</v>
      </c>
      <c r="AI24" s="1032">
        <v>0.19546146395461464</v>
      </c>
      <c r="AJ24" s="1033">
        <v>0.19459623557984215</v>
      </c>
      <c r="AK24" s="1033">
        <v>0.1982565379825654</v>
      </c>
      <c r="AL24" s="1033">
        <v>0.18958073889580737</v>
      </c>
      <c r="AM24" s="1033">
        <v>0.19497716894977168</v>
      </c>
      <c r="AN24" s="1033">
        <v>0.19078765800077274</v>
      </c>
    </row>
    <row r="25" spans="1:40" x14ac:dyDescent="0.2">
      <c r="A25" s="262">
        <v>58569</v>
      </c>
      <c r="B25" s="262" t="s">
        <v>975</v>
      </c>
      <c r="C25" s="1000">
        <v>40543</v>
      </c>
      <c r="D25" s="262">
        <v>2010</v>
      </c>
      <c r="E25" s="262" t="s">
        <v>1</v>
      </c>
      <c r="F25" s="262" t="s">
        <v>32</v>
      </c>
      <c r="G25" s="1001">
        <v>39.836210999999999</v>
      </c>
      <c r="H25" s="1001">
        <v>-75.222250000000003</v>
      </c>
      <c r="I25" s="1001">
        <v>4.0214910959000001</v>
      </c>
      <c r="J25" s="262" t="s">
        <v>96</v>
      </c>
      <c r="K25" s="262" t="s">
        <v>955</v>
      </c>
      <c r="L25" s="1001">
        <v>6.1580000000000004</v>
      </c>
      <c r="M25" s="1001">
        <v>5.0999999999999996</v>
      </c>
      <c r="N25" s="1001">
        <v>1.2074509803921569</v>
      </c>
      <c r="O25" s="262" t="s">
        <v>962</v>
      </c>
      <c r="P25" s="262" t="s">
        <v>962</v>
      </c>
      <c r="Q25" s="262">
        <v>25</v>
      </c>
      <c r="R25" s="262">
        <v>180</v>
      </c>
      <c r="X25" s="1031">
        <v>18.303033495213999</v>
      </c>
      <c r="Y25" s="1031">
        <v>19.792308738365598</v>
      </c>
      <c r="AA25" s="1036">
        <v>278.74169906719646</v>
      </c>
    </row>
    <row r="26" spans="1:40" x14ac:dyDescent="0.2">
      <c r="A26" s="262">
        <v>57589</v>
      </c>
      <c r="B26" s="262" t="s">
        <v>976</v>
      </c>
      <c r="C26" s="1000">
        <v>40848</v>
      </c>
      <c r="D26" s="262">
        <v>2011</v>
      </c>
      <c r="E26" s="262" t="s">
        <v>5</v>
      </c>
      <c r="F26" s="262" t="s">
        <v>40</v>
      </c>
      <c r="G26" s="1001">
        <v>40.865720000000003</v>
      </c>
      <c r="H26" s="1001">
        <v>-72.850241999999994</v>
      </c>
      <c r="I26" s="1001">
        <v>4.0036356164000004</v>
      </c>
      <c r="J26" s="262" t="s">
        <v>96</v>
      </c>
      <c r="K26" s="262" t="s">
        <v>955</v>
      </c>
      <c r="L26" s="1001">
        <v>37.69</v>
      </c>
      <c r="M26" s="1001">
        <v>31.5</v>
      </c>
      <c r="N26" s="1001">
        <v>1.1965079365079365</v>
      </c>
      <c r="O26" s="262" t="s">
        <v>962</v>
      </c>
      <c r="P26" s="262" t="s">
        <v>962</v>
      </c>
      <c r="Q26" s="262">
        <v>28</v>
      </c>
      <c r="R26" s="262">
        <v>180</v>
      </c>
      <c r="X26" s="1031">
        <v>31.4434069365049</v>
      </c>
      <c r="Y26" s="1031">
        <v>10.1398411271181</v>
      </c>
      <c r="Z26" s="1036">
        <v>323.5796626050128</v>
      </c>
      <c r="AA26" s="1036">
        <v>292.49865487956424</v>
      </c>
      <c r="AF26" s="1032">
        <v>0.19050871714806142</v>
      </c>
      <c r="AG26" s="1032">
        <v>0.18778357613974053</v>
      </c>
      <c r="AH26" s="1032">
        <v>0.18417771979415815</v>
      </c>
      <c r="AI26" s="1032">
        <v>0.18948684496629703</v>
      </c>
      <c r="AJ26" s="1033">
        <v>0.19410833550177811</v>
      </c>
      <c r="AK26" s="1033">
        <v>0.17145393926215843</v>
      </c>
      <c r="AL26" s="1033">
        <v>0.17670508081466985</v>
      </c>
      <c r="AM26" s="1033">
        <v>0.18346742045372183</v>
      </c>
      <c r="AN26" s="1033">
        <v>0.17525732211524561</v>
      </c>
    </row>
    <row r="27" spans="1:40" x14ac:dyDescent="0.2">
      <c r="A27" s="262">
        <v>57317</v>
      </c>
      <c r="B27" s="262" t="s">
        <v>977</v>
      </c>
      <c r="C27" s="1000">
        <v>40848</v>
      </c>
      <c r="D27" s="262">
        <v>2011</v>
      </c>
      <c r="E27" s="262" t="s">
        <v>92</v>
      </c>
      <c r="F27" s="262" t="s">
        <v>60</v>
      </c>
      <c r="G27" s="1001">
        <v>37.694141000000002</v>
      </c>
      <c r="H27" s="1001">
        <v>-105.91996</v>
      </c>
      <c r="I27" s="1001">
        <v>5.3455022831000001</v>
      </c>
      <c r="J27" s="262" t="s">
        <v>96</v>
      </c>
      <c r="K27" s="262" t="s">
        <v>955</v>
      </c>
      <c r="L27" s="1001">
        <v>35.1</v>
      </c>
      <c r="M27" s="1001">
        <v>30.4</v>
      </c>
      <c r="N27" s="1001">
        <v>1.1546052631578949</v>
      </c>
      <c r="O27" s="262" t="s">
        <v>163</v>
      </c>
      <c r="P27" s="262" t="s">
        <v>946</v>
      </c>
      <c r="Q27" s="262" t="s">
        <v>163</v>
      </c>
      <c r="R27" s="262">
        <v>180</v>
      </c>
      <c r="X27" s="1031">
        <v>18.1649082876304</v>
      </c>
      <c r="Y27" s="1031">
        <v>19.0892466676768</v>
      </c>
      <c r="Z27" s="1036">
        <v>133.64367584916721</v>
      </c>
      <c r="AA27" s="1036">
        <v>151.09233276214215</v>
      </c>
      <c r="AF27" s="1032">
        <v>0.29047876372111975</v>
      </c>
      <c r="AG27" s="1032">
        <v>0.27312394857005534</v>
      </c>
      <c r="AH27" s="1032">
        <v>0.29474960946887774</v>
      </c>
      <c r="AI27" s="1032">
        <v>0.27703677000720989</v>
      </c>
      <c r="AJ27" s="1033">
        <v>0.28925947895695525</v>
      </c>
      <c r="AK27" s="1033">
        <v>0.28635319033886086</v>
      </c>
      <c r="AL27" s="1033">
        <v>0.29172299327084844</v>
      </c>
      <c r="AM27" s="1033">
        <v>0.27343562244652736</v>
      </c>
      <c r="AN27" s="1033">
        <v>0.28651825088677979</v>
      </c>
    </row>
    <row r="28" spans="1:40" x14ac:dyDescent="0.2">
      <c r="A28" s="262">
        <v>57699</v>
      </c>
      <c r="B28" s="262" t="s">
        <v>978</v>
      </c>
      <c r="C28" s="1000">
        <v>40906</v>
      </c>
      <c r="D28" s="262">
        <v>2011</v>
      </c>
      <c r="E28" s="262" t="s">
        <v>2</v>
      </c>
      <c r="F28" s="262" t="s">
        <v>21</v>
      </c>
      <c r="G28" s="1001">
        <v>30.238790999999999</v>
      </c>
      <c r="H28" s="1001">
        <v>-97.508719999999997</v>
      </c>
      <c r="I28" s="1001">
        <v>4.7175917808000003</v>
      </c>
      <c r="J28" s="262" t="s">
        <v>96</v>
      </c>
      <c r="K28" s="262" t="s">
        <v>955</v>
      </c>
      <c r="L28" s="1001">
        <v>34.991999999999997</v>
      </c>
      <c r="M28" s="1001">
        <v>30</v>
      </c>
      <c r="N28" s="1001">
        <v>1.1663999999999999</v>
      </c>
      <c r="O28" s="262" t="s">
        <v>163</v>
      </c>
      <c r="P28" s="262" t="s">
        <v>946</v>
      </c>
      <c r="Q28" s="262" t="s">
        <v>163</v>
      </c>
      <c r="R28" s="262">
        <v>182</v>
      </c>
      <c r="X28" s="1031">
        <v>27.6394871277686</v>
      </c>
      <c r="Y28" s="1031">
        <v>0</v>
      </c>
      <c r="Z28" s="1036">
        <v>159.50239793933142</v>
      </c>
      <c r="AA28" s="1036">
        <v>205.35587938497534</v>
      </c>
      <c r="AF28" s="1032">
        <v>0.24278992106860958</v>
      </c>
      <c r="AG28" s="1032">
        <v>0.22442161339421612</v>
      </c>
      <c r="AH28" s="1032">
        <v>0.22054794520547946</v>
      </c>
      <c r="AI28" s="1032">
        <v>0.20444824961948249</v>
      </c>
      <c r="AJ28" s="1033">
        <v>0.1673155737704918</v>
      </c>
      <c r="AK28" s="1033">
        <v>0.23761035007610348</v>
      </c>
      <c r="AL28" s="1033">
        <v>0.21773211567732115</v>
      </c>
      <c r="AM28" s="1033">
        <v>0.21492770167427699</v>
      </c>
      <c r="AN28" s="1033">
        <v>0.21782407407407409</v>
      </c>
    </row>
    <row r="29" spans="1:40" x14ac:dyDescent="0.2">
      <c r="A29" s="262">
        <v>57338</v>
      </c>
      <c r="B29" s="262" t="s">
        <v>979</v>
      </c>
      <c r="C29" s="1000">
        <v>40784</v>
      </c>
      <c r="D29" s="262">
        <v>2011</v>
      </c>
      <c r="E29" s="262" t="s">
        <v>92</v>
      </c>
      <c r="F29" s="262" t="s">
        <v>19</v>
      </c>
      <c r="G29" s="1001">
        <v>31.803160999999999</v>
      </c>
      <c r="H29" s="1001">
        <v>-106.67058</v>
      </c>
      <c r="I29" s="1001">
        <v>5.8972486301</v>
      </c>
      <c r="J29" s="262" t="s">
        <v>96</v>
      </c>
      <c r="K29" s="262" t="s">
        <v>961</v>
      </c>
      <c r="L29" s="1001">
        <v>23.918399999999998</v>
      </c>
      <c r="M29" s="1001">
        <v>20.16</v>
      </c>
      <c r="N29" s="1001">
        <v>1.1864285714285714</v>
      </c>
      <c r="O29" s="262" t="s">
        <v>163</v>
      </c>
      <c r="P29" s="262" t="s">
        <v>946</v>
      </c>
      <c r="Q29" s="262" t="s">
        <v>163</v>
      </c>
      <c r="R29" s="262">
        <v>180</v>
      </c>
      <c r="X29" s="1031" t="s">
        <v>1974</v>
      </c>
      <c r="Y29" s="1031" t="s">
        <v>1974</v>
      </c>
      <c r="Z29" s="1036">
        <v>128.07170992260362</v>
      </c>
      <c r="AA29" s="1036">
        <v>139.63360935082568</v>
      </c>
      <c r="AF29" s="1032">
        <v>0.30325197260712111</v>
      </c>
      <c r="AG29" s="1032">
        <v>0.30018925876096197</v>
      </c>
      <c r="AH29" s="1032">
        <v>0.2912066606418065</v>
      </c>
      <c r="AI29" s="1032">
        <v>0.28615569790987211</v>
      </c>
      <c r="AJ29" s="1033">
        <v>0.29571625538497154</v>
      </c>
      <c r="AK29" s="1033">
        <v>0.29613001524335003</v>
      </c>
      <c r="AL29" s="1033">
        <v>0.28081608490523269</v>
      </c>
      <c r="AM29" s="1033">
        <v>0.29003700985721537</v>
      </c>
      <c r="AN29" s="1033">
        <v>0.28150253346633125</v>
      </c>
    </row>
    <row r="30" spans="1:40" x14ac:dyDescent="0.2">
      <c r="A30" s="262">
        <v>57497</v>
      </c>
      <c r="B30" s="262" t="s">
        <v>980</v>
      </c>
      <c r="C30" s="1000">
        <v>40820</v>
      </c>
      <c r="D30" s="262">
        <v>2011</v>
      </c>
      <c r="E30" s="262" t="s">
        <v>8</v>
      </c>
      <c r="F30" s="262" t="s">
        <v>38</v>
      </c>
      <c r="G30" s="1001">
        <v>36.523761</v>
      </c>
      <c r="H30" s="1001">
        <v>-120.12336000000001</v>
      </c>
      <c r="I30" s="1001">
        <v>5.2963639268999998</v>
      </c>
      <c r="J30" s="262" t="s">
        <v>96</v>
      </c>
      <c r="K30" s="262" t="s">
        <v>955</v>
      </c>
      <c r="L30" s="1001">
        <v>24.64</v>
      </c>
      <c r="M30" s="1001">
        <v>20</v>
      </c>
      <c r="N30" s="1001">
        <v>1.232</v>
      </c>
      <c r="O30" s="262" t="s">
        <v>962</v>
      </c>
      <c r="P30" s="262" t="s">
        <v>962</v>
      </c>
      <c r="Q30" s="262">
        <v>25</v>
      </c>
      <c r="R30" s="262">
        <v>181</v>
      </c>
      <c r="X30" s="1031">
        <v>17.315326000741301</v>
      </c>
      <c r="Y30" s="1031">
        <v>4.9363164554767298</v>
      </c>
      <c r="AA30" s="1036">
        <v>171.5018805924758</v>
      </c>
      <c r="AF30" s="1032">
        <v>0.24513319672131142</v>
      </c>
      <c r="AG30" s="1032">
        <v>0.25646689497716896</v>
      </c>
      <c r="AH30" s="1032">
        <v>0.24380707762557077</v>
      </c>
      <c r="AI30" s="1032">
        <v>0.23382420091324196</v>
      </c>
      <c r="AJ30" s="1033">
        <v>0.2193704462659381</v>
      </c>
      <c r="AK30" s="1033">
        <v>0.19835045662100456</v>
      </c>
      <c r="AL30" s="1033">
        <v>0.21312214611872146</v>
      </c>
      <c r="AM30" s="1033">
        <v>0.19126141552511416</v>
      </c>
      <c r="AN30" s="1033">
        <v>0.19185450819672131</v>
      </c>
    </row>
    <row r="31" spans="1:40" x14ac:dyDescent="0.2">
      <c r="A31" s="262">
        <v>57360</v>
      </c>
      <c r="B31" s="262" t="s">
        <v>981</v>
      </c>
      <c r="C31" s="1000">
        <v>40760</v>
      </c>
      <c r="D31" s="262">
        <v>2011</v>
      </c>
      <c r="E31" s="262" t="s">
        <v>8</v>
      </c>
      <c r="F31" s="262" t="s">
        <v>38</v>
      </c>
      <c r="G31" s="1001">
        <v>35.984951000000002</v>
      </c>
      <c r="H31" s="1001">
        <v>-120.10099099999999</v>
      </c>
      <c r="I31" s="1001">
        <v>5.3520027396999996</v>
      </c>
      <c r="J31" s="262" t="s">
        <v>96</v>
      </c>
      <c r="K31" s="262" t="s">
        <v>961</v>
      </c>
      <c r="L31" s="1001">
        <v>25.64</v>
      </c>
      <c r="M31" s="1001">
        <v>20</v>
      </c>
      <c r="N31" s="1001">
        <v>1.282</v>
      </c>
      <c r="O31" s="262" t="s">
        <v>962</v>
      </c>
      <c r="P31" s="262" t="s">
        <v>962</v>
      </c>
      <c r="Q31" s="262">
        <v>25</v>
      </c>
      <c r="R31" s="262">
        <v>180</v>
      </c>
      <c r="X31" s="1031">
        <v>0.417415723346372</v>
      </c>
      <c r="Y31" s="1031">
        <v>4.1595830463350296</v>
      </c>
      <c r="Z31" s="1036">
        <v>240.08263936563256</v>
      </c>
      <c r="AA31" s="1036">
        <v>215.2593440555367</v>
      </c>
      <c r="AF31" s="1032">
        <v>0.24478028233151183</v>
      </c>
      <c r="AG31" s="1032">
        <v>0.25284246575342467</v>
      </c>
      <c r="AH31" s="1032">
        <v>0.24484589041095886</v>
      </c>
      <c r="AI31" s="1032">
        <v>0.24369292237442922</v>
      </c>
      <c r="AJ31" s="1033">
        <v>0.2387864298724954</v>
      </c>
      <c r="AK31" s="1033">
        <v>0.20267123287671232</v>
      </c>
      <c r="AL31" s="1033">
        <v>0.21196347031963469</v>
      </c>
      <c r="AM31" s="1033">
        <v>0.18498287671232877</v>
      </c>
      <c r="AN31" s="1033">
        <v>0.21461748633879782</v>
      </c>
    </row>
    <row r="32" spans="1:40" x14ac:dyDescent="0.2">
      <c r="A32" s="262">
        <v>57318</v>
      </c>
      <c r="B32" s="262" t="s">
        <v>982</v>
      </c>
      <c r="C32" s="1000">
        <v>40816</v>
      </c>
      <c r="D32" s="262">
        <v>2011</v>
      </c>
      <c r="E32" s="262" t="s">
        <v>92</v>
      </c>
      <c r="F32" s="262" t="s">
        <v>48</v>
      </c>
      <c r="G32" s="1001">
        <v>33.159131000000002</v>
      </c>
      <c r="H32" s="1001">
        <v>-111.48137</v>
      </c>
      <c r="I32" s="1001">
        <v>5.7625168950000001</v>
      </c>
      <c r="J32" s="262" t="s">
        <v>96</v>
      </c>
      <c r="K32" s="262" t="s">
        <v>955</v>
      </c>
      <c r="L32" s="1001">
        <v>25</v>
      </c>
      <c r="M32" s="1001">
        <v>20</v>
      </c>
      <c r="N32" s="1001">
        <v>1.25</v>
      </c>
      <c r="O32" s="262" t="s">
        <v>163</v>
      </c>
      <c r="P32" s="262" t="s">
        <v>946</v>
      </c>
      <c r="Q32" s="262" t="s">
        <v>163</v>
      </c>
      <c r="R32" s="262">
        <v>180</v>
      </c>
      <c r="X32" s="1031" t="s">
        <v>1974</v>
      </c>
      <c r="Y32" s="1031" t="s">
        <v>1974</v>
      </c>
      <c r="Z32" s="1036">
        <v>134.09801601299415</v>
      </c>
      <c r="AA32" s="1036">
        <v>156.47227046112744</v>
      </c>
      <c r="AF32" s="1032">
        <v>0.2908754553734062</v>
      </c>
      <c r="AG32" s="1032">
        <v>0.30503424657534245</v>
      </c>
      <c r="AH32" s="1032">
        <v>0.3027625570776255</v>
      </c>
      <c r="AI32" s="1032">
        <v>0.29554223744292235</v>
      </c>
      <c r="AJ32" s="1033">
        <v>0.30848132969034608</v>
      </c>
      <c r="AK32" s="1033">
        <v>0.30003995433789948</v>
      </c>
      <c r="AL32" s="1033">
        <v>0.2858961187214612</v>
      </c>
      <c r="AM32" s="1033">
        <v>0.29364726027397259</v>
      </c>
      <c r="AN32" s="1033">
        <v>0.3010644353369763</v>
      </c>
    </row>
    <row r="33" spans="1:40" x14ac:dyDescent="0.2">
      <c r="A33" s="262">
        <v>57361</v>
      </c>
      <c r="B33" s="262" t="s">
        <v>983</v>
      </c>
      <c r="C33" s="1000">
        <v>40766</v>
      </c>
      <c r="D33" s="262">
        <v>2011</v>
      </c>
      <c r="E33" s="262" t="s">
        <v>8</v>
      </c>
      <c r="F33" s="262" t="s">
        <v>38</v>
      </c>
      <c r="G33" s="1001">
        <v>35.980590999999997</v>
      </c>
      <c r="H33" s="1001">
        <v>-120.102951</v>
      </c>
      <c r="I33" s="1001">
        <v>5.3520027396999996</v>
      </c>
      <c r="J33" s="262" t="s">
        <v>96</v>
      </c>
      <c r="K33" s="262" t="s">
        <v>961</v>
      </c>
      <c r="L33" s="1001">
        <v>24.36</v>
      </c>
      <c r="M33" s="1001">
        <v>19</v>
      </c>
      <c r="N33" s="1001">
        <v>1.2821052631578946</v>
      </c>
      <c r="O33" s="262" t="s">
        <v>962</v>
      </c>
      <c r="P33" s="262" t="s">
        <v>962</v>
      </c>
      <c r="Q33" s="262">
        <v>25</v>
      </c>
      <c r="R33" s="262">
        <v>180</v>
      </c>
      <c r="X33" s="1031">
        <v>0.417696400622597</v>
      </c>
      <c r="Y33" s="1031">
        <v>4.1592801114297</v>
      </c>
      <c r="Z33" s="1036">
        <v>240.08263936563256</v>
      </c>
      <c r="AA33" s="1036">
        <v>212.65512280514415</v>
      </c>
      <c r="AF33" s="1032">
        <v>0.24180927044386924</v>
      </c>
      <c r="AG33" s="1032">
        <v>0.25426580149002642</v>
      </c>
      <c r="AH33" s="1032">
        <v>0.2447068012496996</v>
      </c>
      <c r="AI33" s="1032">
        <v>0.24391372266282138</v>
      </c>
      <c r="AJ33" s="1033">
        <v>0.2406648451730419</v>
      </c>
      <c r="AK33" s="1033">
        <v>0.20389329488103822</v>
      </c>
      <c r="AL33" s="1033">
        <v>0.21252102859889449</v>
      </c>
      <c r="AM33" s="1033">
        <v>0.19074741648642154</v>
      </c>
      <c r="AN33" s="1033">
        <v>0.21503211580864731</v>
      </c>
    </row>
    <row r="34" spans="1:40" x14ac:dyDescent="0.2">
      <c r="A34" s="262">
        <v>57669</v>
      </c>
      <c r="B34" s="262" t="s">
        <v>984</v>
      </c>
      <c r="C34" s="1000">
        <v>40905</v>
      </c>
      <c r="D34" s="262">
        <v>2011</v>
      </c>
      <c r="E34" s="262" t="s">
        <v>92</v>
      </c>
      <c r="F34" s="262" t="s">
        <v>38</v>
      </c>
      <c r="G34" s="1001">
        <v>38.36515</v>
      </c>
      <c r="H34" s="1001">
        <v>-121.41326100000001</v>
      </c>
      <c r="I34" s="1001">
        <v>5.0825618721000003</v>
      </c>
      <c r="J34" s="262" t="s">
        <v>96</v>
      </c>
      <c r="K34" s="262" t="s">
        <v>961</v>
      </c>
      <c r="L34" s="1001">
        <v>21.902000000000001</v>
      </c>
      <c r="M34" s="1001">
        <v>18</v>
      </c>
      <c r="N34" s="1001">
        <v>1.2167777777777777</v>
      </c>
      <c r="O34" s="262" t="s">
        <v>962</v>
      </c>
      <c r="P34" s="262" t="s">
        <v>962</v>
      </c>
      <c r="Q34" s="262">
        <v>20</v>
      </c>
      <c r="R34" s="262">
        <v>210</v>
      </c>
      <c r="X34" s="1031" t="s">
        <v>1974</v>
      </c>
      <c r="Y34" s="1031" t="s">
        <v>1974</v>
      </c>
      <c r="AA34" s="1036">
        <v>194.96689551483931</v>
      </c>
      <c r="AF34" s="1032">
        <v>0.22540983606557377</v>
      </c>
      <c r="AG34" s="1032">
        <v>0.23854642313546423</v>
      </c>
      <c r="AH34" s="1032">
        <v>0.22068746829020802</v>
      </c>
      <c r="AI34" s="1032">
        <v>0.21889269406392695</v>
      </c>
      <c r="AJ34" s="1033">
        <v>0.20331790123456789</v>
      </c>
      <c r="AK34" s="1033">
        <v>0.20263825469304922</v>
      </c>
      <c r="AL34" s="1033">
        <v>0.21017250126839168</v>
      </c>
      <c r="AM34" s="1033">
        <v>0.20558092338914258</v>
      </c>
      <c r="AN34" s="1033">
        <v>0.20445633475005062</v>
      </c>
    </row>
    <row r="35" spans="1:40" x14ac:dyDescent="0.2">
      <c r="A35" s="262">
        <v>57448</v>
      </c>
      <c r="B35" s="262" t="s">
        <v>985</v>
      </c>
      <c r="C35" s="1000">
        <v>40847</v>
      </c>
      <c r="D35" s="262">
        <v>2011</v>
      </c>
      <c r="E35" s="262" t="s">
        <v>1</v>
      </c>
      <c r="F35" s="262" t="s">
        <v>32</v>
      </c>
      <c r="G35" s="1001">
        <v>39.612670999999999</v>
      </c>
      <c r="H35" s="1001">
        <v>-75.310059999999993</v>
      </c>
      <c r="I35" s="1001">
        <v>4.0945557077999997</v>
      </c>
      <c r="J35" s="262" t="s">
        <v>96</v>
      </c>
      <c r="K35" s="262" t="s">
        <v>955</v>
      </c>
      <c r="L35" s="1001">
        <v>19.900079999999999</v>
      </c>
      <c r="M35" s="1001">
        <v>18</v>
      </c>
      <c r="N35" s="1001">
        <v>1.1055599999999999</v>
      </c>
      <c r="O35" s="262" t="s">
        <v>962</v>
      </c>
      <c r="P35" s="262" t="s">
        <v>962</v>
      </c>
      <c r="Q35" s="262">
        <v>25</v>
      </c>
      <c r="R35" s="262">
        <v>180</v>
      </c>
      <c r="X35" s="1031">
        <v>18.562641574963202</v>
      </c>
      <c r="Y35" s="1031">
        <v>20.028678544611601</v>
      </c>
      <c r="AA35" s="1036">
        <v>284.73958884296638</v>
      </c>
      <c r="AF35" s="1032">
        <v>0.17399134790528231</v>
      </c>
      <c r="AG35" s="1032">
        <v>0.16990981735159816</v>
      </c>
      <c r="AH35" s="1032">
        <v>0.17239979705733127</v>
      </c>
      <c r="AI35" s="1032">
        <v>0.17736555048198885</v>
      </c>
      <c r="AJ35" s="1033">
        <v>0.18003061121230518</v>
      </c>
      <c r="AK35" s="1033">
        <v>0.16410451547437849</v>
      </c>
      <c r="AL35" s="1033">
        <v>0.16266489091831557</v>
      </c>
      <c r="AM35" s="1033">
        <v>0.16771943176052764</v>
      </c>
      <c r="AN35" s="1033">
        <v>0.16594565877352763</v>
      </c>
    </row>
    <row r="36" spans="1:40" x14ac:dyDescent="0.2">
      <c r="A36" s="262">
        <v>57562</v>
      </c>
      <c r="B36" s="262" t="s">
        <v>986</v>
      </c>
      <c r="C36" s="1000">
        <v>40827</v>
      </c>
      <c r="D36" s="262">
        <v>2011</v>
      </c>
      <c r="E36" s="262" t="s">
        <v>92</v>
      </c>
      <c r="F36" s="262" t="s">
        <v>48</v>
      </c>
      <c r="G36" s="1001">
        <v>33.020640999999998</v>
      </c>
      <c r="H36" s="1001">
        <v>-112.66173999999999</v>
      </c>
      <c r="I36" s="1001">
        <v>5.8092182648000001</v>
      </c>
      <c r="J36" s="262" t="s">
        <v>96</v>
      </c>
      <c r="K36" s="262" t="s">
        <v>961</v>
      </c>
      <c r="L36" s="1001">
        <v>22.5</v>
      </c>
      <c r="M36" s="1001">
        <v>17.600000000000001</v>
      </c>
      <c r="N36" s="1001">
        <v>1.2784090909090908</v>
      </c>
      <c r="O36" s="262" t="s">
        <v>962</v>
      </c>
      <c r="P36" s="262" t="s">
        <v>962</v>
      </c>
      <c r="Q36" s="262">
        <v>25</v>
      </c>
      <c r="R36" s="262">
        <v>190</v>
      </c>
      <c r="X36" s="1031">
        <v>17.9491466082752</v>
      </c>
      <c r="Y36" s="1031">
        <v>10.395803394114299</v>
      </c>
      <c r="AA36" s="1036">
        <v>168.33360200295829</v>
      </c>
      <c r="AF36" s="1032">
        <v>0.27712447218082464</v>
      </c>
      <c r="AG36" s="1032">
        <v>0.26991230801162303</v>
      </c>
      <c r="AH36" s="1032">
        <v>0.26137660855126604</v>
      </c>
      <c r="AI36" s="1032">
        <v>0.25462458488999573</v>
      </c>
      <c r="AJ36" s="1033">
        <v>0.24361183556880275</v>
      </c>
      <c r="AK36" s="1033">
        <v>0.25031133250311322</v>
      </c>
      <c r="AL36" s="1033">
        <v>0.24556999792444997</v>
      </c>
      <c r="AM36" s="1033">
        <v>0.24955894562058942</v>
      </c>
      <c r="AN36" s="1033">
        <v>0.25346316650107631</v>
      </c>
    </row>
    <row r="37" spans="1:40" x14ac:dyDescent="0.2">
      <c r="A37" s="262">
        <v>57561</v>
      </c>
      <c r="B37" s="262" t="s">
        <v>220</v>
      </c>
      <c r="C37" s="1000">
        <v>40827</v>
      </c>
      <c r="D37" s="262">
        <v>2011</v>
      </c>
      <c r="E37" s="262" t="s">
        <v>92</v>
      </c>
      <c r="F37" s="262" t="s">
        <v>48</v>
      </c>
      <c r="G37" s="1001">
        <v>33.035209999999999</v>
      </c>
      <c r="H37" s="1001">
        <v>-112.66059</v>
      </c>
      <c r="I37" s="1001">
        <v>5.8092182648000001</v>
      </c>
      <c r="J37" s="262" t="s">
        <v>96</v>
      </c>
      <c r="K37" s="262" t="s">
        <v>955</v>
      </c>
      <c r="L37" s="1001">
        <v>21</v>
      </c>
      <c r="M37" s="1001">
        <v>17</v>
      </c>
      <c r="N37" s="1001">
        <v>1.2352941176470589</v>
      </c>
      <c r="O37" s="262" t="s">
        <v>163</v>
      </c>
      <c r="P37" s="262" t="s">
        <v>946</v>
      </c>
      <c r="Q37" s="262" t="s">
        <v>163</v>
      </c>
      <c r="R37" s="262">
        <v>180</v>
      </c>
      <c r="X37" s="1031">
        <v>19.161143520814601</v>
      </c>
      <c r="Y37" s="1031">
        <v>10.9753658111345</v>
      </c>
      <c r="AA37" s="1036">
        <v>196.06581349947777</v>
      </c>
      <c r="AF37" s="1032">
        <v>0.30919854280510012</v>
      </c>
      <c r="AG37" s="1032">
        <v>0.29316411496105299</v>
      </c>
      <c r="AH37" s="1032">
        <v>0.29309696481332259</v>
      </c>
      <c r="AI37" s="1032">
        <v>0.28738920225624498</v>
      </c>
      <c r="AJ37" s="1033">
        <v>0.26112316511303973</v>
      </c>
      <c r="AK37" s="1033">
        <v>0.21886919151222134</v>
      </c>
      <c r="AL37" s="1033">
        <v>0.24705882352941178</v>
      </c>
      <c r="AM37" s="1033">
        <v>0.2623892022562449</v>
      </c>
      <c r="AN37" s="1033">
        <v>0.26171247187399549</v>
      </c>
    </row>
    <row r="38" spans="1:40" x14ac:dyDescent="0.2">
      <c r="A38" s="262">
        <v>57563</v>
      </c>
      <c r="B38" s="262" t="s">
        <v>987</v>
      </c>
      <c r="C38" s="1000">
        <v>40817</v>
      </c>
      <c r="D38" s="262">
        <v>2011</v>
      </c>
      <c r="E38" s="262" t="s">
        <v>92</v>
      </c>
      <c r="F38" s="262" t="s">
        <v>48</v>
      </c>
      <c r="G38" s="1001">
        <v>33.026251000000002</v>
      </c>
      <c r="H38" s="1001">
        <v>-113.35328</v>
      </c>
      <c r="I38" s="1001">
        <v>5.8588940639000002</v>
      </c>
      <c r="J38" s="262" t="s">
        <v>96</v>
      </c>
      <c r="K38" s="262" t="s">
        <v>955</v>
      </c>
      <c r="L38" s="1001">
        <v>21</v>
      </c>
      <c r="M38" s="1001">
        <v>16</v>
      </c>
      <c r="N38" s="1001">
        <v>1.3125</v>
      </c>
      <c r="O38" s="262" t="s">
        <v>163</v>
      </c>
      <c r="P38" s="262" t="s">
        <v>946</v>
      </c>
      <c r="Q38" s="262" t="s">
        <v>163</v>
      </c>
      <c r="R38" s="262">
        <v>180</v>
      </c>
      <c r="X38" s="1031">
        <v>18.913457006472498</v>
      </c>
      <c r="Y38" s="1031">
        <v>12.6314491587849</v>
      </c>
      <c r="AA38" s="1036">
        <v>187.69604751851881</v>
      </c>
      <c r="AG38" s="1032">
        <v>0.29559075342465752</v>
      </c>
      <c r="AH38" s="1032">
        <v>0.29958618721461183</v>
      </c>
      <c r="AI38" s="1032">
        <v>0.29968607305936074</v>
      </c>
      <c r="AJ38" s="1033">
        <v>0.28926884107468126</v>
      </c>
      <c r="AK38" s="1033">
        <v>0.27456478310502286</v>
      </c>
      <c r="AL38" s="1033">
        <v>0.26954908675799094</v>
      </c>
      <c r="AM38" s="1033">
        <v>0.26521832191780814</v>
      </c>
      <c r="AN38" s="1033">
        <v>0.25861651867030971</v>
      </c>
    </row>
    <row r="39" spans="1:40" x14ac:dyDescent="0.2">
      <c r="A39" s="262">
        <v>57498</v>
      </c>
      <c r="B39" s="262" t="s">
        <v>988</v>
      </c>
      <c r="C39" s="1000">
        <v>40787</v>
      </c>
      <c r="D39" s="262">
        <v>2011</v>
      </c>
      <c r="E39" s="262" t="s">
        <v>8</v>
      </c>
      <c r="F39" s="262" t="s">
        <v>38</v>
      </c>
      <c r="G39" s="1001">
        <v>36.395530999999998</v>
      </c>
      <c r="H39" s="1001">
        <v>-120.1078</v>
      </c>
      <c r="I39" s="1001">
        <v>5.3627531962999999</v>
      </c>
      <c r="J39" s="262" t="s">
        <v>96</v>
      </c>
      <c r="K39" s="262" t="s">
        <v>955</v>
      </c>
      <c r="L39" s="1001">
        <v>17.600000000000001</v>
      </c>
      <c r="M39" s="1001">
        <v>15</v>
      </c>
      <c r="N39" s="1001">
        <v>1.1733333333333333</v>
      </c>
      <c r="O39" s="262" t="s">
        <v>962</v>
      </c>
      <c r="P39" s="262" t="s">
        <v>962</v>
      </c>
      <c r="Q39" s="262">
        <v>25</v>
      </c>
      <c r="R39" s="262">
        <v>179</v>
      </c>
      <c r="X39" s="1031">
        <v>16.443391541195201</v>
      </c>
      <c r="Y39" s="1031">
        <v>5.2064036162102401</v>
      </c>
      <c r="AA39" s="1036">
        <v>198.7943198349366</v>
      </c>
      <c r="AF39" s="1032">
        <v>0.22729204614450516</v>
      </c>
      <c r="AG39" s="1032">
        <v>0.21566210045662101</v>
      </c>
      <c r="AH39" s="1032">
        <v>0.21536529680365296</v>
      </c>
      <c r="AI39" s="1032">
        <v>0.19384322678843224</v>
      </c>
      <c r="AJ39" s="1033">
        <v>0.22646478445658774</v>
      </c>
      <c r="AK39" s="1033">
        <v>0.21086757990867583</v>
      </c>
      <c r="AL39" s="1033">
        <v>0.21840943683409436</v>
      </c>
      <c r="AM39" s="1033">
        <v>0.19945966514459668</v>
      </c>
      <c r="AN39" s="1033">
        <v>0.18321190042501517</v>
      </c>
    </row>
    <row r="40" spans="1:40" x14ac:dyDescent="0.2">
      <c r="A40" s="262">
        <v>57499</v>
      </c>
      <c r="B40" s="262" t="s">
        <v>989</v>
      </c>
      <c r="C40" s="1000">
        <v>40799</v>
      </c>
      <c r="D40" s="262">
        <v>2011</v>
      </c>
      <c r="E40" s="262" t="s">
        <v>8</v>
      </c>
      <c r="F40" s="262" t="s">
        <v>38</v>
      </c>
      <c r="G40" s="1001">
        <v>36.378470999999998</v>
      </c>
      <c r="H40" s="1001">
        <v>-120.12391</v>
      </c>
      <c r="I40" s="1001">
        <v>5.3627531962999999</v>
      </c>
      <c r="J40" s="262" t="s">
        <v>96</v>
      </c>
      <c r="K40" s="262" t="s">
        <v>955</v>
      </c>
      <c r="L40" s="1001">
        <v>18.48</v>
      </c>
      <c r="M40" s="1001">
        <v>15</v>
      </c>
      <c r="N40" s="1001">
        <v>1.232</v>
      </c>
      <c r="O40" s="262" t="s">
        <v>962</v>
      </c>
      <c r="P40" s="262" t="s">
        <v>962</v>
      </c>
      <c r="Q40" s="262">
        <v>25</v>
      </c>
      <c r="R40" s="262">
        <v>180</v>
      </c>
      <c r="X40" s="1031">
        <v>16.413487459858999</v>
      </c>
      <c r="Y40" s="1031">
        <v>5.1385053477472704</v>
      </c>
      <c r="AA40" s="1036">
        <v>180.00815982525708</v>
      </c>
      <c r="AF40" s="1032">
        <v>0.24515027322404373</v>
      </c>
      <c r="AG40" s="1032">
        <v>0.24841704718417046</v>
      </c>
      <c r="AH40" s="1032">
        <v>0.24430745814307461</v>
      </c>
      <c r="AI40" s="1032">
        <v>0.21851598173515985</v>
      </c>
      <c r="AJ40" s="1033">
        <v>0.23233151183970857</v>
      </c>
      <c r="AK40" s="1033">
        <v>0.19317351598173516</v>
      </c>
      <c r="AL40" s="1033">
        <v>0.21847792998477933</v>
      </c>
      <c r="AM40" s="1033">
        <v>0.21052511415525113</v>
      </c>
      <c r="AN40" s="1033">
        <v>0.18510170006071644</v>
      </c>
    </row>
    <row r="41" spans="1:40" x14ac:dyDescent="0.2">
      <c r="A41" s="262">
        <v>57790</v>
      </c>
      <c r="B41" s="262" t="s">
        <v>990</v>
      </c>
      <c r="C41" s="1000">
        <v>40878</v>
      </c>
      <c r="D41" s="262">
        <v>2011</v>
      </c>
      <c r="E41" s="262" t="s">
        <v>92</v>
      </c>
      <c r="F41" s="262" t="s">
        <v>48</v>
      </c>
      <c r="G41" s="1001">
        <v>34.587881000000003</v>
      </c>
      <c r="H41" s="1001">
        <v>-113.17564</v>
      </c>
      <c r="I41" s="1001">
        <v>5.7090787671000003</v>
      </c>
      <c r="J41" s="262" t="s">
        <v>96</v>
      </c>
      <c r="K41" s="262" t="s">
        <v>955</v>
      </c>
      <c r="L41" s="1001">
        <v>16.593580000000003</v>
      </c>
      <c r="M41" s="1001">
        <v>15</v>
      </c>
      <c r="N41" s="1001">
        <v>1.1062386666666668</v>
      </c>
      <c r="O41" s="262" t="s">
        <v>163</v>
      </c>
      <c r="P41" s="262" t="s">
        <v>946</v>
      </c>
      <c r="Q41" s="262" t="s">
        <v>163</v>
      </c>
      <c r="R41" s="262">
        <v>180</v>
      </c>
      <c r="X41" s="1031">
        <v>22.652217870878602</v>
      </c>
      <c r="Y41" s="1031">
        <v>12.1783159481457</v>
      </c>
      <c r="AA41" s="1036">
        <v>221.21344871159113</v>
      </c>
      <c r="AF41" s="1032">
        <v>0.27304189435336979</v>
      </c>
      <c r="AG41" s="1032">
        <v>0.26140791476407915</v>
      </c>
      <c r="AH41" s="1032">
        <v>0.26914003044140022</v>
      </c>
      <c r="AI41" s="1032">
        <v>0.25963470319634702</v>
      </c>
      <c r="AJ41" s="1033">
        <v>0.26457194899817854</v>
      </c>
      <c r="AK41" s="1033">
        <v>0.2597564687975647</v>
      </c>
      <c r="AL41" s="1033">
        <v>0.26136986301369869</v>
      </c>
      <c r="AM41" s="1033">
        <v>0.24875190258751903</v>
      </c>
      <c r="AN41" s="1033">
        <v>0.23871432908318152</v>
      </c>
    </row>
    <row r="42" spans="1:40" x14ac:dyDescent="0.2">
      <c r="A42" s="262">
        <v>57662</v>
      </c>
      <c r="B42" s="262" t="s">
        <v>991</v>
      </c>
      <c r="C42" s="1000">
        <v>40878</v>
      </c>
      <c r="D42" s="262">
        <v>2011</v>
      </c>
      <c r="E42" s="262" t="s">
        <v>1</v>
      </c>
      <c r="F42" s="262" t="s">
        <v>32</v>
      </c>
      <c r="G42" s="1001">
        <v>40.277441000000003</v>
      </c>
      <c r="H42" s="1001">
        <v>-74.556950999999998</v>
      </c>
      <c r="I42" s="1001">
        <v>3.9866360731000001</v>
      </c>
      <c r="J42" s="262" t="s">
        <v>96</v>
      </c>
      <c r="K42" s="262" t="s">
        <v>955</v>
      </c>
      <c r="L42" s="1001">
        <v>14.112</v>
      </c>
      <c r="M42" s="1001">
        <v>12</v>
      </c>
      <c r="N42" s="1001">
        <v>1.1759999999999999</v>
      </c>
      <c r="O42" s="262" t="s">
        <v>962</v>
      </c>
      <c r="P42" s="262" t="s">
        <v>962</v>
      </c>
      <c r="Q42" s="262">
        <v>25</v>
      </c>
      <c r="R42" s="262">
        <v>180</v>
      </c>
      <c r="X42" s="1031">
        <v>19.697440943526601</v>
      </c>
      <c r="Y42" s="1031">
        <v>19.944694909543301</v>
      </c>
      <c r="AA42" s="1036">
        <v>322.13013739344473</v>
      </c>
      <c r="AF42" s="1032">
        <v>0.1789712355798421</v>
      </c>
      <c r="AG42" s="1032">
        <v>0.17749238964992387</v>
      </c>
      <c r="AH42" s="1032">
        <v>0.16832191780821917</v>
      </c>
      <c r="AI42" s="1032">
        <v>0.17224124809741245</v>
      </c>
      <c r="AJ42" s="1033">
        <v>0.17039503642987253</v>
      </c>
      <c r="AK42" s="1033">
        <v>0.16318493150684932</v>
      </c>
      <c r="AL42" s="1033">
        <v>0.15730593607305937</v>
      </c>
      <c r="AM42" s="1033">
        <v>0.17175608828006089</v>
      </c>
      <c r="AN42" s="1033">
        <v>0.16666666666666666</v>
      </c>
    </row>
    <row r="43" spans="1:40" x14ac:dyDescent="0.2">
      <c r="A43" s="262">
        <v>58147</v>
      </c>
      <c r="B43" s="262" t="s">
        <v>992</v>
      </c>
      <c r="C43" s="1000">
        <v>40848</v>
      </c>
      <c r="D43" s="262">
        <v>2011</v>
      </c>
      <c r="E43" s="262" t="s">
        <v>92</v>
      </c>
      <c r="F43" s="262" t="s">
        <v>48</v>
      </c>
      <c r="G43" s="1001">
        <v>34.683230999999999</v>
      </c>
      <c r="H43" s="1001">
        <v>-112.40561</v>
      </c>
      <c r="I43" s="1001">
        <v>5.5269963469999999</v>
      </c>
      <c r="J43" s="262" t="s">
        <v>96</v>
      </c>
      <c r="K43" s="262" t="s">
        <v>955</v>
      </c>
      <c r="L43" s="1001">
        <v>11.751480000000001</v>
      </c>
      <c r="M43" s="1001">
        <v>10.4</v>
      </c>
      <c r="N43" s="1001">
        <v>1.12995</v>
      </c>
      <c r="O43" s="262" t="s">
        <v>163</v>
      </c>
      <c r="P43" s="262" t="s">
        <v>946</v>
      </c>
      <c r="Q43" s="262" t="s">
        <v>163</v>
      </c>
      <c r="R43" s="262">
        <v>180</v>
      </c>
      <c r="X43" s="1031">
        <v>20.436634582925102</v>
      </c>
      <c r="Y43" s="1031">
        <v>8.2741697074618301</v>
      </c>
      <c r="AA43" s="1036">
        <v>153.55207651186774</v>
      </c>
      <c r="AF43" s="1032">
        <v>0.29959410466582592</v>
      </c>
      <c r="AG43" s="1032">
        <v>0.29208377239199146</v>
      </c>
      <c r="AH43" s="1032">
        <v>0.29209474885844738</v>
      </c>
      <c r="AI43" s="1032">
        <v>0.28070117667720401</v>
      </c>
      <c r="AJ43" s="1033">
        <v>0.2861627784783522</v>
      </c>
      <c r="AK43" s="1033">
        <v>0.27733140147523705</v>
      </c>
      <c r="AL43" s="1033">
        <v>0.15983930453108533</v>
      </c>
      <c r="AM43" s="1033">
        <v>0.25760669125395147</v>
      </c>
      <c r="AN43" s="1033">
        <v>0.2731474183830741</v>
      </c>
    </row>
    <row r="44" spans="1:40" x14ac:dyDescent="0.2">
      <c r="A44" s="262">
        <v>57738</v>
      </c>
      <c r="B44" s="262" t="s">
        <v>993</v>
      </c>
      <c r="C44" s="1000">
        <v>40878</v>
      </c>
      <c r="D44" s="262">
        <v>2011</v>
      </c>
      <c r="E44" s="262" t="s">
        <v>3</v>
      </c>
      <c r="F44" s="262" t="s">
        <v>19</v>
      </c>
      <c r="G44" s="1001">
        <v>32.682580000000002</v>
      </c>
      <c r="H44" s="1001">
        <v>-103.302402</v>
      </c>
      <c r="I44" s="1001">
        <v>5.5677890411000002</v>
      </c>
      <c r="J44" s="262" t="s">
        <v>96</v>
      </c>
      <c r="K44" s="262" t="s">
        <v>955</v>
      </c>
      <c r="L44" s="1001">
        <v>10.632</v>
      </c>
      <c r="M44" s="1001">
        <v>10.08</v>
      </c>
      <c r="N44" s="1001">
        <v>1.0547619047619048</v>
      </c>
      <c r="O44" s="262" t="s">
        <v>163</v>
      </c>
      <c r="P44" s="262" t="s">
        <v>946</v>
      </c>
      <c r="Q44" s="262" t="s">
        <v>163</v>
      </c>
      <c r="R44" s="262">
        <v>181</v>
      </c>
      <c r="X44" s="1031">
        <v>25.5202114595578</v>
      </c>
      <c r="Y44" s="1031">
        <v>20.155746382095298</v>
      </c>
      <c r="AA44" s="1036"/>
      <c r="AF44" s="1032">
        <v>0.26459544048341865</v>
      </c>
      <c r="AG44" s="1032">
        <v>0.25895575125027187</v>
      </c>
      <c r="AH44" s="1032">
        <v>0.25289691599623104</v>
      </c>
      <c r="AI44" s="1032">
        <v>0.233304794520548</v>
      </c>
      <c r="AJ44" s="1033">
        <v>0.24859908289659136</v>
      </c>
      <c r="AK44" s="1033">
        <v>0.23338635851617406</v>
      </c>
      <c r="AL44" s="1033">
        <v>0.214482767993042</v>
      </c>
      <c r="AM44" s="1033">
        <v>0.20621557222584622</v>
      </c>
      <c r="AN44" s="1033">
        <v>0.24284322866973135</v>
      </c>
    </row>
    <row r="45" spans="1:40" x14ac:dyDescent="0.2">
      <c r="A45" s="262">
        <v>57739</v>
      </c>
      <c r="B45" s="262" t="s">
        <v>994</v>
      </c>
      <c r="C45" s="1000">
        <v>40878</v>
      </c>
      <c r="D45" s="262">
        <v>2011</v>
      </c>
      <c r="E45" s="262" t="s">
        <v>3</v>
      </c>
      <c r="F45" s="262" t="s">
        <v>19</v>
      </c>
      <c r="G45" s="1001">
        <v>32.344870999999998</v>
      </c>
      <c r="H45" s="1001">
        <v>-104.23515</v>
      </c>
      <c r="I45" s="1001">
        <v>5.6309292236999999</v>
      </c>
      <c r="J45" s="262" t="s">
        <v>96</v>
      </c>
      <c r="K45" s="262" t="s">
        <v>955</v>
      </c>
      <c r="L45" s="1001">
        <v>10.8355</v>
      </c>
      <c r="M45" s="1001">
        <v>10.08</v>
      </c>
      <c r="N45" s="1001">
        <v>1.0749503968253968</v>
      </c>
      <c r="O45" s="262" t="s">
        <v>163</v>
      </c>
      <c r="P45" s="262" t="s">
        <v>946</v>
      </c>
      <c r="Q45" s="262" t="s">
        <v>163</v>
      </c>
      <c r="R45" s="262">
        <v>180</v>
      </c>
      <c r="X45" s="1031">
        <v>25.575005645920101</v>
      </c>
      <c r="Y45" s="1031">
        <v>21.583672337235601</v>
      </c>
      <c r="AA45" s="1036"/>
      <c r="AF45" s="1032">
        <v>0.27369839101396476</v>
      </c>
      <c r="AG45" s="1032">
        <v>0.27533159382474454</v>
      </c>
      <c r="AH45" s="1032">
        <v>0.26271562658548964</v>
      </c>
      <c r="AI45" s="1032">
        <v>0.25331593824744514</v>
      </c>
      <c r="AJ45" s="1033">
        <v>0.24859908289659136</v>
      </c>
      <c r="AK45" s="1033">
        <v>0.23338635851617406</v>
      </c>
      <c r="AL45" s="1033">
        <v>0.23082463579038925</v>
      </c>
      <c r="AM45" s="1033">
        <v>0.2334633434804668</v>
      </c>
      <c r="AN45" s="1033">
        <v>0.25382098042617168</v>
      </c>
    </row>
    <row r="46" spans="1:40" x14ac:dyDescent="0.2">
      <c r="A46" s="262">
        <v>57337</v>
      </c>
      <c r="B46" s="262" t="s">
        <v>995</v>
      </c>
      <c r="C46" s="1000">
        <v>40752</v>
      </c>
      <c r="D46" s="262">
        <v>2011</v>
      </c>
      <c r="E46" s="262" t="s">
        <v>1</v>
      </c>
      <c r="F46" s="262" t="s">
        <v>507</v>
      </c>
      <c r="G46" s="1001">
        <v>39.186490999999997</v>
      </c>
      <c r="H46" s="1001">
        <v>-75.506190000000004</v>
      </c>
      <c r="I46" s="1001">
        <v>4.1256714611999996</v>
      </c>
      <c r="J46" s="262" t="s">
        <v>96</v>
      </c>
      <c r="K46" s="262" t="s">
        <v>955</v>
      </c>
      <c r="L46" s="1001">
        <v>11.2</v>
      </c>
      <c r="M46" s="1001">
        <v>10</v>
      </c>
      <c r="N46" s="1001">
        <v>1.1199999999999999</v>
      </c>
      <c r="O46" s="262" t="s">
        <v>163</v>
      </c>
      <c r="P46" s="262" t="s">
        <v>946</v>
      </c>
      <c r="Q46" s="262" t="s">
        <v>163</v>
      </c>
      <c r="R46" s="262">
        <v>180</v>
      </c>
      <c r="X46" s="1031">
        <v>19.044601827803501</v>
      </c>
      <c r="Y46" s="1031">
        <v>15.1595174492643</v>
      </c>
      <c r="AA46" s="1036">
        <v>258.17162109128401</v>
      </c>
      <c r="AF46" s="1032">
        <v>0.21100865209471767</v>
      </c>
      <c r="AG46" s="1032">
        <v>0.20721461187214613</v>
      </c>
      <c r="AH46" s="1032">
        <v>0.2031050228310502</v>
      </c>
      <c r="AI46" s="1032">
        <v>0.1990753424657534</v>
      </c>
      <c r="AJ46" s="1033">
        <v>0.20031876138433516</v>
      </c>
      <c r="AK46" s="1033">
        <v>0.18939965753424662</v>
      </c>
      <c r="AL46" s="1033">
        <v>0.18451746575342465</v>
      </c>
      <c r="AM46" s="1033">
        <v>0.19663253424657537</v>
      </c>
      <c r="AN46" s="1033">
        <v>0.18103369763205829</v>
      </c>
    </row>
    <row r="47" spans="1:40" x14ac:dyDescent="0.2">
      <c r="A47" s="262">
        <v>57948</v>
      </c>
      <c r="B47" s="262" t="s">
        <v>996</v>
      </c>
      <c r="C47" s="1000">
        <v>40907</v>
      </c>
      <c r="D47" s="262">
        <v>2011</v>
      </c>
      <c r="E47" s="262" t="s">
        <v>1</v>
      </c>
      <c r="F47" s="262" t="s">
        <v>32</v>
      </c>
      <c r="G47" s="1001">
        <v>39.380690999999999</v>
      </c>
      <c r="H47" s="1001">
        <v>-75.18956</v>
      </c>
      <c r="I47" s="1001">
        <v>4.1567333333000001</v>
      </c>
      <c r="J47" s="262" t="s">
        <v>96</v>
      </c>
      <c r="K47" s="262" t="s">
        <v>955</v>
      </c>
      <c r="L47" s="1001">
        <v>12.502000000000001</v>
      </c>
      <c r="M47" s="1001">
        <v>10</v>
      </c>
      <c r="N47" s="1001">
        <v>1.2502</v>
      </c>
      <c r="O47" s="262" t="s">
        <v>962</v>
      </c>
      <c r="P47" s="262" t="s">
        <v>962</v>
      </c>
      <c r="Q47" s="262">
        <v>15</v>
      </c>
      <c r="R47" s="262">
        <v>182</v>
      </c>
      <c r="X47" s="1031">
        <v>19.3882637742113</v>
      </c>
      <c r="Y47" s="1031">
        <v>22.3301978045072</v>
      </c>
      <c r="AA47" s="1036">
        <v>321.65121504720662</v>
      </c>
      <c r="AF47" s="1032">
        <v>0.19246357012750456</v>
      </c>
      <c r="AG47" s="1032">
        <v>0.19696347031963474</v>
      </c>
      <c r="AH47" s="1032">
        <v>0.19060502283105019</v>
      </c>
      <c r="AI47" s="1032">
        <v>0.18174657534246574</v>
      </c>
      <c r="AJ47" s="1033">
        <v>0.1820924408014572</v>
      </c>
      <c r="AK47" s="1033">
        <v>0.17312785388127855</v>
      </c>
      <c r="AL47" s="1033">
        <v>0.15739726027397261</v>
      </c>
      <c r="AM47" s="1033">
        <v>0.16696347031963471</v>
      </c>
      <c r="AN47" s="1033">
        <v>0.15</v>
      </c>
    </row>
    <row r="48" spans="1:40" x14ac:dyDescent="0.2">
      <c r="A48" s="262">
        <v>57740</v>
      </c>
      <c r="B48" s="262" t="s">
        <v>997</v>
      </c>
      <c r="C48" s="1000">
        <v>40787</v>
      </c>
      <c r="D48" s="262">
        <v>2011</v>
      </c>
      <c r="E48" s="262" t="s">
        <v>3</v>
      </c>
      <c r="F48" s="262" t="s">
        <v>19</v>
      </c>
      <c r="G48" s="1001">
        <v>32.345311000000002</v>
      </c>
      <c r="H48" s="1001">
        <v>-104.234871</v>
      </c>
      <c r="I48" s="1001">
        <v>5.6309292236999999</v>
      </c>
      <c r="J48" s="262" t="s">
        <v>96</v>
      </c>
      <c r="K48" s="262" t="s">
        <v>955</v>
      </c>
      <c r="L48" s="1001">
        <v>10.873699999999999</v>
      </c>
      <c r="M48" s="1001">
        <v>9.9</v>
      </c>
      <c r="N48" s="1001">
        <v>1.0983535353535352</v>
      </c>
      <c r="O48" s="262" t="s">
        <v>163</v>
      </c>
      <c r="P48" s="262" t="s">
        <v>946</v>
      </c>
      <c r="Q48" s="262" t="s">
        <v>163</v>
      </c>
      <c r="R48" s="262">
        <v>180</v>
      </c>
      <c r="X48" s="1031">
        <v>25.234023912099399</v>
      </c>
      <c r="Y48" s="1031">
        <v>21.980816089375502</v>
      </c>
      <c r="AA48" s="1036"/>
      <c r="AF48" s="1032">
        <v>0.28217052124155939</v>
      </c>
      <c r="AG48" s="1032">
        <v>0.27616346109496787</v>
      </c>
      <c r="AH48" s="1032">
        <v>0.25405885337392176</v>
      </c>
      <c r="AI48" s="1032">
        <v>0.24501867995018675</v>
      </c>
      <c r="AJ48" s="1033">
        <v>0.24859908289659127</v>
      </c>
      <c r="AK48" s="1033">
        <v>0.23338635851617398</v>
      </c>
      <c r="AL48" s="1033">
        <v>0.23024768230247677</v>
      </c>
      <c r="AM48" s="1033">
        <v>0.21436972464369716</v>
      </c>
      <c r="AN48" s="1033">
        <v>0.25296222700594284</v>
      </c>
    </row>
    <row r="49" spans="1:40" x14ac:dyDescent="0.2">
      <c r="A49" s="262">
        <v>57736</v>
      </c>
      <c r="B49" s="262" t="s">
        <v>998</v>
      </c>
      <c r="C49" s="1000">
        <v>40787</v>
      </c>
      <c r="D49" s="262">
        <v>2011</v>
      </c>
      <c r="E49" s="262" t="s">
        <v>3</v>
      </c>
      <c r="F49" s="262" t="s">
        <v>19</v>
      </c>
      <c r="G49" s="1001">
        <v>32.128481000000001</v>
      </c>
      <c r="H49" s="1001">
        <v>-103.13771</v>
      </c>
      <c r="I49" s="1001">
        <v>5.5821390410999996</v>
      </c>
      <c r="J49" s="262" t="s">
        <v>96</v>
      </c>
      <c r="K49" s="262" t="s">
        <v>955</v>
      </c>
      <c r="L49" s="1001">
        <v>10.8864</v>
      </c>
      <c r="M49" s="1001">
        <v>9.9</v>
      </c>
      <c r="N49" s="1001">
        <v>1.0996363636363635</v>
      </c>
      <c r="O49" s="262" t="s">
        <v>163</v>
      </c>
      <c r="P49" s="262" t="s">
        <v>946</v>
      </c>
      <c r="Q49" s="262" t="s">
        <v>163</v>
      </c>
      <c r="R49" s="262">
        <v>181</v>
      </c>
      <c r="X49" s="1031">
        <v>25.755942731382198</v>
      </c>
      <c r="Y49" s="1031">
        <v>23.049537268601298</v>
      </c>
      <c r="Z49" s="1036">
        <v>133.1772693211324</v>
      </c>
      <c r="AA49" s="1036"/>
      <c r="AF49" s="1032">
        <v>0.25582555978730837</v>
      </c>
      <c r="AG49" s="1032">
        <v>0.26542825515428248</v>
      </c>
      <c r="AH49" s="1032">
        <v>0.25505050505050503</v>
      </c>
      <c r="AI49" s="1032">
        <v>0.24519164245191635</v>
      </c>
      <c r="AJ49" s="1033">
        <v>0.24859908289659127</v>
      </c>
      <c r="AK49" s="1033">
        <v>0.23338635851617398</v>
      </c>
      <c r="AL49" s="1033">
        <v>0.20305797703057971</v>
      </c>
      <c r="AM49" s="1033">
        <v>0.21943176052765087</v>
      </c>
      <c r="AN49" s="1033">
        <v>0.24451022060311672</v>
      </c>
    </row>
    <row r="50" spans="1:40" x14ac:dyDescent="0.2">
      <c r="A50" s="262">
        <v>57737</v>
      </c>
      <c r="B50" s="262" t="s">
        <v>999</v>
      </c>
      <c r="C50" s="1000">
        <v>40878</v>
      </c>
      <c r="D50" s="262">
        <v>2011</v>
      </c>
      <c r="E50" s="262" t="s">
        <v>3</v>
      </c>
      <c r="F50" s="262" t="s">
        <v>19</v>
      </c>
      <c r="G50" s="1001">
        <v>32.467671000000003</v>
      </c>
      <c r="H50" s="1001">
        <v>-103.32561</v>
      </c>
      <c r="I50" s="1001">
        <v>5.5919570776</v>
      </c>
      <c r="J50" s="262" t="s">
        <v>96</v>
      </c>
      <c r="K50" s="262" t="s">
        <v>955</v>
      </c>
      <c r="L50" s="1001">
        <v>10.7714</v>
      </c>
      <c r="M50" s="1001">
        <v>9.9</v>
      </c>
      <c r="N50" s="1001">
        <v>1.0880202020202019</v>
      </c>
      <c r="O50" s="262" t="s">
        <v>163</v>
      </c>
      <c r="P50" s="262" t="s">
        <v>946</v>
      </c>
      <c r="Q50" s="262" t="s">
        <v>163</v>
      </c>
      <c r="R50" s="262">
        <v>181</v>
      </c>
      <c r="X50" s="1031">
        <v>25.498588247683799</v>
      </c>
      <c r="Y50" s="1031">
        <v>22.0349045909635</v>
      </c>
      <c r="AA50" s="1036"/>
      <c r="AF50" s="1032">
        <v>0.26608296075509186</v>
      </c>
      <c r="AG50" s="1032">
        <v>0.26823024768230241</v>
      </c>
      <c r="AH50" s="1032">
        <v>0.25627277339606097</v>
      </c>
      <c r="AI50" s="1032">
        <v>0.24614870162815361</v>
      </c>
      <c r="AJ50" s="1033">
        <v>0.24859908289659127</v>
      </c>
      <c r="AK50" s="1033">
        <v>0.23338635851617398</v>
      </c>
      <c r="AL50" s="1033">
        <v>0.22337530556708632</v>
      </c>
      <c r="AM50" s="1033">
        <v>0.22870255062035877</v>
      </c>
      <c r="AN50" s="1033">
        <v>0.25166280289231108</v>
      </c>
    </row>
    <row r="51" spans="1:40" x14ac:dyDescent="0.2">
      <c r="A51" s="262">
        <v>57575</v>
      </c>
      <c r="B51" s="262" t="s">
        <v>1000</v>
      </c>
      <c r="C51" s="1000">
        <v>40756</v>
      </c>
      <c r="D51" s="262">
        <v>2011</v>
      </c>
      <c r="E51" s="262" t="s">
        <v>92</v>
      </c>
      <c r="F51" s="262" t="s">
        <v>19</v>
      </c>
      <c r="G51" s="1001">
        <v>34.833340999999997</v>
      </c>
      <c r="H51" s="1001">
        <v>-106.77197099999999</v>
      </c>
      <c r="I51" s="1001">
        <v>5.6356009132000002</v>
      </c>
      <c r="J51" s="262" t="s">
        <v>96</v>
      </c>
      <c r="K51" s="262" t="s">
        <v>961</v>
      </c>
      <c r="L51" s="1001">
        <v>11.2</v>
      </c>
      <c r="M51" s="1001">
        <v>9</v>
      </c>
      <c r="N51" s="1001">
        <v>1.2444444444444445</v>
      </c>
      <c r="O51" s="262" t="s">
        <v>962</v>
      </c>
      <c r="P51" s="262" t="s">
        <v>962</v>
      </c>
      <c r="Q51" s="262">
        <v>25</v>
      </c>
      <c r="R51" s="262">
        <v>180</v>
      </c>
      <c r="X51" s="1031">
        <v>21.378548591350601</v>
      </c>
      <c r="Y51" s="1031">
        <v>18.146054888592499</v>
      </c>
      <c r="AA51" s="1036">
        <v>136.24845220974544</v>
      </c>
      <c r="AF51" s="1032">
        <v>0.26482240437158472</v>
      </c>
      <c r="AH51" s="1032">
        <v>0.26808726534753929</v>
      </c>
      <c r="AI51" s="1032">
        <v>0.25362760020294262</v>
      </c>
      <c r="AJ51" s="1033">
        <v>0.26391418741145517</v>
      </c>
      <c r="AK51" s="1033">
        <v>0.22371892440385591</v>
      </c>
      <c r="AL51" s="1033">
        <v>0.25572044647387104</v>
      </c>
      <c r="AM51" s="1033">
        <v>0.23821664129883308</v>
      </c>
      <c r="AN51" s="1033">
        <v>0.25903157255616271</v>
      </c>
    </row>
    <row r="52" spans="1:40" x14ac:dyDescent="0.2">
      <c r="A52" s="262" t="s">
        <v>1001</v>
      </c>
      <c r="B52" s="262" t="s">
        <v>1002</v>
      </c>
      <c r="C52" s="1000">
        <v>40907</v>
      </c>
      <c r="D52" s="262">
        <v>2011</v>
      </c>
      <c r="E52" s="262" t="s">
        <v>92</v>
      </c>
      <c r="F52" s="262" t="s">
        <v>38</v>
      </c>
      <c r="G52" s="1001">
        <v>38.464320999999998</v>
      </c>
      <c r="H52" s="1001">
        <v>-121.17956</v>
      </c>
      <c r="I52" s="1001">
        <v>5.0575778538999998</v>
      </c>
      <c r="J52" s="262" t="s">
        <v>96</v>
      </c>
      <c r="K52" s="262" t="s">
        <v>955</v>
      </c>
      <c r="L52" s="1001">
        <v>12.03</v>
      </c>
      <c r="M52" s="1001">
        <v>8.91</v>
      </c>
      <c r="N52" s="1001">
        <v>1.3501683501683501</v>
      </c>
      <c r="O52" s="262" t="s">
        <v>163</v>
      </c>
      <c r="P52" s="262" t="s">
        <v>946</v>
      </c>
      <c r="Q52" s="262" t="s">
        <v>163</v>
      </c>
      <c r="R52" s="262">
        <v>180</v>
      </c>
      <c r="X52" s="1031" t="s">
        <v>1974</v>
      </c>
      <c r="Y52" s="1031" t="s">
        <v>1974</v>
      </c>
      <c r="AA52" s="1036">
        <v>200.49608005207003</v>
      </c>
    </row>
    <row r="53" spans="1:40" x14ac:dyDescent="0.2">
      <c r="A53" s="262">
        <v>57462</v>
      </c>
      <c r="B53" s="262" t="s">
        <v>1003</v>
      </c>
      <c r="C53" s="1000">
        <v>40900</v>
      </c>
      <c r="D53" s="262">
        <v>2011</v>
      </c>
      <c r="E53" s="262" t="s">
        <v>1</v>
      </c>
      <c r="F53" s="262" t="s">
        <v>506</v>
      </c>
      <c r="G53" s="1001">
        <v>41.387450999999999</v>
      </c>
      <c r="H53" s="1001">
        <v>-84.092860000000002</v>
      </c>
      <c r="I53" s="1001">
        <v>3.8701515982000001</v>
      </c>
      <c r="J53" s="262" t="s">
        <v>96</v>
      </c>
      <c r="K53" s="262" t="s">
        <v>955</v>
      </c>
      <c r="L53" s="1001">
        <v>9.7919999999999998</v>
      </c>
      <c r="M53" s="1001">
        <v>8.08</v>
      </c>
      <c r="N53" s="1001">
        <v>1.2118811881188118</v>
      </c>
      <c r="O53" s="262" t="s">
        <v>163</v>
      </c>
      <c r="P53" s="262" t="s">
        <v>946</v>
      </c>
      <c r="Q53" s="262" t="s">
        <v>163</v>
      </c>
      <c r="R53" s="262">
        <v>179</v>
      </c>
      <c r="X53" s="1031">
        <v>26.7960420591209</v>
      </c>
      <c r="Y53" s="1031">
        <v>10.9622604730662</v>
      </c>
      <c r="AA53" s="1036">
        <v>179.14221552181428</v>
      </c>
      <c r="AF53" s="1032">
        <v>0.20026848996375046</v>
      </c>
      <c r="AG53" s="1032">
        <v>0.20263969890139702</v>
      </c>
      <c r="AH53" s="1032">
        <v>0.20179201139292013</v>
      </c>
      <c r="AI53" s="1032">
        <v>0.18839854875898551</v>
      </c>
      <c r="AJ53" s="1033">
        <v>0.19239244621183432</v>
      </c>
      <c r="AK53" s="1033">
        <v>0.17942718929427198</v>
      </c>
      <c r="AL53" s="1033">
        <v>0.16548272977982734</v>
      </c>
      <c r="AM53" s="1033">
        <v>0.17284348297843485</v>
      </c>
    </row>
    <row r="54" spans="1:40" x14ac:dyDescent="0.2">
      <c r="A54" s="262">
        <v>57485</v>
      </c>
      <c r="B54" s="262" t="s">
        <v>1004</v>
      </c>
      <c r="C54" s="1000">
        <v>40908</v>
      </c>
      <c r="D54" s="262">
        <v>2011</v>
      </c>
      <c r="E54" s="262" t="s">
        <v>1</v>
      </c>
      <c r="F54" s="262" t="s">
        <v>32</v>
      </c>
      <c r="G54" s="1001">
        <v>40.486671000000001</v>
      </c>
      <c r="H54" s="1001">
        <v>-74.8536</v>
      </c>
      <c r="I54" s="1001">
        <v>3.9719244292</v>
      </c>
      <c r="J54" s="262" t="s">
        <v>96</v>
      </c>
      <c r="K54" s="262" t="s">
        <v>955</v>
      </c>
      <c r="L54" s="1001">
        <v>9.3640499999999989</v>
      </c>
      <c r="M54" s="1001">
        <v>8</v>
      </c>
      <c r="N54" s="1001">
        <v>1.1705062499999999</v>
      </c>
      <c r="O54" s="262" t="s">
        <v>962</v>
      </c>
      <c r="P54" s="262" t="s">
        <v>962</v>
      </c>
      <c r="Q54" s="262">
        <v>25</v>
      </c>
      <c r="R54" s="262">
        <v>180</v>
      </c>
      <c r="X54" s="1031">
        <v>18.817071542814599</v>
      </c>
      <c r="Y54" s="1031">
        <v>20.0492898048618</v>
      </c>
      <c r="AA54" s="1036">
        <v>256.90092754654177</v>
      </c>
      <c r="AF54" s="1032">
        <v>0.17301343351548273</v>
      </c>
      <c r="AG54" s="1032">
        <v>0.18182491438356166</v>
      </c>
      <c r="AH54" s="1032">
        <v>0.17452910958904111</v>
      </c>
      <c r="AI54" s="1032">
        <v>0.18642979452054798</v>
      </c>
      <c r="AJ54" s="1033">
        <v>0.19068761384335156</v>
      </c>
      <c r="AK54" s="1033">
        <v>0.1783675799086758</v>
      </c>
      <c r="AL54" s="1033">
        <v>0.16767979452054796</v>
      </c>
      <c r="AM54" s="1033">
        <v>0.17571347031963475</v>
      </c>
      <c r="AN54" s="1033">
        <v>0.17511953551912568</v>
      </c>
    </row>
    <row r="55" spans="1:40" x14ac:dyDescent="0.2">
      <c r="A55" s="262">
        <v>60489</v>
      </c>
      <c r="B55" s="262" t="s">
        <v>1005</v>
      </c>
      <c r="C55" s="1000">
        <v>40907</v>
      </c>
      <c r="D55" s="262">
        <v>2011</v>
      </c>
      <c r="E55" s="262" t="s">
        <v>1</v>
      </c>
      <c r="F55" s="262" t="s">
        <v>32</v>
      </c>
      <c r="G55" s="1001">
        <v>40.169021000000001</v>
      </c>
      <c r="H55" s="1001">
        <v>-74.631200000000007</v>
      </c>
      <c r="I55" s="1001">
        <v>4.0016723744</v>
      </c>
      <c r="J55" s="262" t="s">
        <v>96</v>
      </c>
      <c r="K55" s="262" t="s">
        <v>955</v>
      </c>
      <c r="L55" s="1001">
        <v>8.4545999999999992</v>
      </c>
      <c r="M55" s="1001">
        <v>7.5</v>
      </c>
      <c r="N55" s="1001">
        <v>1.1272799999999998</v>
      </c>
      <c r="O55" s="262" t="s">
        <v>962</v>
      </c>
      <c r="P55" s="262" t="s">
        <v>962</v>
      </c>
      <c r="Q55" s="262">
        <v>22</v>
      </c>
      <c r="R55" s="262">
        <v>180</v>
      </c>
      <c r="X55" s="1031">
        <v>18.723068837166799</v>
      </c>
      <c r="Y55" s="1031">
        <v>22.7183833116435</v>
      </c>
      <c r="AA55" s="1036"/>
      <c r="AK55" s="1033">
        <v>0.15859969558599696</v>
      </c>
      <c r="AL55" s="1033">
        <v>0.14706240487062405</v>
      </c>
      <c r="AM55" s="1033">
        <v>0.15654490106544902</v>
      </c>
      <c r="AN55" s="1033">
        <v>0.13618700667880995</v>
      </c>
    </row>
    <row r="56" spans="1:40" x14ac:dyDescent="0.2">
      <c r="A56" s="262">
        <v>57571</v>
      </c>
      <c r="B56" s="262" t="s">
        <v>1006</v>
      </c>
      <c r="C56" s="1000">
        <v>40664</v>
      </c>
      <c r="D56" s="262">
        <v>2011</v>
      </c>
      <c r="E56" s="262" t="s">
        <v>92</v>
      </c>
      <c r="F56" s="262" t="s">
        <v>19</v>
      </c>
      <c r="G56" s="1001">
        <v>34.833136000000003</v>
      </c>
      <c r="H56" s="1001">
        <v>-106.772413</v>
      </c>
      <c r="I56" s="1001">
        <v>5.6356009132000002</v>
      </c>
      <c r="J56" s="262" t="s">
        <v>96</v>
      </c>
      <c r="K56" s="262" t="s">
        <v>961</v>
      </c>
      <c r="L56" s="1001">
        <v>8.9</v>
      </c>
      <c r="M56" s="1001">
        <v>7</v>
      </c>
      <c r="N56" s="1001">
        <v>1.2714285714285716</v>
      </c>
      <c r="O56" s="262" t="s">
        <v>962</v>
      </c>
      <c r="P56" s="262" t="s">
        <v>962</v>
      </c>
      <c r="Q56" s="262">
        <v>25</v>
      </c>
      <c r="R56" s="262">
        <v>180</v>
      </c>
      <c r="X56" s="1031">
        <v>21.3800504272509</v>
      </c>
      <c r="Y56" s="1031">
        <v>18.330825462341899</v>
      </c>
      <c r="AA56" s="1036">
        <v>159.76919484537567</v>
      </c>
      <c r="AF56" s="1032">
        <v>0.26479963570127507</v>
      </c>
      <c r="AH56" s="1032">
        <v>0.2654109589041096</v>
      </c>
      <c r="AI56" s="1032">
        <v>0.24908675799086757</v>
      </c>
      <c r="AJ56" s="1033">
        <v>0.25104085349986988</v>
      </c>
      <c r="AK56" s="1033">
        <v>0.2191454664057404</v>
      </c>
      <c r="AL56" s="1033">
        <v>0.24417808219178086</v>
      </c>
      <c r="AM56" s="1033">
        <v>0.24584148727984345</v>
      </c>
      <c r="AN56" s="1033">
        <v>0.2531388238355452</v>
      </c>
    </row>
    <row r="57" spans="1:40" x14ac:dyDescent="0.2">
      <c r="A57" s="262">
        <v>57359</v>
      </c>
      <c r="B57" s="262" t="s">
        <v>1007</v>
      </c>
      <c r="C57" s="1000">
        <v>40766</v>
      </c>
      <c r="D57" s="262">
        <v>2011</v>
      </c>
      <c r="E57" s="262" t="s">
        <v>8</v>
      </c>
      <c r="F57" s="262" t="s">
        <v>38</v>
      </c>
      <c r="G57" s="1001">
        <v>35.990841000000003</v>
      </c>
      <c r="H57" s="1001">
        <v>-120.106661</v>
      </c>
      <c r="I57" s="1001">
        <v>5.3520027396999996</v>
      </c>
      <c r="J57" s="262" t="s">
        <v>96</v>
      </c>
      <c r="K57" s="262" t="s">
        <v>961</v>
      </c>
      <c r="L57" s="1001">
        <v>7.69</v>
      </c>
      <c r="M57" s="1001">
        <v>6</v>
      </c>
      <c r="N57" s="1001">
        <v>1.2816666666666667</v>
      </c>
      <c r="O57" s="262" t="s">
        <v>962</v>
      </c>
      <c r="P57" s="262" t="s">
        <v>962</v>
      </c>
      <c r="Q57" s="262">
        <v>25</v>
      </c>
      <c r="R57" s="262">
        <v>180</v>
      </c>
      <c r="X57" s="1031">
        <v>0.50467797295916195</v>
      </c>
      <c r="Y57" s="1031">
        <v>4.1267185553144401</v>
      </c>
      <c r="Z57" s="1036">
        <v>240.08263936563256</v>
      </c>
      <c r="AA57" s="1036">
        <v>226.74061055713238</v>
      </c>
      <c r="AF57" s="1032">
        <v>0.24146174863387981</v>
      </c>
      <c r="AG57" s="1032">
        <v>0.2540525114155251</v>
      </c>
      <c r="AH57" s="1032">
        <v>0.24332191780821918</v>
      </c>
      <c r="AI57" s="1032">
        <v>0.24263698630136987</v>
      </c>
      <c r="AJ57" s="1033">
        <v>0.24212583485124473</v>
      </c>
      <c r="AK57" s="1033">
        <v>0.20294901065449011</v>
      </c>
      <c r="AL57" s="1033">
        <v>0.20066590563165906</v>
      </c>
      <c r="AM57" s="1033">
        <v>0.19646118721461187</v>
      </c>
      <c r="AN57" s="1033">
        <v>0.21326654523375835</v>
      </c>
    </row>
    <row r="58" spans="1:40" x14ac:dyDescent="0.2">
      <c r="A58" s="262">
        <v>57565</v>
      </c>
      <c r="B58" s="262" t="s">
        <v>1008</v>
      </c>
      <c r="C58" s="1000">
        <v>40852</v>
      </c>
      <c r="D58" s="262">
        <v>2011</v>
      </c>
      <c r="E58" s="262" t="s">
        <v>93</v>
      </c>
      <c r="F58" s="262" t="s">
        <v>37</v>
      </c>
      <c r="G58" s="1001">
        <v>28.489691000000001</v>
      </c>
      <c r="H58" s="1001">
        <v>-81.181870000000004</v>
      </c>
      <c r="I58" s="1001">
        <v>4.8871292236999997</v>
      </c>
      <c r="J58" s="262" t="s">
        <v>96</v>
      </c>
      <c r="K58" s="262" t="s">
        <v>955</v>
      </c>
      <c r="L58" s="1001">
        <v>5.9154200000000001</v>
      </c>
      <c r="M58" s="1001">
        <v>5.5</v>
      </c>
      <c r="N58" s="1001">
        <v>1.0755309090909091</v>
      </c>
      <c r="O58" s="262" t="s">
        <v>163</v>
      </c>
      <c r="P58" s="262" t="s">
        <v>946</v>
      </c>
      <c r="Q58" s="262" t="s">
        <v>163</v>
      </c>
      <c r="R58" s="262">
        <v>180</v>
      </c>
      <c r="X58" s="1031" t="s">
        <v>1974</v>
      </c>
      <c r="Y58" s="1031" t="s">
        <v>1974</v>
      </c>
      <c r="Z58" s="1036">
        <v>193.81673462055173</v>
      </c>
      <c r="AA58" s="1036">
        <v>237.33293119724578</v>
      </c>
      <c r="AF58" s="1032">
        <v>0.21077579069382349</v>
      </c>
      <c r="AG58" s="1032">
        <v>0.19863013698630136</v>
      </c>
      <c r="AH58" s="1032">
        <v>0.19300539643005396</v>
      </c>
      <c r="AI58" s="1032">
        <v>0.1910751349107514</v>
      </c>
      <c r="AJ58" s="1033">
        <v>0.20365540652425901</v>
      </c>
      <c r="AK58" s="1033">
        <v>0.19003735990037357</v>
      </c>
      <c r="AL58" s="1033">
        <v>0.19393939393939394</v>
      </c>
      <c r="AM58" s="1033">
        <v>0.17961809879618099</v>
      </c>
      <c r="AN58" s="1033">
        <v>0.17711955621791686</v>
      </c>
    </row>
    <row r="59" spans="1:40" x14ac:dyDescent="0.2">
      <c r="A59" s="262">
        <v>57554</v>
      </c>
      <c r="B59" s="262" t="s">
        <v>1009</v>
      </c>
      <c r="C59" s="1000">
        <v>40724</v>
      </c>
      <c r="D59" s="262">
        <v>2011</v>
      </c>
      <c r="E59" s="262" t="s">
        <v>92</v>
      </c>
      <c r="F59" s="262" t="s">
        <v>60</v>
      </c>
      <c r="G59" s="1001">
        <v>38.957020999999997</v>
      </c>
      <c r="H59" s="1001">
        <v>-104.80643999999999</v>
      </c>
      <c r="I59" s="1001">
        <v>4.8237440639000004</v>
      </c>
      <c r="J59" s="262" t="s">
        <v>96</v>
      </c>
      <c r="K59" s="262" t="s">
        <v>955</v>
      </c>
      <c r="L59" s="1001">
        <v>6.0441600000000006</v>
      </c>
      <c r="M59" s="1001">
        <v>5.2</v>
      </c>
      <c r="N59" s="1001">
        <v>1.1623384615384615</v>
      </c>
      <c r="O59" s="262" t="s">
        <v>163</v>
      </c>
      <c r="P59" s="262" t="s">
        <v>946</v>
      </c>
      <c r="Q59" s="262" t="s">
        <v>163</v>
      </c>
      <c r="R59" s="262">
        <v>180</v>
      </c>
      <c r="X59" s="1031" t="s">
        <v>1974</v>
      </c>
      <c r="Y59" s="1031" t="s">
        <v>1974</v>
      </c>
      <c r="AA59" s="1036">
        <v>160.62704743096671</v>
      </c>
      <c r="AF59" s="1032">
        <v>0.27114421325486893</v>
      </c>
      <c r="AG59" s="1032">
        <v>0.24740955391640315</v>
      </c>
      <c r="AH59" s="1032">
        <v>0.24793642430628723</v>
      </c>
      <c r="AI59" s="1032">
        <v>0.24598261327713375</v>
      </c>
      <c r="AJ59" s="1033">
        <v>0.25314820652935399</v>
      </c>
      <c r="AK59" s="1033">
        <v>0.24593870741131008</v>
      </c>
      <c r="AL59" s="1033">
        <v>0.25902265542676489</v>
      </c>
      <c r="AM59" s="1033">
        <v>0.24352388479100795</v>
      </c>
      <c r="AN59" s="1033">
        <v>0.24404073840549245</v>
      </c>
    </row>
    <row r="60" spans="1:40" x14ac:dyDescent="0.2">
      <c r="A60" s="262">
        <v>57591</v>
      </c>
      <c r="B60" s="262" t="s">
        <v>1010</v>
      </c>
      <c r="C60" s="1000">
        <v>40732</v>
      </c>
      <c r="D60" s="262">
        <v>2011</v>
      </c>
      <c r="E60" s="262" t="s">
        <v>92</v>
      </c>
      <c r="F60" s="262" t="s">
        <v>19</v>
      </c>
      <c r="G60" s="1001">
        <v>32.628960999999997</v>
      </c>
      <c r="H60" s="1001">
        <v>-107.25909</v>
      </c>
      <c r="I60" s="1001">
        <v>5.8412200913000003</v>
      </c>
      <c r="J60" s="262" t="s">
        <v>96</v>
      </c>
      <c r="K60" s="262" t="s">
        <v>1011</v>
      </c>
      <c r="L60" s="1001">
        <v>5.8800000000000008</v>
      </c>
      <c r="M60" s="1001">
        <v>5.04</v>
      </c>
      <c r="N60" s="1001">
        <v>1.1666666666666667</v>
      </c>
      <c r="O60" s="262" t="s">
        <v>163</v>
      </c>
      <c r="P60" s="262" t="s">
        <v>1012</v>
      </c>
      <c r="Q60" s="262" t="s">
        <v>163</v>
      </c>
      <c r="X60" s="1031" t="s">
        <v>1974</v>
      </c>
      <c r="Y60" s="1031" t="s">
        <v>1974</v>
      </c>
      <c r="Z60" s="1036">
        <v>119.00059453724488</v>
      </c>
      <c r="AA60" s="1036"/>
    </row>
    <row r="61" spans="1:40" x14ac:dyDescent="0.2">
      <c r="A61" s="262">
        <v>57707</v>
      </c>
      <c r="B61" s="262" t="s">
        <v>1013</v>
      </c>
      <c r="C61" s="1000">
        <v>41274</v>
      </c>
      <c r="D61" s="262">
        <v>2012</v>
      </c>
      <c r="E61" s="262" t="s">
        <v>8</v>
      </c>
      <c r="F61" s="262" t="s">
        <v>48</v>
      </c>
      <c r="G61" s="1001">
        <v>33.342699000000003</v>
      </c>
      <c r="H61" s="1001">
        <v>-112.924136</v>
      </c>
      <c r="I61" s="1001">
        <v>5.8711141552999999</v>
      </c>
      <c r="J61" s="262" t="s">
        <v>96</v>
      </c>
      <c r="K61" s="262" t="s">
        <v>955</v>
      </c>
      <c r="L61" s="1001">
        <v>235.1</v>
      </c>
      <c r="M61" s="1001">
        <v>170</v>
      </c>
      <c r="N61" s="1001">
        <v>1.3829411764705881</v>
      </c>
      <c r="O61" s="262" t="s">
        <v>962</v>
      </c>
      <c r="P61" s="262" t="s">
        <v>962</v>
      </c>
      <c r="Q61" s="262">
        <v>20</v>
      </c>
      <c r="R61" s="262">
        <v>180</v>
      </c>
      <c r="X61" s="1031">
        <v>16.8852973281227</v>
      </c>
      <c r="Y61" s="1031">
        <v>3.4970987090691699</v>
      </c>
      <c r="Z61" s="1036">
        <v>154.49478261403425</v>
      </c>
      <c r="AA61" s="1036">
        <v>112.37733581939295</v>
      </c>
      <c r="AG61" s="1032">
        <v>0.27800281177813602</v>
      </c>
      <c r="AH61" s="1032">
        <v>0.27411959260005359</v>
      </c>
      <c r="AI61" s="1032">
        <v>0.26698787127316481</v>
      </c>
      <c r="AJ61" s="1033">
        <v>0.2733890265723769</v>
      </c>
      <c r="AK61" s="1033">
        <v>0.27784055345151693</v>
      </c>
      <c r="AL61" s="1033">
        <v>0.27867228035186581</v>
      </c>
      <c r="AM61" s="1033">
        <v>0.27353276927209241</v>
      </c>
      <c r="AN61" s="1033">
        <v>0.27923899067823849</v>
      </c>
    </row>
    <row r="62" spans="1:40" x14ac:dyDescent="0.2">
      <c r="A62" s="262">
        <v>58017</v>
      </c>
      <c r="B62" s="262" t="s">
        <v>1014</v>
      </c>
      <c r="C62" s="1000">
        <v>41234</v>
      </c>
      <c r="D62" s="262">
        <v>2012</v>
      </c>
      <c r="E62" s="262" t="s">
        <v>8</v>
      </c>
      <c r="F62" s="262" t="s">
        <v>68</v>
      </c>
      <c r="G62" s="1001">
        <v>35.804620999999997</v>
      </c>
      <c r="H62" s="1001">
        <v>-114.967071</v>
      </c>
      <c r="I62" s="1001">
        <v>5.4780166667000003</v>
      </c>
      <c r="J62" s="262" t="s">
        <v>96</v>
      </c>
      <c r="K62" s="262" t="s">
        <v>961</v>
      </c>
      <c r="L62" s="1001">
        <v>114.375</v>
      </c>
      <c r="M62" s="1001">
        <v>92</v>
      </c>
      <c r="N62" s="1001">
        <v>1.2432065217391304</v>
      </c>
      <c r="O62" s="262" t="s">
        <v>962</v>
      </c>
      <c r="P62" s="262" t="s">
        <v>962</v>
      </c>
      <c r="Q62" s="262">
        <v>25</v>
      </c>
      <c r="R62" s="262">
        <v>180</v>
      </c>
      <c r="X62" s="1031">
        <v>21.6617619933009</v>
      </c>
      <c r="Y62" s="1031">
        <v>3.6764177005627401</v>
      </c>
      <c r="Z62" s="1036">
        <v>115.93134912455014</v>
      </c>
      <c r="AA62" s="1036">
        <v>68.493587729458227</v>
      </c>
      <c r="AG62" s="1032">
        <v>0.28158485656144511</v>
      </c>
      <c r="AH62" s="1032">
        <v>0.27818742753623199</v>
      </c>
      <c r="AI62" s="1032">
        <v>0.28393746818975024</v>
      </c>
      <c r="AJ62" s="1033">
        <v>0.27803901806314452</v>
      </c>
      <c r="AK62" s="1033">
        <v>0.27879928820395783</v>
      </c>
      <c r="AL62" s="1033">
        <v>0.27966121042618003</v>
      </c>
      <c r="AM62" s="1033">
        <v>0.27241628614916286</v>
      </c>
      <c r="AN62" s="1033">
        <v>0.28200364298724956</v>
      </c>
    </row>
    <row r="63" spans="1:40" x14ac:dyDescent="0.2">
      <c r="A63" s="262">
        <v>57442</v>
      </c>
      <c r="B63" s="262" t="s">
        <v>1015</v>
      </c>
      <c r="C63" s="1000">
        <v>41015</v>
      </c>
      <c r="D63" s="262">
        <v>2012</v>
      </c>
      <c r="E63" s="262" t="s">
        <v>92</v>
      </c>
      <c r="F63" s="262" t="s">
        <v>68</v>
      </c>
      <c r="G63" s="1001">
        <v>35.624341000000001</v>
      </c>
      <c r="H63" s="1001">
        <v>-115.35256099999999</v>
      </c>
      <c r="I63" s="1001">
        <v>5.5147972602999999</v>
      </c>
      <c r="J63" s="262" t="s">
        <v>96</v>
      </c>
      <c r="K63" s="262" t="s">
        <v>961</v>
      </c>
      <c r="L63" s="1001">
        <v>63.5</v>
      </c>
      <c r="M63" s="1001">
        <v>52</v>
      </c>
      <c r="N63" s="1001">
        <v>1.2211538461538463</v>
      </c>
      <c r="O63" s="262" t="s">
        <v>962</v>
      </c>
      <c r="P63" s="262" t="s">
        <v>962</v>
      </c>
      <c r="Q63" s="262">
        <v>25</v>
      </c>
      <c r="R63" s="262">
        <v>180</v>
      </c>
      <c r="X63" s="1031">
        <v>23.703119994590399</v>
      </c>
      <c r="Y63" s="1031">
        <v>5.0765498958441198</v>
      </c>
      <c r="Z63" s="1036">
        <v>139.12708403650188</v>
      </c>
      <c r="AA63" s="1036">
        <v>146.92727696795325</v>
      </c>
      <c r="AG63" s="1032">
        <v>0.26837021426062524</v>
      </c>
      <c r="AH63" s="1032">
        <v>0.26297857393747803</v>
      </c>
      <c r="AI63" s="1032">
        <v>0.2630532139093783</v>
      </c>
      <c r="AJ63" s="1033">
        <v>0.25734289617486339</v>
      </c>
      <c r="AK63" s="1033">
        <v>0.25598656480505799</v>
      </c>
      <c r="AL63" s="1033">
        <v>0.25916315419740082</v>
      </c>
      <c r="AM63" s="1033">
        <v>0.24955216016859855</v>
      </c>
      <c r="AN63" s="1033">
        <v>0.25913373966652653</v>
      </c>
    </row>
    <row r="64" spans="1:40" x14ac:dyDescent="0.2">
      <c r="A64" s="262">
        <v>58003</v>
      </c>
      <c r="B64" s="262" t="s">
        <v>1016</v>
      </c>
      <c r="C64" s="1000">
        <v>41271</v>
      </c>
      <c r="D64" s="262">
        <v>2012</v>
      </c>
      <c r="E64" s="262" t="s">
        <v>8</v>
      </c>
      <c r="F64" s="262" t="s">
        <v>38</v>
      </c>
      <c r="G64" s="1001">
        <v>35.899721</v>
      </c>
      <c r="H64" s="1001">
        <v>-119.439521</v>
      </c>
      <c r="I64" s="1001">
        <v>5.3114335616000004</v>
      </c>
      <c r="J64" s="262" t="s">
        <v>96</v>
      </c>
      <c r="K64" s="262" t="s">
        <v>955</v>
      </c>
      <c r="L64" s="1001">
        <v>66.25</v>
      </c>
      <c r="M64" s="1001">
        <v>50</v>
      </c>
      <c r="N64" s="1001">
        <v>1.325</v>
      </c>
      <c r="O64" s="262" t="s">
        <v>163</v>
      </c>
      <c r="P64" s="262" t="s">
        <v>946</v>
      </c>
      <c r="Q64" s="262" t="s">
        <v>163</v>
      </c>
      <c r="R64" s="262">
        <v>180</v>
      </c>
      <c r="X64" s="1031">
        <v>16.020003472528799</v>
      </c>
      <c r="Y64" s="1031">
        <v>3.2785509932239201</v>
      </c>
      <c r="Z64" s="1036">
        <v>164.2326074511121</v>
      </c>
      <c r="AA64" s="1036">
        <v>135.91008881826028</v>
      </c>
      <c r="AG64" s="1032">
        <v>0.28891500000000003</v>
      </c>
      <c r="AH64" s="1032">
        <v>0.3038757534246575</v>
      </c>
      <c r="AI64" s="1032">
        <v>0.30267310502283107</v>
      </c>
      <c r="AJ64" s="1033">
        <v>0.30349726775956282</v>
      </c>
      <c r="AK64" s="1033">
        <v>0.29232648401826483</v>
      </c>
      <c r="AL64" s="1033">
        <v>0.27806392694063925</v>
      </c>
      <c r="AM64" s="1033">
        <v>0.24791324200913242</v>
      </c>
      <c r="AN64" s="1033">
        <v>0.29620218579234964</v>
      </c>
    </row>
    <row r="65" spans="1:40" x14ac:dyDescent="0.2">
      <c r="A65" s="262">
        <v>57816</v>
      </c>
      <c r="B65" s="262" t="s">
        <v>1017</v>
      </c>
      <c r="C65" s="1000">
        <v>41221</v>
      </c>
      <c r="D65" s="262">
        <v>2012</v>
      </c>
      <c r="E65" s="262" t="s">
        <v>92</v>
      </c>
      <c r="F65" s="262" t="s">
        <v>38</v>
      </c>
      <c r="G65" s="1001">
        <v>38.307051000000001</v>
      </c>
      <c r="H65" s="1001">
        <v>-121.29078</v>
      </c>
      <c r="I65" s="1001">
        <v>5.0652563927000003</v>
      </c>
      <c r="J65" s="262" t="s">
        <v>96</v>
      </c>
      <c r="K65" s="262" t="s">
        <v>955</v>
      </c>
      <c r="L65" s="1001">
        <v>38.299999999999997</v>
      </c>
      <c r="M65" s="1001">
        <v>30</v>
      </c>
      <c r="N65" s="1001">
        <v>1.2766666666666666</v>
      </c>
      <c r="O65" s="262" t="s">
        <v>163</v>
      </c>
      <c r="P65" s="262" t="s">
        <v>946</v>
      </c>
      <c r="Q65" s="262" t="s">
        <v>163</v>
      </c>
      <c r="R65" s="262">
        <v>180</v>
      </c>
      <c r="X65" s="1031" t="s">
        <v>1974</v>
      </c>
      <c r="Y65" s="1031" t="s">
        <v>1974</v>
      </c>
      <c r="AA65" s="1036">
        <v>155.46411221743378</v>
      </c>
    </row>
    <row r="66" spans="1:40" x14ac:dyDescent="0.2">
      <c r="A66" s="262">
        <v>57368</v>
      </c>
      <c r="B66" s="262" t="s">
        <v>1018</v>
      </c>
      <c r="C66" s="1000">
        <v>41000</v>
      </c>
      <c r="D66" s="262">
        <v>2012</v>
      </c>
      <c r="E66" s="262" t="s">
        <v>92</v>
      </c>
      <c r="F66" s="262" t="s">
        <v>60</v>
      </c>
      <c r="G66" s="1001">
        <v>37.598761000000003</v>
      </c>
      <c r="H66" s="1001">
        <v>-105.95180000000001</v>
      </c>
      <c r="I66" s="1001">
        <v>5.3435148402000001</v>
      </c>
      <c r="J66" s="262" t="s">
        <v>96</v>
      </c>
      <c r="K66" s="262" t="s">
        <v>1011</v>
      </c>
      <c r="L66" s="1001">
        <v>36.700000000000003</v>
      </c>
      <c r="M66" s="1001">
        <v>30</v>
      </c>
      <c r="N66" s="1001">
        <v>1.2233333333333334</v>
      </c>
      <c r="O66" s="262" t="s">
        <v>163</v>
      </c>
      <c r="P66" s="262" t="s">
        <v>1012</v>
      </c>
      <c r="Q66" s="262" t="s">
        <v>163</v>
      </c>
      <c r="X66" s="1031">
        <v>18.339361798421699</v>
      </c>
      <c r="Y66" s="1031">
        <v>21.1397228027263</v>
      </c>
      <c r="Z66" s="1036">
        <v>138.16008567670679</v>
      </c>
      <c r="AA66" s="1036"/>
    </row>
    <row r="67" spans="1:40" x14ac:dyDescent="0.2">
      <c r="A67" s="262">
        <v>57657</v>
      </c>
      <c r="B67" s="262" t="s">
        <v>1019</v>
      </c>
      <c r="C67" s="1000">
        <v>41257</v>
      </c>
      <c r="D67" s="262">
        <v>2012</v>
      </c>
      <c r="E67" s="262" t="s">
        <v>92</v>
      </c>
      <c r="F67" s="262" t="s">
        <v>48</v>
      </c>
      <c r="G67" s="1001">
        <v>32.371667000000002</v>
      </c>
      <c r="H67" s="1001">
        <v>-111.282777</v>
      </c>
      <c r="I67" s="1001">
        <v>5.7922134703000001</v>
      </c>
      <c r="J67" s="262" t="s">
        <v>96</v>
      </c>
      <c r="K67" s="262" t="s">
        <v>961</v>
      </c>
      <c r="L67" s="1001">
        <v>34</v>
      </c>
      <c r="M67" s="1001">
        <v>26.46</v>
      </c>
      <c r="N67" s="1001">
        <v>1.2849584278155706</v>
      </c>
      <c r="O67" s="262" t="s">
        <v>163</v>
      </c>
      <c r="P67" s="262" t="s">
        <v>946</v>
      </c>
      <c r="Q67" s="262" t="s">
        <v>163</v>
      </c>
      <c r="R67" s="262">
        <v>180</v>
      </c>
      <c r="X67" s="1031" t="s">
        <v>1974</v>
      </c>
      <c r="Y67" s="1031" t="s">
        <v>1974</v>
      </c>
      <c r="Z67" s="1036">
        <v>132.51787215964211</v>
      </c>
      <c r="AA67" s="1036">
        <v>143.10589306214285</v>
      </c>
      <c r="AG67" s="1032">
        <v>0.32707248297594022</v>
      </c>
      <c r="AH67" s="1032">
        <v>0.31991944418558893</v>
      </c>
      <c r="AI67" s="1032">
        <v>0.30643175103628456</v>
      </c>
      <c r="AJ67" s="1033">
        <v>0.32202265646189659</v>
      </c>
      <c r="AK67" s="1033">
        <v>0.31806862775551614</v>
      </c>
      <c r="AL67" s="1033">
        <v>0.31134270044902784</v>
      </c>
      <c r="AM67" s="1033">
        <v>0.29502617891398059</v>
      </c>
      <c r="AN67" s="1033">
        <v>0.28086953259344621</v>
      </c>
    </row>
    <row r="68" spans="1:40" x14ac:dyDescent="0.2">
      <c r="A68" s="262">
        <v>58039</v>
      </c>
      <c r="B68" s="262" t="s">
        <v>1020</v>
      </c>
      <c r="C68" s="1000">
        <v>41244</v>
      </c>
      <c r="D68" s="262">
        <v>2012</v>
      </c>
      <c r="E68" s="262" t="s">
        <v>8</v>
      </c>
      <c r="F68" s="262" t="s">
        <v>38</v>
      </c>
      <c r="G68" s="1001">
        <v>37.736471000000002</v>
      </c>
      <c r="H68" s="1001">
        <v>-120.9905</v>
      </c>
      <c r="I68" s="1001">
        <v>5.1402089040999996</v>
      </c>
      <c r="J68" s="262" t="s">
        <v>96</v>
      </c>
      <c r="K68" s="262" t="s">
        <v>955</v>
      </c>
      <c r="L68" s="1001">
        <v>31.2</v>
      </c>
      <c r="M68" s="1001">
        <v>25.8</v>
      </c>
      <c r="N68" s="1001">
        <v>1.2093023255813953</v>
      </c>
      <c r="O68" s="262" t="s">
        <v>163</v>
      </c>
      <c r="P68" s="262" t="s">
        <v>946</v>
      </c>
      <c r="Q68" s="262" t="s">
        <v>163</v>
      </c>
      <c r="R68" s="262">
        <v>180</v>
      </c>
      <c r="X68" s="1031">
        <v>24.977644350200801</v>
      </c>
      <c r="Y68" s="1031">
        <v>3.74172720341635</v>
      </c>
      <c r="Z68" s="1036">
        <v>160.55576052646407</v>
      </c>
      <c r="AA68" s="1036">
        <v>163.87212735490215</v>
      </c>
      <c r="AG68" s="1032">
        <v>0.29521521362075681</v>
      </c>
      <c r="AH68" s="1032">
        <v>0.28767123287671231</v>
      </c>
      <c r="AI68" s="1032">
        <v>0.28453860040352552</v>
      </c>
      <c r="AJ68" s="1033">
        <v>0.28360673387836943</v>
      </c>
      <c r="AK68" s="1033">
        <v>0.27590616261371276</v>
      </c>
      <c r="AL68" s="1033">
        <v>0.28286166861350043</v>
      </c>
      <c r="AM68" s="1033">
        <v>0.27059219142685215</v>
      </c>
      <c r="AN68" s="1033">
        <v>0.2699146439615368</v>
      </c>
    </row>
    <row r="69" spans="1:40" x14ac:dyDescent="0.2">
      <c r="A69" s="262">
        <v>58062</v>
      </c>
      <c r="B69" s="262" t="s">
        <v>1021</v>
      </c>
      <c r="C69" s="1000">
        <v>41030</v>
      </c>
      <c r="D69" s="262">
        <v>2012</v>
      </c>
      <c r="E69" s="262" t="s">
        <v>92</v>
      </c>
      <c r="F69" s="262" t="s">
        <v>38</v>
      </c>
      <c r="G69" s="1001">
        <v>33.246831</v>
      </c>
      <c r="H69" s="1001">
        <v>-115.49733000000001</v>
      </c>
      <c r="I69" s="1001">
        <v>5.8325257990999999</v>
      </c>
      <c r="J69" s="262" t="s">
        <v>96</v>
      </c>
      <c r="K69" s="262" t="s">
        <v>955</v>
      </c>
      <c r="L69" s="1001">
        <v>28.565999999999999</v>
      </c>
      <c r="M69" s="1001">
        <v>23</v>
      </c>
      <c r="N69" s="1001">
        <v>1.242</v>
      </c>
      <c r="O69" s="262" t="s">
        <v>962</v>
      </c>
      <c r="P69" s="262" t="s">
        <v>962</v>
      </c>
      <c r="Q69" s="262">
        <v>30</v>
      </c>
      <c r="R69" s="262">
        <v>180</v>
      </c>
      <c r="X69" s="1031" t="s">
        <v>1974</v>
      </c>
      <c r="Y69" s="1031" t="s">
        <v>1974</v>
      </c>
      <c r="Z69" s="1036">
        <v>114.43455922227665</v>
      </c>
      <c r="AA69" s="1036">
        <v>161.2061081099888</v>
      </c>
      <c r="AG69" s="1032">
        <v>0.27063728409767723</v>
      </c>
      <c r="AH69" s="1032">
        <v>0.2603037522334723</v>
      </c>
      <c r="AI69" s="1032">
        <v>0.26119714115544962</v>
      </c>
      <c r="AJ69" s="1033">
        <v>0.26203274728755838</v>
      </c>
      <c r="AK69" s="1033">
        <v>0.25663093110978757</v>
      </c>
      <c r="AL69" s="1033">
        <v>0.21796208060353384</v>
      </c>
      <c r="AM69" s="1033">
        <v>0.23577526305340479</v>
      </c>
      <c r="AN69" s="1033">
        <v>0.21216440959847946</v>
      </c>
    </row>
    <row r="70" spans="1:40" x14ac:dyDescent="0.2">
      <c r="A70" s="262">
        <v>50765</v>
      </c>
      <c r="B70" s="262" t="s">
        <v>1022</v>
      </c>
      <c r="C70" s="1000">
        <v>40973</v>
      </c>
      <c r="D70" s="262">
        <v>2012</v>
      </c>
      <c r="E70" s="262" t="s">
        <v>92</v>
      </c>
      <c r="F70" s="262" t="s">
        <v>68</v>
      </c>
      <c r="G70" s="1001">
        <v>39.543590999999999</v>
      </c>
      <c r="H70" s="1001">
        <v>-118.56045</v>
      </c>
      <c r="I70" s="1001">
        <v>5.2686705479000002</v>
      </c>
      <c r="J70" s="262" t="s">
        <v>96</v>
      </c>
      <c r="K70" s="262" t="s">
        <v>955</v>
      </c>
      <c r="L70" s="1001">
        <v>26.2</v>
      </c>
      <c r="M70" s="1001">
        <v>21.8</v>
      </c>
      <c r="N70" s="1001">
        <v>1.201834862385321</v>
      </c>
      <c r="O70" s="262" t="s">
        <v>962</v>
      </c>
      <c r="P70" s="262" t="s">
        <v>962</v>
      </c>
      <c r="Q70" s="262">
        <v>16.2</v>
      </c>
      <c r="R70" s="262">
        <v>180</v>
      </c>
      <c r="S70" s="262" t="s">
        <v>1023</v>
      </c>
      <c r="X70" s="1031">
        <v>27.560773406494899</v>
      </c>
      <c r="Y70" s="1031">
        <v>4.4991425744817599</v>
      </c>
      <c r="AA70" s="1036">
        <v>169.63846657668199</v>
      </c>
    </row>
    <row r="71" spans="1:40" x14ac:dyDescent="0.2">
      <c r="A71" s="262">
        <v>58489</v>
      </c>
      <c r="B71" s="262" t="s">
        <v>1024</v>
      </c>
      <c r="C71" s="1000">
        <v>41153</v>
      </c>
      <c r="D71" s="262">
        <v>2012</v>
      </c>
      <c r="E71" s="262" t="s">
        <v>92</v>
      </c>
      <c r="F71" s="262" t="s">
        <v>68</v>
      </c>
      <c r="G71" s="1001">
        <v>36.392260999999998</v>
      </c>
      <c r="H71" s="1001">
        <v>-114.96456000000001</v>
      </c>
      <c r="I71" s="1001">
        <v>5.6922251142000002</v>
      </c>
      <c r="J71" s="262" t="s">
        <v>96</v>
      </c>
      <c r="K71" s="262" t="s">
        <v>955</v>
      </c>
      <c r="L71" s="1001">
        <v>24.8</v>
      </c>
      <c r="M71" s="1001">
        <v>20</v>
      </c>
      <c r="N71" s="1001">
        <v>1.24</v>
      </c>
      <c r="O71" s="262" t="s">
        <v>163</v>
      </c>
      <c r="P71" s="262" t="s">
        <v>946</v>
      </c>
      <c r="Q71" s="262" t="s">
        <v>163</v>
      </c>
      <c r="R71" s="262">
        <v>190</v>
      </c>
      <c r="X71" s="1031">
        <v>29.031070381575699</v>
      </c>
      <c r="Y71" s="1031">
        <v>8.2538092877862095</v>
      </c>
      <c r="Z71" s="1036">
        <v>131.35468811484361</v>
      </c>
      <c r="AA71" s="1036">
        <v>176.6872353412935</v>
      </c>
      <c r="AG71" s="1032">
        <v>0.30083904109589044</v>
      </c>
      <c r="AH71" s="1032">
        <v>0.29843607305936076</v>
      </c>
      <c r="AI71" s="1032">
        <v>0.27928082191780823</v>
      </c>
      <c r="AJ71" s="1033">
        <v>0.29731329690346081</v>
      </c>
      <c r="AK71" s="1033">
        <v>0.29570776255707759</v>
      </c>
      <c r="AL71" s="1033">
        <v>0.2965353881278539</v>
      </c>
      <c r="AM71" s="1033">
        <v>0.29284246575342465</v>
      </c>
      <c r="AN71" s="1033">
        <v>0.30183857012750459</v>
      </c>
    </row>
    <row r="72" spans="1:40" x14ac:dyDescent="0.2">
      <c r="A72" s="262">
        <v>58002</v>
      </c>
      <c r="B72" s="262" t="s">
        <v>1025</v>
      </c>
      <c r="C72" s="1000">
        <v>41271</v>
      </c>
      <c r="D72" s="262">
        <v>2012</v>
      </c>
      <c r="E72" s="262" t="s">
        <v>8</v>
      </c>
      <c r="F72" s="262" t="s">
        <v>38</v>
      </c>
      <c r="G72" s="1001">
        <v>35.909770999999999</v>
      </c>
      <c r="H72" s="1001">
        <v>-119.426211</v>
      </c>
      <c r="I72" s="1001">
        <v>5.3093230593999996</v>
      </c>
      <c r="J72" s="262" t="s">
        <v>96</v>
      </c>
      <c r="K72" s="262" t="s">
        <v>955</v>
      </c>
      <c r="L72" s="1001">
        <v>26.53</v>
      </c>
      <c r="M72" s="1001">
        <v>20</v>
      </c>
      <c r="N72" s="1001">
        <v>1.3265</v>
      </c>
      <c r="O72" s="262" t="s">
        <v>163</v>
      </c>
      <c r="P72" s="262" t="s">
        <v>946</v>
      </c>
      <c r="Q72" s="262" t="s">
        <v>163</v>
      </c>
      <c r="R72" s="262">
        <v>180</v>
      </c>
      <c r="X72" s="1031">
        <v>15.8996248728739</v>
      </c>
      <c r="Y72" s="1031">
        <v>3.7551610475953998</v>
      </c>
      <c r="Z72" s="1036">
        <v>164.2326074511121</v>
      </c>
      <c r="AA72" s="1036">
        <v>148.29756373111175</v>
      </c>
      <c r="AG72" s="1032">
        <v>0.2917279109589041</v>
      </c>
      <c r="AH72" s="1032">
        <v>0.30553082191780823</v>
      </c>
      <c r="AI72" s="1032">
        <v>0.28906963470319641</v>
      </c>
      <c r="AJ72" s="1033">
        <v>0.29867372495446259</v>
      </c>
      <c r="AK72" s="1033">
        <v>0.28775114155251141</v>
      </c>
      <c r="AL72" s="1033">
        <v>0.27744292237442919</v>
      </c>
      <c r="AM72" s="1033">
        <v>0.2593721461187215</v>
      </c>
      <c r="AN72" s="1033">
        <v>0.25624999999999998</v>
      </c>
    </row>
    <row r="73" spans="1:40" x14ac:dyDescent="0.2">
      <c r="A73" s="262">
        <v>57522</v>
      </c>
      <c r="B73" s="262" t="s">
        <v>1026</v>
      </c>
      <c r="C73" s="1000">
        <v>41115</v>
      </c>
      <c r="D73" s="262">
        <v>2012</v>
      </c>
      <c r="E73" s="262" t="s">
        <v>8</v>
      </c>
      <c r="F73" s="262" t="s">
        <v>38</v>
      </c>
      <c r="G73" s="1001">
        <v>36.424571</v>
      </c>
      <c r="H73" s="1001">
        <v>-120.34296000000001</v>
      </c>
      <c r="I73" s="1001">
        <v>5.3470885844999998</v>
      </c>
      <c r="J73" s="262" t="s">
        <v>96</v>
      </c>
      <c r="K73" s="262" t="s">
        <v>955</v>
      </c>
      <c r="L73" s="1001">
        <v>25.81</v>
      </c>
      <c r="M73" s="1001">
        <v>20</v>
      </c>
      <c r="N73" s="1001">
        <v>1.2905</v>
      </c>
      <c r="O73" s="262" t="s">
        <v>962</v>
      </c>
      <c r="P73" s="262" t="s">
        <v>962</v>
      </c>
      <c r="Q73" s="262">
        <v>25</v>
      </c>
      <c r="R73" s="262">
        <v>179</v>
      </c>
      <c r="X73" s="1031">
        <v>16.731678716422898</v>
      </c>
      <c r="Y73" s="1031">
        <v>3.9840423973537802</v>
      </c>
      <c r="AA73" s="1036">
        <v>130.77817823608299</v>
      </c>
      <c r="AG73" s="1032">
        <v>0.27497146118721455</v>
      </c>
      <c r="AH73" s="1032">
        <v>0.24662671232876712</v>
      </c>
      <c r="AI73" s="1032">
        <v>0.24284817351598173</v>
      </c>
      <c r="AJ73" s="1033">
        <v>0.24932832422586518</v>
      </c>
      <c r="AK73" s="1033">
        <v>0.22729452054794516</v>
      </c>
      <c r="AL73" s="1033">
        <v>0.24099885844748858</v>
      </c>
      <c r="AM73" s="1033">
        <v>0.23039383561643836</v>
      </c>
      <c r="AN73" s="1033">
        <v>0.24116575591985429</v>
      </c>
    </row>
    <row r="74" spans="1:40" x14ac:dyDescent="0.2">
      <c r="A74" s="262">
        <v>57523</v>
      </c>
      <c r="B74" s="262" t="s">
        <v>1027</v>
      </c>
      <c r="C74" s="1000">
        <v>41151</v>
      </c>
      <c r="D74" s="262">
        <v>2012</v>
      </c>
      <c r="E74" s="262" t="s">
        <v>8</v>
      </c>
      <c r="F74" s="262" t="s">
        <v>38</v>
      </c>
      <c r="G74" s="1001">
        <v>36.177509999999998</v>
      </c>
      <c r="H74" s="1001">
        <v>-120.11206</v>
      </c>
      <c r="I74" s="1001">
        <v>5.3794212329000004</v>
      </c>
      <c r="J74" s="262" t="s">
        <v>96</v>
      </c>
      <c r="K74" s="262" t="s">
        <v>955</v>
      </c>
      <c r="L74" s="1001">
        <v>26.8</v>
      </c>
      <c r="M74" s="1001">
        <v>20</v>
      </c>
      <c r="N74" s="1001">
        <v>1.34</v>
      </c>
      <c r="O74" s="262" t="s">
        <v>962</v>
      </c>
      <c r="P74" s="262" t="s">
        <v>962</v>
      </c>
      <c r="Q74" s="262">
        <v>25</v>
      </c>
      <c r="R74" s="262">
        <v>179</v>
      </c>
      <c r="X74" s="1031">
        <v>17.879244842993099</v>
      </c>
      <c r="Y74" s="1031">
        <v>4.5473699154151896</v>
      </c>
      <c r="AA74" s="1036">
        <v>153.6569043931849</v>
      </c>
      <c r="AG74" s="1032">
        <v>0.25711757990867579</v>
      </c>
      <c r="AH74" s="1032">
        <v>0.25122146118721461</v>
      </c>
      <c r="AI74" s="1032">
        <v>0.24420662100456622</v>
      </c>
      <c r="AJ74" s="1033">
        <v>0.24193989071038252</v>
      </c>
      <c r="AK74" s="1033">
        <v>0.23066780821917809</v>
      </c>
      <c r="AL74" s="1033">
        <v>0.23580479452054795</v>
      </c>
      <c r="AM74" s="1033">
        <v>0.22797374429223743</v>
      </c>
      <c r="AN74" s="1033">
        <v>0.21438979963570126</v>
      </c>
    </row>
    <row r="75" spans="1:40" x14ac:dyDescent="0.2">
      <c r="A75" s="262">
        <v>57912</v>
      </c>
      <c r="B75" s="262" t="s">
        <v>1028</v>
      </c>
      <c r="C75" s="1000">
        <v>41117</v>
      </c>
      <c r="D75" s="262">
        <v>2012</v>
      </c>
      <c r="E75" s="262" t="s">
        <v>1</v>
      </c>
      <c r="F75" s="262" t="s">
        <v>18</v>
      </c>
      <c r="G75" s="1001">
        <v>41.146351000000003</v>
      </c>
      <c r="H75" s="1001">
        <v>-88.754260000000002</v>
      </c>
      <c r="I75" s="1001">
        <v>3.9462602740000001</v>
      </c>
      <c r="J75" s="262" t="s">
        <v>96</v>
      </c>
      <c r="K75" s="262" t="s">
        <v>961</v>
      </c>
      <c r="L75" s="1001">
        <v>22.76</v>
      </c>
      <c r="M75" s="1001">
        <v>20</v>
      </c>
      <c r="N75" s="1001">
        <v>1.1380000000000001</v>
      </c>
      <c r="O75" s="262" t="s">
        <v>962</v>
      </c>
      <c r="P75" s="262" t="s">
        <v>962</v>
      </c>
      <c r="Q75" s="262">
        <v>25</v>
      </c>
      <c r="R75" s="262">
        <v>180</v>
      </c>
      <c r="S75" s="262" t="s">
        <v>1029</v>
      </c>
      <c r="T75" s="262" t="s">
        <v>1030</v>
      </c>
      <c r="U75" s="262">
        <v>2013</v>
      </c>
      <c r="V75" s="262">
        <v>33</v>
      </c>
      <c r="W75" s="262">
        <v>13.5</v>
      </c>
      <c r="X75" s="1031">
        <v>22.956309075732001</v>
      </c>
      <c r="Y75" s="1031">
        <v>30.773935889998299</v>
      </c>
      <c r="AA75" s="1036">
        <v>212.20499762856645</v>
      </c>
      <c r="AG75" s="1032">
        <v>0.19595319634703195</v>
      </c>
      <c r="AH75" s="1032">
        <v>0.17871575342465751</v>
      </c>
      <c r="AI75" s="1032">
        <v>0.17204337899543382</v>
      </c>
      <c r="AJ75" s="1033">
        <v>0.1670651183970856</v>
      </c>
      <c r="AK75" s="1033">
        <v>0.18459474885844748</v>
      </c>
      <c r="AL75" s="1033">
        <v>0.17788812785388128</v>
      </c>
      <c r="AM75" s="1033">
        <v>0.1734474885844749</v>
      </c>
      <c r="AN75" s="1033">
        <v>0.17126024590163935</v>
      </c>
    </row>
    <row r="76" spans="1:40" x14ac:dyDescent="0.2">
      <c r="A76" s="262">
        <v>58486</v>
      </c>
      <c r="B76" s="262" t="s">
        <v>1031</v>
      </c>
      <c r="C76" s="1000">
        <v>41242</v>
      </c>
      <c r="D76" s="262">
        <v>2012</v>
      </c>
      <c r="E76" s="262" t="s">
        <v>92</v>
      </c>
      <c r="F76" s="262" t="s">
        <v>48</v>
      </c>
      <c r="G76" s="1001">
        <v>32.369722000000003</v>
      </c>
      <c r="H76" s="1001">
        <v>-111.242778</v>
      </c>
      <c r="I76" s="1001">
        <v>5.7922134703000001</v>
      </c>
      <c r="J76" s="262" t="s">
        <v>96</v>
      </c>
      <c r="K76" s="262" t="s">
        <v>955</v>
      </c>
      <c r="L76" s="1001">
        <v>25.16</v>
      </c>
      <c r="M76" s="1001">
        <v>20</v>
      </c>
      <c r="N76" s="1001">
        <v>1.258</v>
      </c>
      <c r="O76" s="262" t="s">
        <v>163</v>
      </c>
      <c r="P76" s="262" t="s">
        <v>946</v>
      </c>
      <c r="Q76" s="262" t="s">
        <v>163</v>
      </c>
      <c r="R76" s="262">
        <v>180</v>
      </c>
      <c r="X76" s="1031" t="s">
        <v>1974</v>
      </c>
      <c r="Y76" s="1031" t="s">
        <v>1974</v>
      </c>
      <c r="Z76" s="1036">
        <v>132.51787215964211</v>
      </c>
      <c r="AA76" s="1036">
        <v>136.13425760748882</v>
      </c>
      <c r="AG76" s="1032">
        <v>0.31959474885844746</v>
      </c>
      <c r="AH76" s="1032">
        <v>0.3133732876712329</v>
      </c>
      <c r="AI76" s="1032">
        <v>0.30009132420091322</v>
      </c>
      <c r="AJ76" s="1033">
        <v>0.31732695810564659</v>
      </c>
      <c r="AK76" s="1033">
        <v>0.30487442922374436</v>
      </c>
      <c r="AL76" s="1033">
        <v>0.29988013698630134</v>
      </c>
      <c r="AM76" s="1033">
        <v>0.29398401826484022</v>
      </c>
      <c r="AN76" s="1033">
        <v>0.30090505464480871</v>
      </c>
    </row>
    <row r="77" spans="1:40" x14ac:dyDescent="0.2">
      <c r="A77" s="262">
        <v>57994</v>
      </c>
      <c r="B77" s="262" t="s">
        <v>1032</v>
      </c>
      <c r="C77" s="1000">
        <v>41244</v>
      </c>
      <c r="D77" s="262">
        <v>2012</v>
      </c>
      <c r="E77" s="262" t="s">
        <v>93</v>
      </c>
      <c r="F77" s="262" t="s">
        <v>67</v>
      </c>
      <c r="G77" s="1001">
        <v>35.588135000000001</v>
      </c>
      <c r="H77" s="1001">
        <v>-81.251981000000001</v>
      </c>
      <c r="I77" s="1001">
        <v>4.4911753425000001</v>
      </c>
      <c r="J77" s="262" t="s">
        <v>96</v>
      </c>
      <c r="K77" s="262" t="s">
        <v>955</v>
      </c>
      <c r="L77" s="1001">
        <v>24.951599999999999</v>
      </c>
      <c r="M77" s="1001">
        <v>20</v>
      </c>
      <c r="N77" s="1001">
        <v>1.2475799999999999</v>
      </c>
      <c r="O77" s="262" t="s">
        <v>163</v>
      </c>
      <c r="P77" s="262" t="s">
        <v>946</v>
      </c>
      <c r="Q77" s="262" t="s">
        <v>163</v>
      </c>
      <c r="R77" s="262">
        <v>179</v>
      </c>
      <c r="X77" s="1031">
        <v>23.120467427213899</v>
      </c>
      <c r="Y77" s="1031">
        <v>4.4431851481888103</v>
      </c>
      <c r="AA77" s="1036">
        <v>222.78817626640549</v>
      </c>
      <c r="AH77" s="1032">
        <v>0.20033702978908458</v>
      </c>
      <c r="AI77" s="1032">
        <v>0.21235594694498799</v>
      </c>
      <c r="AJ77" s="1033">
        <v>0.23267412611674904</v>
      </c>
      <c r="AK77" s="1033">
        <v>0.2151554685801261</v>
      </c>
      <c r="AL77" s="1033">
        <v>0.2060665362035225</v>
      </c>
      <c r="AM77" s="1033">
        <v>0.18161013263752987</v>
      </c>
      <c r="AN77" s="1033">
        <v>0.17460859571515308</v>
      </c>
    </row>
    <row r="78" spans="1:40" x14ac:dyDescent="0.2">
      <c r="A78" s="262">
        <v>58408</v>
      </c>
      <c r="B78" s="262" t="s">
        <v>1033</v>
      </c>
      <c r="C78" s="1000">
        <v>41244</v>
      </c>
      <c r="D78" s="262">
        <v>2012</v>
      </c>
      <c r="E78" s="262" t="s">
        <v>1</v>
      </c>
      <c r="F78" s="262" t="s">
        <v>502</v>
      </c>
      <c r="G78" s="1001">
        <v>39.562891</v>
      </c>
      <c r="H78" s="1001">
        <v>-77.718830999999994</v>
      </c>
      <c r="I78" s="1001">
        <v>4.0483876712000004</v>
      </c>
      <c r="J78" s="262" t="s">
        <v>96</v>
      </c>
      <c r="K78" s="262" t="s">
        <v>961</v>
      </c>
      <c r="L78" s="1001">
        <v>29.05875</v>
      </c>
      <c r="M78" s="1001">
        <v>20</v>
      </c>
      <c r="N78" s="1001">
        <v>1.4529375</v>
      </c>
      <c r="O78" s="262" t="s">
        <v>962</v>
      </c>
      <c r="P78" s="262" t="s">
        <v>962</v>
      </c>
      <c r="Q78" s="262">
        <v>20</v>
      </c>
      <c r="R78" s="262">
        <v>180</v>
      </c>
      <c r="X78" s="1031">
        <v>24.4700660227039</v>
      </c>
      <c r="Y78" s="1031">
        <v>11.7569540434249</v>
      </c>
      <c r="Z78" s="1036">
        <v>225.77118960531632</v>
      </c>
      <c r="AA78" s="1036">
        <v>200.3927011924645</v>
      </c>
      <c r="AG78" s="1032">
        <v>0.22002283105022832</v>
      </c>
      <c r="AH78" s="1032">
        <v>0.20595890410958903</v>
      </c>
      <c r="AI78" s="1032">
        <v>0.20853881278538813</v>
      </c>
      <c r="AJ78" s="1033">
        <v>0.21597791438979963</v>
      </c>
      <c r="AK78" s="1033">
        <v>0.20396689497716894</v>
      </c>
      <c r="AL78" s="1033">
        <v>0.19539383561643836</v>
      </c>
      <c r="AM78" s="1033">
        <v>0.19828196347031962</v>
      </c>
      <c r="AN78" s="1033">
        <v>0.18565573770491803</v>
      </c>
    </row>
    <row r="79" spans="1:40" x14ac:dyDescent="0.2">
      <c r="A79" s="262">
        <v>57883</v>
      </c>
      <c r="B79" s="262" t="s">
        <v>1034</v>
      </c>
      <c r="C79" s="1000">
        <v>41183</v>
      </c>
      <c r="D79" s="262">
        <v>2012</v>
      </c>
      <c r="E79" s="262" t="s">
        <v>92</v>
      </c>
      <c r="F79" s="262" t="s">
        <v>48</v>
      </c>
      <c r="G79" s="1001">
        <v>33.266711000000001</v>
      </c>
      <c r="H79" s="1001">
        <v>-111.61336</v>
      </c>
      <c r="I79" s="1001">
        <v>5.8016344749000002</v>
      </c>
      <c r="J79" s="262" t="s">
        <v>96</v>
      </c>
      <c r="K79" s="262" t="s">
        <v>955</v>
      </c>
      <c r="L79" s="1001">
        <v>25.283999999999999</v>
      </c>
      <c r="M79" s="1001">
        <v>19</v>
      </c>
      <c r="N79" s="1001">
        <v>1.330736842105263</v>
      </c>
      <c r="O79" s="262" t="s">
        <v>163</v>
      </c>
      <c r="P79" s="262" t="s">
        <v>946</v>
      </c>
      <c r="Q79" s="262" t="s">
        <v>163</v>
      </c>
      <c r="R79" s="262">
        <v>180</v>
      </c>
      <c r="X79" s="1031" t="s">
        <v>1974</v>
      </c>
      <c r="Y79" s="1031" t="s">
        <v>1974</v>
      </c>
      <c r="Z79" s="1036">
        <v>108.14725440354329</v>
      </c>
      <c r="AA79" s="1036">
        <v>145.88228648772204</v>
      </c>
      <c r="AG79" s="1032">
        <v>0.32012136505647676</v>
      </c>
      <c r="AH79" s="1032">
        <v>0.31315789473684208</v>
      </c>
      <c r="AI79" s="1032">
        <v>0.30435592405671713</v>
      </c>
      <c r="AJ79" s="1033">
        <v>0.31242809893586426</v>
      </c>
      <c r="AK79" s="1033">
        <v>0.30754025474645513</v>
      </c>
      <c r="AL79" s="1033">
        <v>0.29774693583273254</v>
      </c>
      <c r="AM79" s="1033">
        <v>0.2861031002162942</v>
      </c>
      <c r="AN79" s="1033">
        <v>0.28421292301792733</v>
      </c>
    </row>
    <row r="80" spans="1:40" x14ac:dyDescent="0.2">
      <c r="A80" s="262">
        <v>57560</v>
      </c>
      <c r="B80" s="262" t="s">
        <v>1035</v>
      </c>
      <c r="C80" s="1000">
        <v>41274</v>
      </c>
      <c r="D80" s="262">
        <v>2012</v>
      </c>
      <c r="E80" s="262" t="s">
        <v>92</v>
      </c>
      <c r="F80" s="262" t="s">
        <v>48</v>
      </c>
      <c r="G80" s="1001">
        <v>34.724361000000002</v>
      </c>
      <c r="H80" s="1001">
        <v>-112.43245</v>
      </c>
      <c r="I80" s="1001">
        <v>5.5992618720999996</v>
      </c>
      <c r="J80" s="262" t="s">
        <v>96</v>
      </c>
      <c r="K80" s="262" t="s">
        <v>955</v>
      </c>
      <c r="L80" s="1001">
        <v>21</v>
      </c>
      <c r="M80" s="1001">
        <v>19</v>
      </c>
      <c r="N80" s="1001">
        <v>1.1052631578947369</v>
      </c>
      <c r="O80" s="262" t="s">
        <v>163</v>
      </c>
      <c r="P80" s="262" t="s">
        <v>946</v>
      </c>
      <c r="Q80" s="262" t="s">
        <v>163</v>
      </c>
      <c r="R80" s="262">
        <v>180</v>
      </c>
      <c r="X80" s="1031">
        <v>20.4890790647231</v>
      </c>
      <c r="Y80" s="1031">
        <v>8.8144062436471202</v>
      </c>
      <c r="AA80" s="1036">
        <v>174.27291377792804</v>
      </c>
      <c r="AG80" s="1032">
        <v>0.2972782984859409</v>
      </c>
      <c r="AH80" s="1032">
        <v>0.28292477769766883</v>
      </c>
      <c r="AI80" s="1032">
        <v>0.27923576063446282</v>
      </c>
      <c r="AJ80" s="1033">
        <v>0.27402693893202951</v>
      </c>
      <c r="AK80" s="1033">
        <v>0.25076904590242727</v>
      </c>
      <c r="AL80" s="1033">
        <v>0.26783225186253307</v>
      </c>
      <c r="AM80" s="1033">
        <v>0.26932227829848593</v>
      </c>
      <c r="AN80" s="1033">
        <v>0.29342824273799251</v>
      </c>
    </row>
    <row r="81" spans="1:40" x14ac:dyDescent="0.2">
      <c r="A81" s="262">
        <v>58483</v>
      </c>
      <c r="B81" s="262" t="s">
        <v>1036</v>
      </c>
      <c r="C81" s="1000">
        <v>41183</v>
      </c>
      <c r="D81" s="262">
        <v>2012</v>
      </c>
      <c r="E81" s="262" t="s">
        <v>1</v>
      </c>
      <c r="F81" s="262" t="s">
        <v>32</v>
      </c>
      <c r="G81" s="1001">
        <v>40.263140999999997</v>
      </c>
      <c r="H81" s="1001">
        <v>-74.083449999999999</v>
      </c>
      <c r="I81" s="1001">
        <v>4.0130954338000002</v>
      </c>
      <c r="J81" s="262" t="s">
        <v>96</v>
      </c>
      <c r="K81" s="262" t="s">
        <v>955</v>
      </c>
      <c r="L81" s="1001">
        <v>19.88</v>
      </c>
      <c r="M81" s="1001">
        <v>15.904</v>
      </c>
      <c r="N81" s="1001">
        <v>1.25</v>
      </c>
      <c r="O81" s="262" t="s">
        <v>962</v>
      </c>
      <c r="P81" s="262" t="s">
        <v>962</v>
      </c>
      <c r="Q81" s="262">
        <v>18</v>
      </c>
      <c r="R81" s="262">
        <v>180</v>
      </c>
      <c r="X81" s="1031">
        <v>20.652068134097998</v>
      </c>
      <c r="Y81" s="1031">
        <v>18.958705525438099</v>
      </c>
      <c r="AA81" s="1036">
        <v>246.22805545051327</v>
      </c>
      <c r="AG81" s="1032">
        <v>0.18917730125042495</v>
      </c>
      <c r="AH81" s="1032">
        <v>0.17910689019964532</v>
      </c>
      <c r="AI81" s="1032">
        <v>0.18025533337008348</v>
      </c>
      <c r="AJ81" s="1033">
        <v>0.19345638952109742</v>
      </c>
      <c r="AK81" s="1033">
        <v>0.17881518563435406</v>
      </c>
      <c r="AL81" s="1033">
        <v>0.17936528991299391</v>
      </c>
      <c r="AM81" s="1033">
        <v>0.16374646279503507</v>
      </c>
      <c r="AN81" s="1033">
        <v>0.18344212588829881</v>
      </c>
    </row>
    <row r="82" spans="1:40" x14ac:dyDescent="0.2">
      <c r="A82" s="262">
        <v>58213</v>
      </c>
      <c r="B82" s="262" t="s">
        <v>1037</v>
      </c>
      <c r="C82" s="1000">
        <v>40909</v>
      </c>
      <c r="D82" s="262">
        <v>2012</v>
      </c>
      <c r="E82" s="262" t="s">
        <v>92</v>
      </c>
      <c r="F82" s="262" t="s">
        <v>48</v>
      </c>
      <c r="G82" s="1001">
        <v>33.381211</v>
      </c>
      <c r="H82" s="1001">
        <v>-113.18445</v>
      </c>
      <c r="I82" s="1001">
        <v>5.8609155251000002</v>
      </c>
      <c r="J82" s="262" t="s">
        <v>96</v>
      </c>
      <c r="K82" s="262" t="s">
        <v>955</v>
      </c>
      <c r="L82" s="1001">
        <v>16.920000000000002</v>
      </c>
      <c r="M82" s="1001">
        <v>15</v>
      </c>
      <c r="N82" s="1001">
        <v>1.1280000000000001</v>
      </c>
      <c r="O82" s="262" t="s">
        <v>163</v>
      </c>
      <c r="P82" s="262" t="s">
        <v>946</v>
      </c>
      <c r="Q82" s="262" t="s">
        <v>163</v>
      </c>
      <c r="R82" s="262">
        <v>181</v>
      </c>
      <c r="X82" s="1031">
        <v>21.040772628815802</v>
      </c>
      <c r="Y82" s="1031">
        <v>12.3635542997533</v>
      </c>
      <c r="AA82" s="1036"/>
      <c r="AG82" s="1032">
        <v>0.29815829528158294</v>
      </c>
      <c r="AH82" s="1032">
        <v>0.28583713850837134</v>
      </c>
      <c r="AI82" s="1032">
        <v>0.27229071537290717</v>
      </c>
      <c r="AJ82" s="1033">
        <v>0.26079993928354583</v>
      </c>
      <c r="AK82" s="1033">
        <v>0.24146879756468798</v>
      </c>
      <c r="AL82" s="1033">
        <v>0.26276255707762558</v>
      </c>
      <c r="AM82" s="1033">
        <v>0.26772450532724501</v>
      </c>
      <c r="AN82" s="1033">
        <v>0.26565725561627201</v>
      </c>
    </row>
    <row r="83" spans="1:40" x14ac:dyDescent="0.2">
      <c r="A83" s="262" t="s">
        <v>1038</v>
      </c>
      <c r="B83" s="262" t="s">
        <v>1039</v>
      </c>
      <c r="C83" s="1000">
        <v>40967</v>
      </c>
      <c r="D83" s="262">
        <v>2012</v>
      </c>
      <c r="E83" s="262" t="s">
        <v>92</v>
      </c>
      <c r="F83" s="262" t="s">
        <v>38</v>
      </c>
      <c r="G83" s="1001">
        <v>38.347931000000003</v>
      </c>
      <c r="H83" s="1001">
        <v>-121.41278</v>
      </c>
      <c r="I83" s="1001">
        <v>5.0825618721000003</v>
      </c>
      <c r="J83" s="262" t="s">
        <v>96</v>
      </c>
      <c r="K83" s="262" t="s">
        <v>955</v>
      </c>
      <c r="L83" s="1001">
        <v>19.149999999999999</v>
      </c>
      <c r="M83" s="1001">
        <v>14.850000000000001</v>
      </c>
      <c r="N83" s="1001">
        <v>1.2895622895622894</v>
      </c>
      <c r="O83" s="262" t="s">
        <v>163</v>
      </c>
      <c r="P83" s="262" t="s">
        <v>946</v>
      </c>
      <c r="Q83" s="262" t="s">
        <v>163</v>
      </c>
      <c r="R83" s="262">
        <v>180</v>
      </c>
      <c r="X83" s="1031" t="s">
        <v>1974</v>
      </c>
      <c r="Y83" s="1031" t="s">
        <v>1974</v>
      </c>
      <c r="AA83" s="1036">
        <v>178.05470513997255</v>
      </c>
    </row>
    <row r="84" spans="1:40" x14ac:dyDescent="0.2">
      <c r="A84" s="262" t="s">
        <v>1040</v>
      </c>
      <c r="B84" s="262" t="s">
        <v>1041</v>
      </c>
      <c r="C84" s="1000">
        <v>40967</v>
      </c>
      <c r="D84" s="262">
        <v>2012</v>
      </c>
      <c r="E84" s="262" t="s">
        <v>92</v>
      </c>
      <c r="F84" s="262" t="s">
        <v>38</v>
      </c>
      <c r="G84" s="1001">
        <v>38.363011</v>
      </c>
      <c r="H84" s="1001">
        <v>-121.38511</v>
      </c>
      <c r="I84" s="1001">
        <v>5.0761180364999996</v>
      </c>
      <c r="J84" s="262" t="s">
        <v>96</v>
      </c>
      <c r="K84" s="262" t="s">
        <v>955</v>
      </c>
      <c r="L84" s="1001">
        <v>19.149999999999999</v>
      </c>
      <c r="M84" s="1001">
        <v>14.850000000000001</v>
      </c>
      <c r="N84" s="1001">
        <v>1.2895622895622894</v>
      </c>
      <c r="O84" s="262" t="s">
        <v>163</v>
      </c>
      <c r="P84" s="262" t="s">
        <v>946</v>
      </c>
      <c r="Q84" s="262" t="s">
        <v>163</v>
      </c>
      <c r="R84" s="262">
        <v>180</v>
      </c>
      <c r="X84" s="1031" t="s">
        <v>1974</v>
      </c>
      <c r="Y84" s="1031" t="s">
        <v>1974</v>
      </c>
      <c r="AA84" s="1036">
        <v>173.52784179784535</v>
      </c>
    </row>
    <row r="85" spans="1:40" x14ac:dyDescent="0.2">
      <c r="A85" s="262">
        <v>57758</v>
      </c>
      <c r="B85" s="262" t="s">
        <v>1042</v>
      </c>
      <c r="C85" s="1000">
        <v>41122</v>
      </c>
      <c r="D85" s="262">
        <v>2012</v>
      </c>
      <c r="E85" s="262" t="s">
        <v>1</v>
      </c>
      <c r="F85" s="262" t="s">
        <v>502</v>
      </c>
      <c r="G85" s="1001">
        <v>39.674880999999999</v>
      </c>
      <c r="H85" s="1001">
        <v>-77.345179999999999</v>
      </c>
      <c r="I85" s="1001">
        <v>4.0358657534000004</v>
      </c>
      <c r="J85" s="262" t="s">
        <v>96</v>
      </c>
      <c r="K85" s="262" t="s">
        <v>961</v>
      </c>
      <c r="L85" s="1001">
        <v>16.113600000000002</v>
      </c>
      <c r="M85" s="1001">
        <v>13</v>
      </c>
      <c r="N85" s="1001">
        <v>1.2395076923076924</v>
      </c>
      <c r="O85" s="262" t="s">
        <v>962</v>
      </c>
      <c r="P85" s="262" t="s">
        <v>962</v>
      </c>
      <c r="Q85" s="262">
        <v>25</v>
      </c>
      <c r="R85" s="262">
        <v>169.29000000000002</v>
      </c>
      <c r="X85" s="1031">
        <v>24.231363858314801</v>
      </c>
      <c r="Y85" s="1031">
        <v>10.282787160629001</v>
      </c>
      <c r="AA85" s="1036">
        <v>267.27874721621089</v>
      </c>
      <c r="AG85" s="1032">
        <v>0.20740252897787143</v>
      </c>
      <c r="AH85" s="1032">
        <v>0.20354759395855282</v>
      </c>
      <c r="AI85" s="1032">
        <v>0.20359149982437658</v>
      </c>
      <c r="AJ85" s="1033">
        <v>0.19130061650553454</v>
      </c>
      <c r="AK85" s="1033">
        <v>0.18363189322093432</v>
      </c>
      <c r="AL85" s="1033">
        <v>0.17251492799438006</v>
      </c>
      <c r="AM85" s="1033">
        <v>0.17643133122585178</v>
      </c>
      <c r="AN85" s="1033">
        <v>0.18160641726215496</v>
      </c>
    </row>
    <row r="86" spans="1:40" x14ac:dyDescent="0.2">
      <c r="A86" s="262">
        <v>58135</v>
      </c>
      <c r="B86" s="262" t="s">
        <v>1043</v>
      </c>
      <c r="C86" s="1000">
        <v>41264</v>
      </c>
      <c r="D86" s="262">
        <v>2012</v>
      </c>
      <c r="E86" s="262" t="s">
        <v>93</v>
      </c>
      <c r="F86" s="262" t="s">
        <v>67</v>
      </c>
      <c r="G86" s="1001">
        <v>35.504443999999999</v>
      </c>
      <c r="H86" s="1001">
        <v>-76.848611000000005</v>
      </c>
      <c r="I86" s="1001">
        <v>4.4052141553000004</v>
      </c>
      <c r="J86" s="262" t="s">
        <v>96</v>
      </c>
      <c r="K86" s="262" t="s">
        <v>955</v>
      </c>
      <c r="L86" s="1001">
        <v>14.787000000000001</v>
      </c>
      <c r="M86" s="1001">
        <v>12.5</v>
      </c>
      <c r="N86" s="1001">
        <v>1.18296</v>
      </c>
      <c r="O86" s="262" t="s">
        <v>962</v>
      </c>
      <c r="P86" s="262" t="s">
        <v>962</v>
      </c>
      <c r="Q86" s="262">
        <v>25</v>
      </c>
      <c r="R86" s="262">
        <v>181</v>
      </c>
      <c r="X86" s="1031">
        <v>23.185310671842402</v>
      </c>
      <c r="Y86" s="1031">
        <v>1.75625989572212</v>
      </c>
      <c r="AA86" s="1036">
        <v>171.84130151087513</v>
      </c>
      <c r="AG86" s="1032">
        <v>0.20182648401826483</v>
      </c>
      <c r="AH86" s="1032">
        <v>0.19852054794520549</v>
      </c>
      <c r="AI86" s="1032">
        <v>0.19638356164383561</v>
      </c>
      <c r="AJ86" s="1033">
        <v>0.20497267759562843</v>
      </c>
      <c r="AK86" s="1033">
        <v>0.20507762557077625</v>
      </c>
      <c r="AL86" s="1033">
        <v>0.19507762557077629</v>
      </c>
      <c r="AM86" s="1033">
        <v>0.18333333333333332</v>
      </c>
      <c r="AN86" s="1033">
        <v>0.1802367941712204</v>
      </c>
    </row>
    <row r="87" spans="1:40" x14ac:dyDescent="0.2">
      <c r="A87" s="262">
        <v>57985</v>
      </c>
      <c r="B87" s="262" t="s">
        <v>1044</v>
      </c>
      <c r="C87" s="1000">
        <v>41030</v>
      </c>
      <c r="D87" s="262">
        <v>2012</v>
      </c>
      <c r="E87" s="262" t="s">
        <v>92</v>
      </c>
      <c r="F87" s="262" t="s">
        <v>19</v>
      </c>
      <c r="G87" s="1001">
        <v>32.247557999999998</v>
      </c>
      <c r="H87" s="1001">
        <v>-106.91173000000001</v>
      </c>
      <c r="I87" s="1001">
        <v>5.8929127854000001</v>
      </c>
      <c r="J87" s="262" t="s">
        <v>96</v>
      </c>
      <c r="K87" s="262" t="s">
        <v>955</v>
      </c>
      <c r="L87" s="1001">
        <v>13.692</v>
      </c>
      <c r="M87" s="1001">
        <v>12</v>
      </c>
      <c r="N87" s="1001">
        <v>1.141</v>
      </c>
      <c r="O87" s="262" t="s">
        <v>163</v>
      </c>
      <c r="P87" s="262" t="s">
        <v>946</v>
      </c>
      <c r="Q87" s="262">
        <v>38</v>
      </c>
      <c r="R87" s="262">
        <v>180</v>
      </c>
      <c r="X87" s="1031" t="s">
        <v>1974</v>
      </c>
      <c r="Y87" s="1031" t="s">
        <v>1974</v>
      </c>
      <c r="Z87" s="1036">
        <v>100.78435541286747</v>
      </c>
      <c r="AA87" s="1036">
        <v>149.35442478150202</v>
      </c>
      <c r="AG87" s="1032">
        <v>0.31780821917808222</v>
      </c>
      <c r="AH87" s="1032">
        <v>0.31294710806697107</v>
      </c>
      <c r="AI87" s="1032">
        <v>0.29473934550989345</v>
      </c>
      <c r="AJ87" s="1033">
        <v>0.30405661809350332</v>
      </c>
      <c r="AK87" s="1033">
        <v>0.29804033485540332</v>
      </c>
      <c r="AL87" s="1033">
        <v>0.25408105022831051</v>
      </c>
      <c r="AM87" s="1033">
        <v>0.27701674277016741</v>
      </c>
      <c r="AN87" s="1033">
        <v>0.29603066180935034</v>
      </c>
    </row>
    <row r="88" spans="1:40" x14ac:dyDescent="0.2">
      <c r="A88" s="262">
        <v>58228</v>
      </c>
      <c r="B88" s="262" t="s">
        <v>1045</v>
      </c>
      <c r="C88" s="1000">
        <v>41214</v>
      </c>
      <c r="D88" s="262">
        <v>2012</v>
      </c>
      <c r="E88" s="262" t="s">
        <v>1</v>
      </c>
      <c r="F88" s="262" t="s">
        <v>507</v>
      </c>
      <c r="G88" s="1001">
        <v>38.924931000000001</v>
      </c>
      <c r="H88" s="1001">
        <v>-75.448359999999994</v>
      </c>
      <c r="I88" s="1001">
        <v>4.1331461187</v>
      </c>
      <c r="J88" s="262" t="s">
        <v>96</v>
      </c>
      <c r="K88" s="262" t="s">
        <v>955</v>
      </c>
      <c r="L88" s="1001">
        <v>15</v>
      </c>
      <c r="M88" s="1001">
        <v>12</v>
      </c>
      <c r="N88" s="1001">
        <v>1.25</v>
      </c>
      <c r="O88" s="262" t="s">
        <v>962</v>
      </c>
      <c r="P88" s="262" t="s">
        <v>962</v>
      </c>
      <c r="Q88" s="262">
        <v>20</v>
      </c>
      <c r="R88" s="262">
        <v>180</v>
      </c>
      <c r="X88" s="1031">
        <v>23.213087870360699</v>
      </c>
      <c r="Y88" s="1031">
        <v>16.607339095483798</v>
      </c>
      <c r="AA88" s="1036">
        <v>231.49395164956681</v>
      </c>
      <c r="AG88" s="1032">
        <v>0.20121765601217653</v>
      </c>
      <c r="AH88" s="1032">
        <v>0.19534817351598169</v>
      </c>
      <c r="AI88" s="1032">
        <v>0.18353310502283104</v>
      </c>
      <c r="AJ88" s="1033">
        <v>0.19282217668488158</v>
      </c>
      <c r="AK88" s="1033">
        <v>0.18951674277016742</v>
      </c>
      <c r="AL88" s="1033">
        <v>0.17819634703196346</v>
      </c>
      <c r="AM88" s="1033">
        <v>0.18499809741248097</v>
      </c>
      <c r="AN88" s="1033">
        <v>0.17709282027929568</v>
      </c>
    </row>
    <row r="89" spans="1:40" x14ac:dyDescent="0.2">
      <c r="A89" s="262">
        <v>57764</v>
      </c>
      <c r="B89" s="262" t="s">
        <v>1046</v>
      </c>
      <c r="C89" s="1000">
        <v>41205</v>
      </c>
      <c r="D89" s="262">
        <v>2012</v>
      </c>
      <c r="E89" s="262" t="s">
        <v>8</v>
      </c>
      <c r="F89" s="262" t="s">
        <v>38</v>
      </c>
      <c r="G89" s="1001">
        <v>35.634</v>
      </c>
      <c r="H89" s="1001">
        <v>-117.652</v>
      </c>
      <c r="I89" s="1001">
        <v>5.8819429224000004</v>
      </c>
      <c r="J89" s="262" t="s">
        <v>96</v>
      </c>
      <c r="K89" s="262" t="s">
        <v>955</v>
      </c>
      <c r="L89" s="1001">
        <v>13.78</v>
      </c>
      <c r="M89" s="1001">
        <v>11.120000000000001</v>
      </c>
      <c r="N89" s="1001">
        <v>1.239208633093525</v>
      </c>
      <c r="O89" s="262" t="s">
        <v>163</v>
      </c>
      <c r="P89" s="262" t="s">
        <v>946</v>
      </c>
      <c r="Q89" s="262" t="s">
        <v>163</v>
      </c>
      <c r="R89" s="262">
        <v>180</v>
      </c>
      <c r="X89" s="1031">
        <v>22.2702932282826</v>
      </c>
      <c r="Y89" s="1031">
        <v>3.5983509593440801</v>
      </c>
      <c r="AA89" s="1036">
        <v>157.73434292098153</v>
      </c>
      <c r="AG89" s="1032">
        <v>0.2453413981143853</v>
      </c>
      <c r="AH89" s="1032">
        <v>0.29864122400709575</v>
      </c>
      <c r="AI89" s="1032">
        <v>0.28798536513255152</v>
      </c>
      <c r="AJ89" s="1033">
        <v>0.30123442229822711</v>
      </c>
      <c r="AK89" s="1033">
        <v>0.29232778161032824</v>
      </c>
      <c r="AL89" s="1033">
        <v>0.27537901185900598</v>
      </c>
      <c r="AM89" s="1033">
        <v>0.24588548339410671</v>
      </c>
      <c r="AN89" s="1033">
        <v>0.27096150948093994</v>
      </c>
    </row>
    <row r="90" spans="1:40" x14ac:dyDescent="0.2">
      <c r="A90" s="262">
        <v>58009</v>
      </c>
      <c r="B90" s="262" t="s">
        <v>1047</v>
      </c>
      <c r="C90" s="1000">
        <v>41122</v>
      </c>
      <c r="D90" s="262">
        <v>2012</v>
      </c>
      <c r="E90" s="262" t="s">
        <v>2</v>
      </c>
      <c r="F90" s="262" t="s">
        <v>21</v>
      </c>
      <c r="G90" s="1001">
        <v>29.225860999999998</v>
      </c>
      <c r="H90" s="1001">
        <v>-98.672030000000007</v>
      </c>
      <c r="I90" s="1001">
        <v>4.7976424658000001</v>
      </c>
      <c r="J90" s="262" t="s">
        <v>96</v>
      </c>
      <c r="K90" s="262" t="s">
        <v>955</v>
      </c>
      <c r="L90" s="1001">
        <v>12.3</v>
      </c>
      <c r="M90" s="1001">
        <v>10.6</v>
      </c>
      <c r="N90" s="1001">
        <v>1.1603773584905661</v>
      </c>
      <c r="O90" s="262" t="s">
        <v>163</v>
      </c>
      <c r="P90" s="262" t="s">
        <v>946</v>
      </c>
      <c r="Q90" s="262" t="s">
        <v>163</v>
      </c>
      <c r="R90" s="262">
        <v>180</v>
      </c>
      <c r="X90" s="1031">
        <v>27.8323318457964</v>
      </c>
      <c r="Y90" s="1031">
        <v>0</v>
      </c>
      <c r="AA90" s="1036">
        <v>208.30130404390749</v>
      </c>
      <c r="AG90" s="1032">
        <v>0.23122899974153538</v>
      </c>
      <c r="AH90" s="1032">
        <v>0.22346428879124677</v>
      </c>
      <c r="AI90" s="1032">
        <v>0.20983027483415184</v>
      </c>
      <c r="AJ90" s="1033">
        <v>0.22664492903048425</v>
      </c>
      <c r="AK90" s="1033">
        <v>0.22252735418282082</v>
      </c>
      <c r="AL90" s="1033">
        <v>0.17686525372619977</v>
      </c>
      <c r="AM90" s="1033">
        <v>0.19477470491944524</v>
      </c>
      <c r="AN90" s="1033">
        <v>0.18627349898614981</v>
      </c>
    </row>
    <row r="91" spans="1:40" x14ac:dyDescent="0.2">
      <c r="A91" s="262">
        <v>57986</v>
      </c>
      <c r="B91" s="262" t="s">
        <v>1048</v>
      </c>
      <c r="C91" s="1000">
        <v>41061</v>
      </c>
      <c r="D91" s="262">
        <v>2012</v>
      </c>
      <c r="E91" s="262" t="s">
        <v>92</v>
      </c>
      <c r="F91" s="262" t="s">
        <v>19</v>
      </c>
      <c r="G91" s="1001">
        <v>32.035409999999999</v>
      </c>
      <c r="H91" s="1001">
        <v>-106.33749</v>
      </c>
      <c r="I91" s="1001">
        <v>5.8384073058999997</v>
      </c>
      <c r="J91" s="262" t="s">
        <v>96</v>
      </c>
      <c r="K91" s="262" t="s">
        <v>955</v>
      </c>
      <c r="L91" s="1001">
        <v>11.3</v>
      </c>
      <c r="M91" s="1001">
        <v>10</v>
      </c>
      <c r="N91" s="1001">
        <v>1.1300000000000001</v>
      </c>
      <c r="O91" s="262" t="s">
        <v>163</v>
      </c>
      <c r="P91" s="262" t="s">
        <v>946</v>
      </c>
      <c r="Q91" s="262">
        <v>38</v>
      </c>
      <c r="R91" s="262">
        <v>180</v>
      </c>
      <c r="X91" s="1031" t="s">
        <v>1974</v>
      </c>
      <c r="Y91" s="1031" t="s">
        <v>1974</v>
      </c>
      <c r="Z91" s="1036">
        <v>100.4796315006849</v>
      </c>
      <c r="AA91" s="1036"/>
      <c r="AG91" s="1032">
        <v>0.30116438356164382</v>
      </c>
      <c r="AH91" s="1032">
        <v>0.30956621004566204</v>
      </c>
      <c r="AI91" s="1032">
        <v>0.29638127853881269</v>
      </c>
      <c r="AJ91" s="1033">
        <v>0.30256147540983608</v>
      </c>
      <c r="AK91" s="1033">
        <v>0.31308219178082192</v>
      </c>
      <c r="AL91" s="1033">
        <v>0.26529680365296804</v>
      </c>
      <c r="AM91" s="1033">
        <v>0.2901369863013698</v>
      </c>
      <c r="AN91" s="1033">
        <v>0.26058743169398907</v>
      </c>
    </row>
    <row r="92" spans="1:40" x14ac:dyDescent="0.2">
      <c r="A92" s="262">
        <v>57521</v>
      </c>
      <c r="B92" s="262" t="s">
        <v>1049</v>
      </c>
      <c r="C92" s="1000">
        <v>41115</v>
      </c>
      <c r="D92" s="262">
        <v>2012</v>
      </c>
      <c r="E92" s="262" t="s">
        <v>8</v>
      </c>
      <c r="F92" s="262" t="s">
        <v>38</v>
      </c>
      <c r="G92" s="1001">
        <v>36.527639999999998</v>
      </c>
      <c r="H92" s="1001">
        <v>-120.31192299999999</v>
      </c>
      <c r="I92" s="1001">
        <v>5.3220723744000002</v>
      </c>
      <c r="J92" s="262" t="s">
        <v>96</v>
      </c>
      <c r="K92" s="262" t="s">
        <v>955</v>
      </c>
      <c r="L92" s="1001">
        <v>12.91</v>
      </c>
      <c r="M92" s="1001">
        <v>10</v>
      </c>
      <c r="N92" s="1001">
        <v>1.2909999999999999</v>
      </c>
      <c r="O92" s="262" t="s">
        <v>962</v>
      </c>
      <c r="P92" s="262" t="s">
        <v>962</v>
      </c>
      <c r="Q92" s="262">
        <v>25</v>
      </c>
      <c r="R92" s="262">
        <v>179</v>
      </c>
      <c r="X92" s="1031">
        <v>6.7295316458554204</v>
      </c>
      <c r="Y92" s="1031">
        <v>4.2248933061903404</v>
      </c>
      <c r="AA92" s="1036">
        <v>160.41152271412037</v>
      </c>
      <c r="AG92" s="1032">
        <v>0.27397260273972601</v>
      </c>
      <c r="AH92" s="1032">
        <v>0.24563926940639269</v>
      </c>
      <c r="AI92" s="1032">
        <v>0.24853881278538814</v>
      </c>
      <c r="AJ92" s="1033">
        <v>0.23540528233151184</v>
      </c>
      <c r="AK92" s="1033">
        <v>0.2074771689497717</v>
      </c>
      <c r="AL92" s="1033">
        <v>0.21630136986301371</v>
      </c>
      <c r="AM92" s="1033">
        <v>0.19936073059360734</v>
      </c>
      <c r="AN92" s="1033">
        <v>0.21671220400728594</v>
      </c>
    </row>
    <row r="93" spans="1:40" x14ac:dyDescent="0.2">
      <c r="A93" s="262">
        <v>57305</v>
      </c>
      <c r="B93" s="262" t="s">
        <v>1050</v>
      </c>
      <c r="C93" s="1000">
        <v>41091</v>
      </c>
      <c r="D93" s="262">
        <v>2012</v>
      </c>
      <c r="E93" s="262" t="s">
        <v>92</v>
      </c>
      <c r="F93" s="262" t="s">
        <v>38</v>
      </c>
      <c r="G93" s="1001">
        <v>34.548020999999999</v>
      </c>
      <c r="H93" s="1001">
        <v>-117.4401</v>
      </c>
      <c r="I93" s="1001">
        <v>5.9183289953999996</v>
      </c>
      <c r="J93" s="262" t="s">
        <v>96</v>
      </c>
      <c r="K93" s="262" t="s">
        <v>955</v>
      </c>
      <c r="L93" s="1001">
        <v>11.4</v>
      </c>
      <c r="M93" s="1001">
        <v>10</v>
      </c>
      <c r="N93" s="1001">
        <v>1.1400000000000001</v>
      </c>
      <c r="O93" s="262" t="s">
        <v>962</v>
      </c>
      <c r="P93" s="262" t="s">
        <v>962</v>
      </c>
      <c r="Q93" s="262">
        <v>30</v>
      </c>
      <c r="R93" s="262">
        <v>180</v>
      </c>
      <c r="X93" s="1031" t="s">
        <v>1974</v>
      </c>
      <c r="Y93" s="1031" t="s">
        <v>1974</v>
      </c>
      <c r="AA93" s="1036">
        <v>305.66919112231227</v>
      </c>
      <c r="AG93" s="1032">
        <v>0.24148401826484023</v>
      </c>
      <c r="AH93" s="1032">
        <v>0.22759132420091324</v>
      </c>
      <c r="AI93" s="1032">
        <v>0.2075342465753425</v>
      </c>
      <c r="AJ93" s="1033">
        <v>0.18493852459016394</v>
      </c>
      <c r="AK93" s="1033">
        <v>0.19664383561643836</v>
      </c>
      <c r="AL93" s="1033">
        <v>0.1784703196347032</v>
      </c>
      <c r="AM93" s="1033">
        <v>0.14555936073059358</v>
      </c>
      <c r="AN93" s="1033">
        <v>0.14015255009107466</v>
      </c>
    </row>
    <row r="94" spans="1:40" x14ac:dyDescent="0.2">
      <c r="A94" s="262">
        <v>57256</v>
      </c>
      <c r="B94" s="262" t="s">
        <v>1051</v>
      </c>
      <c r="C94" s="1000">
        <v>41198</v>
      </c>
      <c r="D94" s="262">
        <v>2012</v>
      </c>
      <c r="E94" s="262" t="s">
        <v>1</v>
      </c>
      <c r="F94" s="262" t="s">
        <v>20</v>
      </c>
      <c r="G94" s="1001">
        <v>40.860142000000003</v>
      </c>
      <c r="H94" s="1001">
        <v>-75.852205999999995</v>
      </c>
      <c r="I94" s="1001">
        <v>3.8493595890000001</v>
      </c>
      <c r="J94" s="262" t="s">
        <v>96</v>
      </c>
      <c r="K94" s="262" t="s">
        <v>955</v>
      </c>
      <c r="L94" s="1001">
        <v>11.476000000000001</v>
      </c>
      <c r="M94" s="1001">
        <v>10</v>
      </c>
      <c r="N94" s="1001">
        <v>1.1476000000000002</v>
      </c>
      <c r="O94" s="262" t="s">
        <v>962</v>
      </c>
      <c r="P94" s="262" t="s">
        <v>962</v>
      </c>
      <c r="Q94" s="262">
        <v>25</v>
      </c>
      <c r="R94" s="262">
        <v>180</v>
      </c>
      <c r="X94" s="1031">
        <v>19.4409826239939</v>
      </c>
      <c r="Y94" s="1031">
        <v>11.202164565115799</v>
      </c>
      <c r="AA94" s="1036">
        <v>290.67701478895032</v>
      </c>
      <c r="AG94" s="1032">
        <v>0.15882945205479448</v>
      </c>
      <c r="AH94" s="1032">
        <v>0.1588356164383562</v>
      </c>
      <c r="AI94" s="1032">
        <v>0.16605022831050228</v>
      </c>
      <c r="AJ94" s="1033">
        <v>0.17211976320582881</v>
      </c>
      <c r="AK94" s="1033">
        <v>0.15945205479452054</v>
      </c>
      <c r="AL94" s="1033">
        <v>0.1406849315068493</v>
      </c>
      <c r="AM94" s="1033">
        <v>0.15336757990867581</v>
      </c>
      <c r="AN94" s="1033">
        <v>0.15412112932604735</v>
      </c>
    </row>
    <row r="95" spans="1:40" x14ac:dyDescent="0.2">
      <c r="A95" s="262">
        <v>58068</v>
      </c>
      <c r="B95" s="262" t="s">
        <v>1052</v>
      </c>
      <c r="C95" s="1000">
        <v>41047</v>
      </c>
      <c r="D95" s="262">
        <v>2012</v>
      </c>
      <c r="E95" s="262" t="s">
        <v>2</v>
      </c>
      <c r="F95" s="262" t="s">
        <v>21</v>
      </c>
      <c r="G95" s="1001">
        <v>29.241810999999998</v>
      </c>
      <c r="H95" s="1001">
        <v>-98.418049999999994</v>
      </c>
      <c r="I95" s="1001">
        <v>4.7920499999999997</v>
      </c>
      <c r="J95" s="262" t="s">
        <v>96</v>
      </c>
      <c r="K95" s="262" t="s">
        <v>955</v>
      </c>
      <c r="L95" s="1001">
        <v>11.5665</v>
      </c>
      <c r="M95" s="1001">
        <v>9.9</v>
      </c>
      <c r="N95" s="1001">
        <v>1.1683333333333332</v>
      </c>
      <c r="O95" s="262" t="s">
        <v>163</v>
      </c>
      <c r="P95" s="262" t="s">
        <v>946</v>
      </c>
      <c r="Q95" s="262" t="s">
        <v>163</v>
      </c>
      <c r="R95" s="262">
        <v>180</v>
      </c>
      <c r="X95" s="1031">
        <v>27.5801687234921</v>
      </c>
      <c r="Y95" s="1031">
        <v>0</v>
      </c>
      <c r="AA95" s="1036">
        <v>208.43515497100944</v>
      </c>
      <c r="AG95" s="1032">
        <v>0.21413910797472435</v>
      </c>
      <c r="AH95" s="1032">
        <v>0.22191088971910883</v>
      </c>
      <c r="AI95" s="1032">
        <v>0.20470688621373542</v>
      </c>
      <c r="AJ95" s="1033">
        <v>0.22243150999981595</v>
      </c>
      <c r="AK95" s="1033">
        <v>0.22097689220976885</v>
      </c>
      <c r="AL95" s="1033">
        <v>0.18742216687422164</v>
      </c>
      <c r="AM95" s="1033">
        <v>0.19025875190258745</v>
      </c>
      <c r="AN95" s="1033">
        <v>0.19035988298283377</v>
      </c>
    </row>
    <row r="96" spans="1:40" x14ac:dyDescent="0.2">
      <c r="A96" s="262">
        <v>58027</v>
      </c>
      <c r="B96" s="262" t="s">
        <v>1053</v>
      </c>
      <c r="C96" s="1000">
        <v>41047</v>
      </c>
      <c r="D96" s="262">
        <v>2012</v>
      </c>
      <c r="E96" s="262" t="s">
        <v>2</v>
      </c>
      <c r="F96" s="262" t="s">
        <v>21</v>
      </c>
      <c r="G96" s="1001">
        <v>29.234110999999999</v>
      </c>
      <c r="H96" s="1001">
        <v>-98.428871000000001</v>
      </c>
      <c r="I96" s="1001">
        <v>4.7920499999999997</v>
      </c>
      <c r="J96" s="262" t="s">
        <v>96</v>
      </c>
      <c r="K96" s="262" t="s">
        <v>955</v>
      </c>
      <c r="L96" s="1001">
        <v>11.5665</v>
      </c>
      <c r="M96" s="1001">
        <v>9.9</v>
      </c>
      <c r="N96" s="1001">
        <v>1.1683333333333332</v>
      </c>
      <c r="O96" s="262" t="s">
        <v>163</v>
      </c>
      <c r="P96" s="262" t="s">
        <v>946</v>
      </c>
      <c r="Q96" s="262" t="s">
        <v>163</v>
      </c>
      <c r="R96" s="262">
        <v>180</v>
      </c>
      <c r="X96" s="1031">
        <v>27.554628676153602</v>
      </c>
      <c r="Y96" s="1031">
        <v>0</v>
      </c>
      <c r="AA96" s="1036">
        <v>207.61935439100756</v>
      </c>
      <c r="AG96" s="1032">
        <v>0.22697292560306251</v>
      </c>
      <c r="AH96" s="1032">
        <v>0.22358286056916185</v>
      </c>
      <c r="AI96" s="1032">
        <v>0.2019510170195101</v>
      </c>
      <c r="AJ96" s="1033">
        <v>0.22118958252838028</v>
      </c>
      <c r="AK96" s="1033">
        <v>0.22093076887597429</v>
      </c>
      <c r="AL96" s="1033">
        <v>0.1929569669295696</v>
      </c>
      <c r="AM96" s="1033">
        <v>0.19939117199391165</v>
      </c>
      <c r="AN96" s="1033">
        <v>0.18919845081047262</v>
      </c>
    </row>
    <row r="97" spans="1:40" x14ac:dyDescent="0.2">
      <c r="A97" s="262">
        <v>58042</v>
      </c>
      <c r="B97" s="262" t="s">
        <v>1054</v>
      </c>
      <c r="C97" s="1000">
        <v>41258</v>
      </c>
      <c r="D97" s="262">
        <v>2012</v>
      </c>
      <c r="E97" s="262" t="s">
        <v>92</v>
      </c>
      <c r="F97" s="262" t="s">
        <v>48</v>
      </c>
      <c r="G97" s="1001">
        <v>35.022790999999998</v>
      </c>
      <c r="H97" s="1001">
        <v>-114.16237</v>
      </c>
      <c r="I97" s="1001">
        <v>5.7839205479000002</v>
      </c>
      <c r="J97" s="262" t="s">
        <v>96</v>
      </c>
      <c r="K97" s="262" t="s">
        <v>955</v>
      </c>
      <c r="L97" s="1001">
        <v>9.9749999999999996</v>
      </c>
      <c r="M97" s="1001">
        <v>9</v>
      </c>
      <c r="N97" s="1001">
        <v>1.1083333333333334</v>
      </c>
      <c r="O97" s="262" t="s">
        <v>163</v>
      </c>
      <c r="P97" s="262" t="s">
        <v>946</v>
      </c>
      <c r="Q97" s="262" t="s">
        <v>163</v>
      </c>
      <c r="R97" s="262">
        <v>180</v>
      </c>
      <c r="X97" s="1031">
        <v>23.6577683643551</v>
      </c>
      <c r="Y97" s="1031">
        <v>12.6516601348089</v>
      </c>
      <c r="Z97" s="1036">
        <v>137.69097724320744</v>
      </c>
      <c r="AA97" s="1036">
        <v>150.15877389900862</v>
      </c>
      <c r="AG97" s="1032">
        <v>0.28498224251648913</v>
      </c>
      <c r="AH97" s="1032">
        <v>0.28318112633181119</v>
      </c>
      <c r="AI97" s="1032">
        <v>0.27834855403348552</v>
      </c>
      <c r="AJ97" s="1033">
        <v>0.26123254401942925</v>
      </c>
      <c r="AK97" s="1033">
        <v>0.26817605276509376</v>
      </c>
      <c r="AL97" s="1033">
        <v>0.26737696600710298</v>
      </c>
      <c r="AM97" s="1033">
        <v>0.2641806189751395</v>
      </c>
      <c r="AN97" s="1033">
        <v>0.25975258044930172</v>
      </c>
    </row>
    <row r="98" spans="1:40" x14ac:dyDescent="0.2">
      <c r="A98" s="262">
        <v>58401</v>
      </c>
      <c r="B98" s="262" t="s">
        <v>1055</v>
      </c>
      <c r="C98" s="1000">
        <v>41263</v>
      </c>
      <c r="D98" s="262">
        <v>2012</v>
      </c>
      <c r="E98" s="262" t="s">
        <v>93</v>
      </c>
      <c r="F98" s="262" t="s">
        <v>503</v>
      </c>
      <c r="G98" s="1001">
        <v>35.097161</v>
      </c>
      <c r="H98" s="1001">
        <v>-85.128339999999994</v>
      </c>
      <c r="I98" s="1001">
        <v>4.3379680365000004</v>
      </c>
      <c r="J98" s="262" t="s">
        <v>96</v>
      </c>
      <c r="K98" s="262" t="s">
        <v>955</v>
      </c>
      <c r="L98" s="1001">
        <v>9.5760000000000005</v>
      </c>
      <c r="M98" s="1001">
        <v>7.6</v>
      </c>
      <c r="N98" s="1001">
        <v>1.2600000000000002</v>
      </c>
      <c r="O98" s="262" t="s">
        <v>962</v>
      </c>
      <c r="P98" s="262" t="s">
        <v>962</v>
      </c>
      <c r="Q98" s="262">
        <v>25</v>
      </c>
      <c r="R98" s="262">
        <v>181</v>
      </c>
      <c r="X98" s="1031">
        <v>22.932520945788099</v>
      </c>
      <c r="Y98" s="1031">
        <v>4.6223540809257804</v>
      </c>
      <c r="AA98" s="1036">
        <v>197.83283955040093</v>
      </c>
      <c r="AG98" s="1032">
        <v>0.1998017303532805</v>
      </c>
      <c r="AH98" s="1032">
        <v>0.20954998798365781</v>
      </c>
      <c r="AI98" s="1032">
        <v>0.19422915164623894</v>
      </c>
      <c r="AJ98" s="1033">
        <v>0.21428015051289429</v>
      </c>
      <c r="AK98" s="1033">
        <v>0.19322278298485943</v>
      </c>
      <c r="AL98" s="1033">
        <v>0.17468757510213892</v>
      </c>
      <c r="AM98" s="1033">
        <v>0.18598293679403993</v>
      </c>
      <c r="AN98" s="1033">
        <v>0.17761060780366217</v>
      </c>
    </row>
    <row r="99" spans="1:40" x14ac:dyDescent="0.2">
      <c r="A99" s="262" t="s">
        <v>1056</v>
      </c>
      <c r="B99" s="262" t="s">
        <v>1057</v>
      </c>
      <c r="C99" s="1000">
        <v>41061</v>
      </c>
      <c r="D99" s="262">
        <v>2012</v>
      </c>
      <c r="E99" s="262" t="s">
        <v>8</v>
      </c>
      <c r="F99" s="262" t="s">
        <v>38</v>
      </c>
      <c r="G99" s="1001">
        <v>33.805911000000002</v>
      </c>
      <c r="H99" s="1001">
        <v>-116.495891</v>
      </c>
      <c r="I99" s="1001">
        <v>5.7726582192000002</v>
      </c>
      <c r="J99" s="262" t="s">
        <v>96</v>
      </c>
      <c r="K99" s="262" t="s">
        <v>955</v>
      </c>
      <c r="L99" s="1001">
        <v>7.7923999999999998</v>
      </c>
      <c r="M99" s="1001">
        <v>6.5</v>
      </c>
      <c r="N99" s="1001">
        <v>1.1988307692307691</v>
      </c>
      <c r="O99" s="262" t="s">
        <v>163</v>
      </c>
      <c r="P99" s="262" t="s">
        <v>946</v>
      </c>
      <c r="Q99" s="262" t="s">
        <v>163</v>
      </c>
      <c r="R99" s="262">
        <v>188</v>
      </c>
      <c r="X99" s="1031" t="s">
        <v>1974</v>
      </c>
      <c r="Y99" s="1031" t="s">
        <v>1974</v>
      </c>
      <c r="AA99" s="1036"/>
    </row>
    <row r="100" spans="1:40" x14ac:dyDescent="0.2">
      <c r="A100" s="262">
        <v>58549</v>
      </c>
      <c r="B100" s="262" t="s">
        <v>1058</v>
      </c>
      <c r="C100" s="1000">
        <v>41255</v>
      </c>
      <c r="D100" s="262">
        <v>2012</v>
      </c>
      <c r="E100" s="262" t="s">
        <v>17</v>
      </c>
      <c r="F100" s="262" t="s">
        <v>17</v>
      </c>
      <c r="G100" s="1001">
        <v>21.901461000000001</v>
      </c>
      <c r="H100" s="1001">
        <v>-159.58287000000001</v>
      </c>
      <c r="I100" s="1001">
        <v>5.3850440638999997</v>
      </c>
      <c r="J100" s="262" t="s">
        <v>96</v>
      </c>
      <c r="K100" s="262" t="s">
        <v>955</v>
      </c>
      <c r="L100" s="1001">
        <v>7.2</v>
      </c>
      <c r="M100" s="1001">
        <v>5.7600000000000007</v>
      </c>
      <c r="N100" s="1001">
        <v>1.2499999999999998</v>
      </c>
      <c r="O100" s="262" t="s">
        <v>962</v>
      </c>
      <c r="P100" s="262" t="s">
        <v>962</v>
      </c>
      <c r="Q100" s="262">
        <v>10</v>
      </c>
      <c r="R100" s="262">
        <v>180</v>
      </c>
      <c r="S100" s="262" t="s">
        <v>1059</v>
      </c>
      <c r="T100" s="262" t="s">
        <v>1060</v>
      </c>
      <c r="U100" s="262">
        <v>2012</v>
      </c>
      <c r="V100" s="262">
        <v>3</v>
      </c>
      <c r="W100" s="262">
        <v>2.0100000000000002</v>
      </c>
      <c r="X100" s="1031" t="s">
        <v>1974</v>
      </c>
      <c r="Y100" s="1031" t="s">
        <v>1974</v>
      </c>
      <c r="Z100" s="1036">
        <v>196.32277356984014</v>
      </c>
      <c r="AA100" s="1036"/>
      <c r="AG100" s="1032">
        <v>0.23795620243531201</v>
      </c>
      <c r="AH100" s="1032">
        <v>0.22475547945205479</v>
      </c>
      <c r="AI100" s="1032">
        <v>0.21418767123287671</v>
      </c>
      <c r="AJ100" s="1033">
        <v>0.2028688524590164</v>
      </c>
      <c r="AK100" s="1033">
        <v>0.21033105022831053</v>
      </c>
      <c r="AL100" s="1033">
        <v>0.22252663622526633</v>
      </c>
      <c r="AM100" s="1033">
        <v>0.21158675799086757</v>
      </c>
      <c r="AN100" s="1033">
        <v>0.17455980570734669</v>
      </c>
    </row>
    <row r="101" spans="1:40" x14ac:dyDescent="0.2">
      <c r="A101" s="262">
        <v>58463</v>
      </c>
      <c r="B101" s="262" t="s">
        <v>1061</v>
      </c>
      <c r="C101" s="1000">
        <v>41231</v>
      </c>
      <c r="D101" s="262">
        <v>2012</v>
      </c>
      <c r="E101" s="262" t="s">
        <v>1</v>
      </c>
      <c r="F101" s="262" t="s">
        <v>502</v>
      </c>
      <c r="G101" s="1001">
        <v>38.546021000000003</v>
      </c>
      <c r="H101" s="1001">
        <v>-76.800250000000005</v>
      </c>
      <c r="I101" s="1001">
        <v>4.1924143836000001</v>
      </c>
      <c r="J101" s="262" t="s">
        <v>96</v>
      </c>
      <c r="K101" s="262" t="s">
        <v>955</v>
      </c>
      <c r="L101" s="1001">
        <v>6.6404799999999993</v>
      </c>
      <c r="M101" s="1001">
        <v>5.5</v>
      </c>
      <c r="N101" s="1001">
        <v>1.2073599999999998</v>
      </c>
      <c r="O101" s="262" t="s">
        <v>962</v>
      </c>
      <c r="P101" s="262" t="s">
        <v>962</v>
      </c>
      <c r="Q101" s="262">
        <v>20</v>
      </c>
      <c r="R101" s="262">
        <v>180</v>
      </c>
      <c r="X101" s="1031">
        <v>24.877468868469101</v>
      </c>
      <c r="Y101" s="1031">
        <v>11.2696164878095</v>
      </c>
      <c r="AA101" s="1036">
        <v>233.95406083019205</v>
      </c>
      <c r="AG101" s="1032">
        <v>0.18289746782897467</v>
      </c>
      <c r="AH101" s="1032">
        <v>0.17733499377334994</v>
      </c>
      <c r="AI101" s="1032">
        <v>0.1757368202573682</v>
      </c>
      <c r="AJ101" s="1033">
        <v>0.18401225368438484</v>
      </c>
      <c r="AK101" s="1033">
        <v>0.1790992112909921</v>
      </c>
      <c r="AL101" s="1033">
        <v>0.16791199667911996</v>
      </c>
      <c r="AM101" s="1033">
        <v>0.17691988376919884</v>
      </c>
      <c r="AN101" s="1033">
        <v>0.15824225865209471</v>
      </c>
    </row>
    <row r="102" spans="1:40" x14ac:dyDescent="0.2">
      <c r="A102" s="262">
        <v>58030</v>
      </c>
      <c r="B102" s="262" t="s">
        <v>1062</v>
      </c>
      <c r="C102" s="1000">
        <v>40934</v>
      </c>
      <c r="D102" s="262">
        <v>2012</v>
      </c>
      <c r="E102" s="262" t="s">
        <v>1</v>
      </c>
      <c r="F102" s="262" t="s">
        <v>32</v>
      </c>
      <c r="G102" s="1001">
        <v>39.928491000000001</v>
      </c>
      <c r="H102" s="1001">
        <v>-74.81626</v>
      </c>
      <c r="I102" s="1001">
        <v>4.027356621</v>
      </c>
      <c r="J102" s="262" t="s">
        <v>96</v>
      </c>
      <c r="K102" s="262" t="s">
        <v>955</v>
      </c>
      <c r="L102" s="1001">
        <v>6.6920000000000002</v>
      </c>
      <c r="M102" s="1001">
        <v>5.5</v>
      </c>
      <c r="N102" s="1001">
        <v>1.2167272727272727</v>
      </c>
      <c r="O102" s="262" t="s">
        <v>962</v>
      </c>
      <c r="P102" s="262" t="s">
        <v>962</v>
      </c>
      <c r="Q102" s="262">
        <v>25</v>
      </c>
      <c r="R102" s="262">
        <v>180</v>
      </c>
      <c r="X102" s="1031">
        <v>18.62758053412</v>
      </c>
      <c r="Y102" s="1031">
        <v>20.5153580516494</v>
      </c>
      <c r="AA102" s="1036">
        <v>193.86296865196454</v>
      </c>
      <c r="AG102" s="1032">
        <v>0.18893731838937314</v>
      </c>
      <c r="AH102" s="1032">
        <v>0.17974263179742631</v>
      </c>
      <c r="AI102" s="1032">
        <v>0.18499377334993775</v>
      </c>
      <c r="AJ102" s="1033">
        <v>0.18322569961914223</v>
      </c>
      <c r="AK102" s="1033">
        <v>0.16753839767538395</v>
      </c>
      <c r="AL102" s="1033">
        <v>0.16712328767123288</v>
      </c>
      <c r="AM102" s="1033">
        <v>0.17953507679535077</v>
      </c>
      <c r="AN102" s="1033">
        <v>0.16685295578738202</v>
      </c>
    </row>
    <row r="103" spans="1:40" x14ac:dyDescent="0.2">
      <c r="A103" s="262">
        <v>58356</v>
      </c>
      <c r="B103" s="262" t="s">
        <v>1063</v>
      </c>
      <c r="C103" s="1000">
        <v>41065</v>
      </c>
      <c r="D103" s="262">
        <v>2012</v>
      </c>
      <c r="E103" s="262" t="s">
        <v>1</v>
      </c>
      <c r="F103" s="262" t="s">
        <v>32</v>
      </c>
      <c r="G103" s="1001">
        <v>40.299670999999996</v>
      </c>
      <c r="H103" s="1001">
        <v>-74.71978</v>
      </c>
      <c r="I103" s="1001">
        <v>3.9864716895000001</v>
      </c>
      <c r="J103" s="262" t="s">
        <v>96</v>
      </c>
      <c r="K103" s="262" t="s">
        <v>955</v>
      </c>
      <c r="L103" s="1001">
        <v>6.1120000000000001</v>
      </c>
      <c r="M103" s="1001">
        <v>5.5</v>
      </c>
      <c r="N103" s="1001">
        <v>1.1112727272727272</v>
      </c>
      <c r="O103" s="262" t="s">
        <v>163</v>
      </c>
      <c r="P103" s="262" t="s">
        <v>946</v>
      </c>
      <c r="Q103" s="262" t="s">
        <v>163</v>
      </c>
      <c r="R103" s="262">
        <v>160</v>
      </c>
      <c r="X103" s="1031">
        <v>18.544694854531201</v>
      </c>
      <c r="Y103" s="1031">
        <v>19.123116970940998</v>
      </c>
      <c r="AA103" s="1036">
        <v>280.99366804301116</v>
      </c>
      <c r="AG103" s="1032">
        <v>0.18499377334993769</v>
      </c>
      <c r="AH103" s="1032">
        <v>0.18462328767123287</v>
      </c>
      <c r="AI103" s="1032">
        <v>0.19103362391033626</v>
      </c>
      <c r="AJ103" s="1033">
        <v>0.19156731246895184</v>
      </c>
      <c r="AK103" s="1033">
        <v>0.17909921129099216</v>
      </c>
      <c r="AL103" s="1033">
        <v>0.16760066417600664</v>
      </c>
      <c r="AM103" s="1033">
        <v>0.18107098381070985</v>
      </c>
      <c r="AN103" s="1033">
        <v>0.17014406358668654</v>
      </c>
    </row>
    <row r="104" spans="1:40" x14ac:dyDescent="0.2">
      <c r="A104" s="262">
        <v>59455</v>
      </c>
      <c r="B104" s="262" t="s">
        <v>1064</v>
      </c>
      <c r="C104" s="1000">
        <v>41262</v>
      </c>
      <c r="D104" s="262">
        <v>2012</v>
      </c>
      <c r="E104" s="262" t="s">
        <v>92</v>
      </c>
      <c r="F104" s="262" t="s">
        <v>48</v>
      </c>
      <c r="G104" s="1001">
        <v>32.101880999999999</v>
      </c>
      <c r="H104" s="1001">
        <v>-110.816671</v>
      </c>
      <c r="I104" s="1001">
        <v>5.7976952055000002</v>
      </c>
      <c r="J104" s="262" t="s">
        <v>96</v>
      </c>
      <c r="K104" s="262" t="s">
        <v>961</v>
      </c>
      <c r="L104" s="1001">
        <v>6.1</v>
      </c>
      <c r="M104" s="1001">
        <v>5.0999999999999996</v>
      </c>
      <c r="N104" s="1001">
        <v>1.196078431372549</v>
      </c>
      <c r="O104" s="262" t="s">
        <v>962</v>
      </c>
      <c r="P104" s="262" t="s">
        <v>962</v>
      </c>
      <c r="R104" s="262">
        <v>180</v>
      </c>
      <c r="X104" s="1031" t="s">
        <v>1974</v>
      </c>
      <c r="Y104" s="1031" t="s">
        <v>1974</v>
      </c>
      <c r="AA104" s="1036">
        <v>106.10507086444835</v>
      </c>
    </row>
    <row r="105" spans="1:40" x14ac:dyDescent="0.2">
      <c r="A105" s="262">
        <v>57439</v>
      </c>
      <c r="B105" s="262" t="s">
        <v>1065</v>
      </c>
      <c r="C105" s="1000">
        <v>41579</v>
      </c>
      <c r="D105" s="262">
        <v>2013</v>
      </c>
      <c r="E105" s="262" t="s">
        <v>8</v>
      </c>
      <c r="F105" s="262" t="s">
        <v>38</v>
      </c>
      <c r="G105" s="1001">
        <v>35.322971000000003</v>
      </c>
      <c r="H105" s="1001">
        <v>-119.90856100000001</v>
      </c>
      <c r="I105" s="1001">
        <v>5.5339874429</v>
      </c>
      <c r="J105" s="262" t="s">
        <v>96</v>
      </c>
      <c r="K105" s="262" t="s">
        <v>955</v>
      </c>
      <c r="L105" s="1001">
        <v>314.89999999999998</v>
      </c>
      <c r="M105" s="1001">
        <v>250</v>
      </c>
      <c r="N105" s="1001">
        <v>1.2595999999999998</v>
      </c>
      <c r="O105" s="262" t="s">
        <v>163</v>
      </c>
      <c r="P105" s="262" t="s">
        <v>946</v>
      </c>
      <c r="Q105" s="262" t="s">
        <v>163</v>
      </c>
      <c r="R105" s="262">
        <v>180</v>
      </c>
      <c r="X105" s="1031">
        <v>19.367397629812899</v>
      </c>
      <c r="Y105" s="1031">
        <v>3.3947441807141301</v>
      </c>
      <c r="Z105" s="1036">
        <v>131.7706901652578</v>
      </c>
      <c r="AA105" s="1036">
        <v>136.120308101955</v>
      </c>
      <c r="AH105" s="1032">
        <v>0.3110276221461194</v>
      </c>
      <c r="AI105" s="1032">
        <v>0.30691527858447593</v>
      </c>
      <c r="AJ105" s="1033">
        <v>0.30600592363388013</v>
      </c>
      <c r="AK105" s="1033">
        <v>0.29517465296803619</v>
      </c>
      <c r="AL105" s="1033">
        <v>0.30668869863013742</v>
      </c>
      <c r="AM105" s="1033">
        <v>0.26702968036529678</v>
      </c>
      <c r="AN105" s="1033">
        <v>0.29305965391621136</v>
      </c>
    </row>
    <row r="106" spans="1:40" x14ac:dyDescent="0.2">
      <c r="A106" s="262">
        <v>56812</v>
      </c>
      <c r="B106" s="262" t="s">
        <v>1066</v>
      </c>
      <c r="C106" s="1000">
        <v>41555</v>
      </c>
      <c r="D106" s="262">
        <v>2013</v>
      </c>
      <c r="E106" s="262" t="s">
        <v>92</v>
      </c>
      <c r="F106" s="262" t="s">
        <v>48</v>
      </c>
      <c r="G106" s="1001">
        <v>32.921560999999997</v>
      </c>
      <c r="H106" s="1001">
        <v>-112.97705000000001</v>
      </c>
      <c r="I106" s="1001">
        <v>5.8138990868000002</v>
      </c>
      <c r="J106" s="262" t="s">
        <v>945</v>
      </c>
      <c r="K106" s="262" t="s">
        <v>647</v>
      </c>
      <c r="L106" s="1001"/>
      <c r="M106" s="1001">
        <v>250</v>
      </c>
      <c r="N106" s="1001"/>
      <c r="O106" s="262" t="s">
        <v>163</v>
      </c>
      <c r="P106" s="262" t="s">
        <v>946</v>
      </c>
      <c r="Q106" s="262" t="s">
        <v>163</v>
      </c>
      <c r="R106" s="262">
        <v>180</v>
      </c>
      <c r="S106" s="262" t="s">
        <v>1067</v>
      </c>
      <c r="T106" s="262" t="s">
        <v>1068</v>
      </c>
      <c r="U106" s="262">
        <v>2013</v>
      </c>
      <c r="V106" s="262">
        <v>280</v>
      </c>
      <c r="W106" s="262">
        <v>1680</v>
      </c>
      <c r="X106" s="1031">
        <v>21.488260034426599</v>
      </c>
      <c r="Y106" s="1031">
        <v>12.099166883342299</v>
      </c>
      <c r="Z106" s="1036">
        <v>137.08051925953475</v>
      </c>
      <c r="AA106" s="1036"/>
      <c r="AH106" s="1032">
        <v>0.2756013698630137</v>
      </c>
      <c r="AI106" s="1032">
        <v>0.32823881278538813</v>
      </c>
      <c r="AJ106" s="1033">
        <v>0.29311020036429875</v>
      </c>
      <c r="AK106" s="1033">
        <v>0.33057808219178081</v>
      </c>
      <c r="AL106" s="1033">
        <v>0.35434383561643834</v>
      </c>
      <c r="AM106" s="1033">
        <v>0.36148036529680366</v>
      </c>
      <c r="AN106" s="1033">
        <v>0.35323497267759563</v>
      </c>
    </row>
    <row r="107" spans="1:40" x14ac:dyDescent="0.2">
      <c r="A107" s="262">
        <v>58467</v>
      </c>
      <c r="B107" s="262" t="s">
        <v>1069</v>
      </c>
      <c r="C107" s="1000">
        <v>41487</v>
      </c>
      <c r="D107" s="262">
        <v>2013</v>
      </c>
      <c r="E107" s="262" t="s">
        <v>8</v>
      </c>
      <c r="F107" s="262" t="s">
        <v>38</v>
      </c>
      <c r="G107" s="1001">
        <v>32.747070999999998</v>
      </c>
      <c r="H107" s="1001">
        <v>-115.708781</v>
      </c>
      <c r="I107" s="1001">
        <v>5.7881271689</v>
      </c>
      <c r="J107" s="262" t="s">
        <v>96</v>
      </c>
      <c r="K107" s="262" t="s">
        <v>961</v>
      </c>
      <c r="L107" s="1001">
        <v>201.1</v>
      </c>
      <c r="M107" s="1001">
        <v>147.4</v>
      </c>
      <c r="N107" s="1001">
        <v>1.364314789687924</v>
      </c>
      <c r="O107" s="262" t="s">
        <v>962</v>
      </c>
      <c r="P107" s="262" t="s">
        <v>962</v>
      </c>
      <c r="Q107" s="262">
        <v>25</v>
      </c>
      <c r="R107" s="262">
        <v>180</v>
      </c>
      <c r="X107" s="1031">
        <v>18.5124189140837</v>
      </c>
      <c r="Y107" s="1031">
        <v>3.7622114105527098</v>
      </c>
      <c r="AA107" s="1036">
        <v>121.20376626037597</v>
      </c>
      <c r="AH107" s="1032">
        <v>0.30493167110147501</v>
      </c>
      <c r="AI107" s="1032">
        <v>0.30299021057126901</v>
      </c>
      <c r="AJ107" s="1033">
        <v>0.2967519427081286</v>
      </c>
      <c r="AK107" s="1033">
        <v>0.28869452383298838</v>
      </c>
      <c r="AL107" s="1033">
        <v>0.26815725501790355</v>
      </c>
      <c r="AM107" s="1033">
        <v>0.27580072927959004</v>
      </c>
      <c r="AN107" s="1033">
        <v>0.27463029576338926</v>
      </c>
    </row>
    <row r="108" spans="1:40" x14ac:dyDescent="0.2">
      <c r="A108" s="262">
        <v>57490</v>
      </c>
      <c r="B108" s="262" t="s">
        <v>1070</v>
      </c>
      <c r="C108" s="1000">
        <v>41596</v>
      </c>
      <c r="D108" s="262">
        <v>2013</v>
      </c>
      <c r="E108" s="262" t="s">
        <v>8</v>
      </c>
      <c r="F108" s="262" t="s">
        <v>38</v>
      </c>
      <c r="G108" s="1001">
        <v>32.662210999999999</v>
      </c>
      <c r="H108" s="1001">
        <v>-115.65951099999999</v>
      </c>
      <c r="I108" s="1001">
        <v>5.6630150685</v>
      </c>
      <c r="J108" s="262" t="s">
        <v>96</v>
      </c>
      <c r="K108" s="262" t="s">
        <v>961</v>
      </c>
      <c r="L108" s="1001">
        <v>172.3</v>
      </c>
      <c r="M108" s="1001">
        <v>130</v>
      </c>
      <c r="N108" s="1001">
        <v>1.3253846153846154</v>
      </c>
      <c r="O108" s="262" t="s">
        <v>962</v>
      </c>
      <c r="P108" s="262" t="s">
        <v>962</v>
      </c>
      <c r="Q108" s="262">
        <v>25</v>
      </c>
      <c r="R108" s="262">
        <v>180</v>
      </c>
      <c r="X108" s="1031">
        <v>17.9962066443527</v>
      </c>
      <c r="Y108" s="1031">
        <v>4.52319807644799</v>
      </c>
      <c r="Z108" s="1036">
        <v>130.46105532275737</v>
      </c>
      <c r="AA108" s="1036">
        <v>170.69862733913087</v>
      </c>
      <c r="AH108" s="1032">
        <v>0.28432384966631541</v>
      </c>
      <c r="AI108" s="1032">
        <v>0.28077010888654724</v>
      </c>
      <c r="AJ108" s="1033">
        <v>0.25762838027182289</v>
      </c>
      <c r="AK108" s="1033">
        <v>0.24644274675096592</v>
      </c>
      <c r="AL108" s="1033">
        <v>0.24101949420442567</v>
      </c>
      <c r="AM108" s="1033">
        <v>0.24719090270460134</v>
      </c>
      <c r="AN108" s="1033">
        <v>0.2128065013310915</v>
      </c>
    </row>
    <row r="109" spans="1:40" x14ac:dyDescent="0.2">
      <c r="A109" s="262">
        <v>57680</v>
      </c>
      <c r="B109" s="262" t="s">
        <v>1071</v>
      </c>
      <c r="C109" s="1000">
        <v>41591</v>
      </c>
      <c r="D109" s="262">
        <v>2013</v>
      </c>
      <c r="E109" s="262" t="s">
        <v>92</v>
      </c>
      <c r="F109" s="262" t="s">
        <v>48</v>
      </c>
      <c r="G109" s="1001">
        <v>33.304951000000003</v>
      </c>
      <c r="H109" s="1001">
        <v>-112.83365000000001</v>
      </c>
      <c r="I109" s="1001">
        <v>5.8517682647999996</v>
      </c>
      <c r="J109" s="262" t="s">
        <v>96</v>
      </c>
      <c r="K109" s="262" t="s">
        <v>955</v>
      </c>
      <c r="L109" s="1001">
        <v>174.9</v>
      </c>
      <c r="M109" s="1001">
        <v>129</v>
      </c>
      <c r="N109" s="1001">
        <v>1.3558139534883722</v>
      </c>
      <c r="O109" s="262" t="s">
        <v>163</v>
      </c>
      <c r="P109" s="262" t="s">
        <v>946</v>
      </c>
      <c r="Q109" s="262" t="s">
        <v>163</v>
      </c>
      <c r="R109" s="262">
        <v>180</v>
      </c>
      <c r="X109" s="1031">
        <v>20.946678507619598</v>
      </c>
      <c r="Y109" s="1031">
        <v>11.775446761470601</v>
      </c>
      <c r="Z109" s="1036">
        <v>111.74425078754807</v>
      </c>
      <c r="AA109" s="1036">
        <v>132.02854812689986</v>
      </c>
      <c r="AH109" s="1032">
        <v>0.3231071466496761</v>
      </c>
      <c r="AI109" s="1032">
        <v>0.31588527839722486</v>
      </c>
      <c r="AJ109" s="1033">
        <v>0.32158187543242822</v>
      </c>
      <c r="AK109" s="1033">
        <v>0.3167923259353651</v>
      </c>
      <c r="AL109" s="1033">
        <v>0.29655941382605927</v>
      </c>
      <c r="AM109" s="1033">
        <v>0.3082988212806626</v>
      </c>
      <c r="AN109" s="1033">
        <v>0.31922205278095478</v>
      </c>
    </row>
    <row r="110" spans="1:40" x14ac:dyDescent="0.2">
      <c r="A110" s="262">
        <v>57708</v>
      </c>
      <c r="B110" s="262" t="s">
        <v>1072</v>
      </c>
      <c r="C110" s="1000">
        <v>41508</v>
      </c>
      <c r="D110" s="262">
        <v>2013</v>
      </c>
      <c r="E110" s="262" t="s">
        <v>8</v>
      </c>
      <c r="F110" s="262" t="s">
        <v>38</v>
      </c>
      <c r="G110" s="1001">
        <v>34.929571000000003</v>
      </c>
      <c r="H110" s="1001">
        <v>-118.33254100000001</v>
      </c>
      <c r="I110" s="1001">
        <v>5.8249045661999999</v>
      </c>
      <c r="J110" s="262" t="s">
        <v>96</v>
      </c>
      <c r="K110" s="262" t="s">
        <v>961</v>
      </c>
      <c r="L110" s="1001">
        <v>143</v>
      </c>
      <c r="M110" s="1001">
        <v>110</v>
      </c>
      <c r="N110" s="1001">
        <v>1.3</v>
      </c>
      <c r="O110" s="262" t="s">
        <v>962</v>
      </c>
      <c r="P110" s="262" t="s">
        <v>962</v>
      </c>
      <c r="Q110" s="262">
        <v>20</v>
      </c>
      <c r="R110" s="262">
        <v>180</v>
      </c>
      <c r="S110" s="262" t="s">
        <v>1073</v>
      </c>
      <c r="X110" s="1031">
        <v>21.0162704849491</v>
      </c>
      <c r="Y110" s="1031">
        <v>3.9295183925084598</v>
      </c>
      <c r="Z110" s="1036">
        <v>119.61881898299147</v>
      </c>
      <c r="AA110" s="1036">
        <v>112.98423242294439</v>
      </c>
      <c r="AH110" s="1032">
        <v>0.29886156081361559</v>
      </c>
      <c r="AI110" s="1032">
        <v>0.2904659609796596</v>
      </c>
      <c r="AJ110" s="1033">
        <v>0.27877959927140256</v>
      </c>
      <c r="AK110" s="1033">
        <v>0.27938978829389788</v>
      </c>
      <c r="AL110" s="1033">
        <v>0.27530095475300953</v>
      </c>
      <c r="AM110" s="1033">
        <v>0.25646118721461192</v>
      </c>
      <c r="AN110" s="1033">
        <v>0.25944278854114922</v>
      </c>
    </row>
    <row r="111" spans="1:40" x14ac:dyDescent="0.2">
      <c r="A111" s="262">
        <v>57295</v>
      </c>
      <c r="B111" s="262" t="s">
        <v>1074</v>
      </c>
      <c r="C111" s="1000">
        <v>41298</v>
      </c>
      <c r="D111" s="262">
        <v>2013</v>
      </c>
      <c r="E111" s="262" t="s">
        <v>8</v>
      </c>
      <c r="F111" s="262" t="s">
        <v>38</v>
      </c>
      <c r="G111" s="1001">
        <v>34.794361000000002</v>
      </c>
      <c r="H111" s="1001">
        <v>-118.51049</v>
      </c>
      <c r="I111" s="1001">
        <v>5.6237353881000001</v>
      </c>
      <c r="J111" s="262" t="s">
        <v>96</v>
      </c>
      <c r="K111" s="262" t="s">
        <v>961</v>
      </c>
      <c r="L111" s="1001">
        <v>86.4</v>
      </c>
      <c r="M111" s="1001">
        <v>66</v>
      </c>
      <c r="N111" s="1001">
        <v>1.3090909090909091</v>
      </c>
      <c r="O111" s="262" t="s">
        <v>962</v>
      </c>
      <c r="P111" s="262" t="s">
        <v>962</v>
      </c>
      <c r="Q111" s="262">
        <v>25</v>
      </c>
      <c r="R111" s="262">
        <v>180</v>
      </c>
      <c r="X111" s="1031">
        <v>20.1067569345214</v>
      </c>
      <c r="Y111" s="1031">
        <v>3.6651528453106899</v>
      </c>
      <c r="Z111" s="1036">
        <v>140.64368111356367</v>
      </c>
      <c r="AA111" s="1036">
        <v>148.23346625377164</v>
      </c>
      <c r="AH111" s="1032">
        <v>0.28962815656565699</v>
      </c>
      <c r="AI111" s="1032">
        <v>0.28849770323093976</v>
      </c>
      <c r="AJ111" s="1033">
        <v>0.28481768090743481</v>
      </c>
      <c r="AK111" s="1033">
        <v>0.28181865988653709</v>
      </c>
      <c r="AL111" s="1033">
        <v>0.28283046336654288</v>
      </c>
      <c r="AM111" s="1033">
        <v>0.26798637055486374</v>
      </c>
      <c r="AN111" s="1033">
        <v>0.26907911077993046</v>
      </c>
    </row>
    <row r="112" spans="1:40" x14ac:dyDescent="0.2">
      <c r="A112" s="262">
        <v>58537</v>
      </c>
      <c r="B112" s="262" t="s">
        <v>1075</v>
      </c>
      <c r="C112" s="1000">
        <v>41639</v>
      </c>
      <c r="D112" s="262">
        <v>2013</v>
      </c>
      <c r="E112" s="262" t="s">
        <v>2</v>
      </c>
      <c r="F112" s="262" t="s">
        <v>21</v>
      </c>
      <c r="G112" s="1001">
        <v>29.271667000000001</v>
      </c>
      <c r="H112" s="1001">
        <v>-98.444720000000004</v>
      </c>
      <c r="I112" s="1001">
        <v>4.7920499999999997</v>
      </c>
      <c r="J112" s="262" t="s">
        <v>96</v>
      </c>
      <c r="K112" s="262" t="s">
        <v>955</v>
      </c>
      <c r="L112" s="1001">
        <v>49.46</v>
      </c>
      <c r="M112" s="1001">
        <v>40.700000000000003</v>
      </c>
      <c r="N112" s="1001">
        <v>1.2152334152334152</v>
      </c>
      <c r="O112" s="262" t="s">
        <v>163</v>
      </c>
      <c r="P112" s="262" t="s">
        <v>946</v>
      </c>
      <c r="Q112" s="262" t="s">
        <v>163</v>
      </c>
      <c r="R112" s="262">
        <v>180</v>
      </c>
      <c r="S112" s="262" t="s">
        <v>1059</v>
      </c>
      <c r="T112" s="262" t="s">
        <v>1076</v>
      </c>
      <c r="U112" s="262">
        <v>2016</v>
      </c>
      <c r="V112" s="262">
        <v>1</v>
      </c>
      <c r="W112" s="262">
        <v>0.25</v>
      </c>
      <c r="X112" s="1031">
        <v>29.820385224796599</v>
      </c>
      <c r="Y112" s="1031">
        <v>0</v>
      </c>
      <c r="AA112" s="1036">
        <v>145.40286459651114</v>
      </c>
      <c r="AH112" s="1032">
        <v>0.22478827899769549</v>
      </c>
      <c r="AI112" s="1032">
        <v>0.20365633379332007</v>
      </c>
      <c r="AJ112" s="1033">
        <v>0.20843403015534157</v>
      </c>
      <c r="AK112" s="1033">
        <v>0.19951364814378511</v>
      </c>
      <c r="AL112" s="1033">
        <v>0.17777085927770855</v>
      </c>
      <c r="AM112" s="1033">
        <v>0.15721169488292777</v>
      </c>
      <c r="AN112" s="1033">
        <v>0.25414841427909068</v>
      </c>
    </row>
    <row r="113" spans="1:40" x14ac:dyDescent="0.2">
      <c r="A113" s="262">
        <v>57997</v>
      </c>
      <c r="B113" s="262" t="s">
        <v>1077</v>
      </c>
      <c r="C113" s="1000">
        <v>41364</v>
      </c>
      <c r="D113" s="262">
        <v>2013</v>
      </c>
      <c r="E113" s="262" t="s">
        <v>92</v>
      </c>
      <c r="F113" s="262" t="s">
        <v>48</v>
      </c>
      <c r="G113" s="1001">
        <v>32.639431000000002</v>
      </c>
      <c r="H113" s="1001">
        <v>-114.4316</v>
      </c>
      <c r="I113" s="1001">
        <v>5.8991789953999998</v>
      </c>
      <c r="J113" s="262" t="s">
        <v>96</v>
      </c>
      <c r="K113" s="262" t="s">
        <v>955</v>
      </c>
      <c r="L113" s="1001">
        <v>52</v>
      </c>
      <c r="M113" s="1001">
        <v>37.44</v>
      </c>
      <c r="N113" s="1001">
        <v>1.3888888888888891</v>
      </c>
      <c r="O113" s="262" t="s">
        <v>163</v>
      </c>
      <c r="P113" s="262" t="s">
        <v>946</v>
      </c>
      <c r="Q113" s="262" t="s">
        <v>163</v>
      </c>
      <c r="R113" s="262">
        <v>180</v>
      </c>
      <c r="X113" s="1031">
        <v>21.332962603089001</v>
      </c>
      <c r="Y113" s="1031">
        <v>11.8835103278972</v>
      </c>
      <c r="AA113" s="1036">
        <v>124.31657132290688</v>
      </c>
      <c r="AH113" s="1032">
        <v>0.34581052667525275</v>
      </c>
      <c r="AI113" s="1032">
        <v>0.33789222573469152</v>
      </c>
      <c r="AJ113" s="1033">
        <v>0.29468825895567702</v>
      </c>
      <c r="AK113" s="1033">
        <v>0.29144957655231629</v>
      </c>
      <c r="AL113" s="1033">
        <v>0.28363494223939428</v>
      </c>
      <c r="AM113" s="1033">
        <v>0.29121175311243813</v>
      </c>
      <c r="AN113" s="1033">
        <v>0.29745832554917251</v>
      </c>
    </row>
    <row r="114" spans="1:40" x14ac:dyDescent="0.2">
      <c r="A114" s="262">
        <v>58490</v>
      </c>
      <c r="B114" s="262" t="s">
        <v>1078</v>
      </c>
      <c r="C114" s="1000">
        <v>41548</v>
      </c>
      <c r="D114" s="262">
        <v>2013</v>
      </c>
      <c r="E114" s="262" t="s">
        <v>92</v>
      </c>
      <c r="F114" s="262" t="s">
        <v>68</v>
      </c>
      <c r="G114" s="1001">
        <v>36.236921000000002</v>
      </c>
      <c r="H114" s="1001">
        <v>-114.87512</v>
      </c>
      <c r="I114" s="1001">
        <v>5.6686463470000001</v>
      </c>
      <c r="J114" s="262" t="s">
        <v>96</v>
      </c>
      <c r="K114" s="262" t="s">
        <v>955</v>
      </c>
      <c r="L114" s="1001">
        <v>37.6</v>
      </c>
      <c r="M114" s="1001">
        <v>30</v>
      </c>
      <c r="N114" s="1001">
        <v>1.2533333333333334</v>
      </c>
      <c r="O114" s="262" t="s">
        <v>163</v>
      </c>
      <c r="P114" s="262" t="s">
        <v>946</v>
      </c>
      <c r="Q114" s="262" t="s">
        <v>163</v>
      </c>
      <c r="R114" s="262">
        <v>180</v>
      </c>
      <c r="X114" s="1031">
        <v>28.336953084420301</v>
      </c>
      <c r="Y114" s="1031">
        <v>7.8605989387023598</v>
      </c>
      <c r="Z114" s="1036">
        <v>114.50864091068806</v>
      </c>
      <c r="AA114" s="1036">
        <v>115.79477623981145</v>
      </c>
      <c r="AH114" s="1032">
        <v>0.31670091324200911</v>
      </c>
      <c r="AI114" s="1032">
        <v>0.31582191780821917</v>
      </c>
      <c r="AJ114" s="1033">
        <v>0.31059881602914391</v>
      </c>
      <c r="AK114" s="1033">
        <v>0.31665525114155257</v>
      </c>
      <c r="AL114" s="1033">
        <v>0.31686834094368344</v>
      </c>
      <c r="AM114" s="1033">
        <v>0.31150304414003044</v>
      </c>
      <c r="AN114" s="1033">
        <v>0.32178961748633883</v>
      </c>
    </row>
    <row r="115" spans="1:40" x14ac:dyDescent="0.2">
      <c r="A115" s="262">
        <v>57455</v>
      </c>
      <c r="B115" s="262" t="s">
        <v>1079</v>
      </c>
      <c r="C115" s="1000">
        <v>41317</v>
      </c>
      <c r="D115" s="262">
        <v>2013</v>
      </c>
      <c r="E115" s="262" t="s">
        <v>8</v>
      </c>
      <c r="F115" s="262" t="s">
        <v>38</v>
      </c>
      <c r="G115" s="1001">
        <v>33.291361000000002</v>
      </c>
      <c r="H115" s="1001">
        <v>-116.35381</v>
      </c>
      <c r="I115" s="1001">
        <v>5.8405652968000004</v>
      </c>
      <c r="J115" s="262" t="s">
        <v>96</v>
      </c>
      <c r="K115" s="262" t="s">
        <v>955</v>
      </c>
      <c r="L115" s="1001">
        <v>33</v>
      </c>
      <c r="M115" s="1001">
        <v>26</v>
      </c>
      <c r="N115" s="1001">
        <v>1.2692307692307692</v>
      </c>
      <c r="O115" s="262" t="s">
        <v>163</v>
      </c>
      <c r="P115" s="262" t="s">
        <v>946</v>
      </c>
      <c r="Q115" s="262" t="s">
        <v>163</v>
      </c>
      <c r="R115" s="262">
        <v>180</v>
      </c>
      <c r="X115" s="1031">
        <v>20.517113169871301</v>
      </c>
      <c r="Y115" s="1031">
        <v>3.3509800949326198</v>
      </c>
      <c r="Z115" s="1036">
        <v>135.50909530311614</v>
      </c>
      <c r="AA115" s="1036">
        <v>130.23352363637122</v>
      </c>
      <c r="AH115" s="1032">
        <v>0.32112111959957862</v>
      </c>
      <c r="AI115" s="1032">
        <v>0.3148642623814541</v>
      </c>
      <c r="AJ115" s="1033">
        <v>0.31124758608308761</v>
      </c>
      <c r="AK115" s="1033">
        <v>0.30305912232174204</v>
      </c>
      <c r="AL115" s="1033">
        <v>0.29988130005268598</v>
      </c>
      <c r="AM115" s="1033">
        <v>0.29136810677906566</v>
      </c>
      <c r="AN115" s="1033">
        <v>0.28533960347484932</v>
      </c>
    </row>
    <row r="116" spans="1:40" x14ac:dyDescent="0.2">
      <c r="A116" s="262">
        <v>58366</v>
      </c>
      <c r="B116" s="262" t="s">
        <v>1080</v>
      </c>
      <c r="C116" s="1000">
        <v>41355</v>
      </c>
      <c r="D116" s="262">
        <v>2013</v>
      </c>
      <c r="E116" s="262" t="s">
        <v>8</v>
      </c>
      <c r="F116" s="262" t="s">
        <v>38</v>
      </c>
      <c r="G116" s="1001">
        <v>35.815430999999997</v>
      </c>
      <c r="H116" s="1001">
        <v>-119.45104000000001</v>
      </c>
      <c r="I116" s="1001">
        <v>5.3114335616000004</v>
      </c>
      <c r="J116" s="262" t="s">
        <v>96</v>
      </c>
      <c r="K116" s="262" t="s">
        <v>961</v>
      </c>
      <c r="L116" s="1001">
        <v>23.5</v>
      </c>
      <c r="M116" s="1001">
        <v>20.2</v>
      </c>
      <c r="N116" s="1001">
        <v>1.1633663366336635</v>
      </c>
      <c r="O116" s="262" t="s">
        <v>962</v>
      </c>
      <c r="P116" s="262" t="s">
        <v>962</v>
      </c>
      <c r="Q116" s="262">
        <v>18</v>
      </c>
      <c r="R116" s="262">
        <v>180</v>
      </c>
      <c r="X116" s="1031">
        <v>15.215272402521</v>
      </c>
      <c r="Y116" s="1031">
        <v>5.1926420490477501</v>
      </c>
      <c r="AA116" s="1036">
        <v>201.43267114289176</v>
      </c>
      <c r="AH116" s="1032">
        <v>0.23749378362493795</v>
      </c>
      <c r="AI116" s="1032">
        <v>0.23347574483475753</v>
      </c>
      <c r="AJ116" s="1033">
        <v>0.23250532020415163</v>
      </c>
      <c r="AK116" s="1033">
        <v>0.21510353090103537</v>
      </c>
      <c r="AL116" s="1033">
        <v>0.22479542474795433</v>
      </c>
      <c r="AM116" s="1033">
        <v>0.21244744337447449</v>
      </c>
      <c r="AN116" s="1033">
        <v>0.18492781655214702</v>
      </c>
    </row>
    <row r="117" spans="1:40" x14ac:dyDescent="0.2">
      <c r="A117" s="262">
        <v>58621</v>
      </c>
      <c r="B117" s="262" t="s">
        <v>1081</v>
      </c>
      <c r="C117" s="1000">
        <v>41619</v>
      </c>
      <c r="D117" s="262">
        <v>2013</v>
      </c>
      <c r="E117" s="262" t="s">
        <v>92</v>
      </c>
      <c r="F117" s="262" t="s">
        <v>38</v>
      </c>
      <c r="G117" s="1001">
        <v>32.803421</v>
      </c>
      <c r="H117" s="1001">
        <v>-115.54585</v>
      </c>
      <c r="I117" s="1001">
        <v>5.8721294521000003</v>
      </c>
      <c r="J117" s="262" t="s">
        <v>96</v>
      </c>
      <c r="K117" s="262" t="s">
        <v>955</v>
      </c>
      <c r="L117" s="1001">
        <v>25.2</v>
      </c>
      <c r="M117" s="1001">
        <v>20</v>
      </c>
      <c r="N117" s="1001">
        <v>1.26</v>
      </c>
      <c r="O117" s="262" t="s">
        <v>163</v>
      </c>
      <c r="P117" s="262" t="s">
        <v>946</v>
      </c>
      <c r="Q117" s="262" t="s">
        <v>163</v>
      </c>
      <c r="R117" s="262">
        <v>180</v>
      </c>
      <c r="X117" s="1031" t="s">
        <v>1974</v>
      </c>
      <c r="Y117" s="1031" t="s">
        <v>1974</v>
      </c>
      <c r="AA117" s="1036">
        <v>116.93166955380963</v>
      </c>
      <c r="AH117" s="1032">
        <v>0.2986415525114155</v>
      </c>
      <c r="AI117" s="1032">
        <v>0.29560502283105022</v>
      </c>
      <c r="AJ117" s="1033">
        <v>0.29187158469945351</v>
      </c>
      <c r="AK117" s="1033">
        <v>0.2798173515981735</v>
      </c>
      <c r="AL117" s="1033">
        <v>0.27544520547945206</v>
      </c>
      <c r="AM117" s="1033">
        <v>0.26658675799086762</v>
      </c>
      <c r="AN117" s="1033">
        <v>0.23479622040072859</v>
      </c>
    </row>
    <row r="118" spans="1:40" x14ac:dyDescent="0.2">
      <c r="A118" s="262">
        <v>58373</v>
      </c>
      <c r="B118" s="262" t="s">
        <v>1082</v>
      </c>
      <c r="C118" s="1000">
        <v>41442</v>
      </c>
      <c r="D118" s="262">
        <v>2013</v>
      </c>
      <c r="E118" s="262" t="s">
        <v>8</v>
      </c>
      <c r="F118" s="262" t="s">
        <v>38</v>
      </c>
      <c r="G118" s="1001">
        <v>35.875821000000002</v>
      </c>
      <c r="H118" s="1001">
        <v>-119.45849</v>
      </c>
      <c r="I118" s="1001">
        <v>5.3114335616000004</v>
      </c>
      <c r="J118" s="262" t="s">
        <v>96</v>
      </c>
      <c r="K118" s="262" t="s">
        <v>955</v>
      </c>
      <c r="L118" s="1001">
        <v>26.795000000000002</v>
      </c>
      <c r="M118" s="1001">
        <v>20</v>
      </c>
      <c r="N118" s="1001">
        <v>1.33975</v>
      </c>
      <c r="O118" s="262" t="s">
        <v>163</v>
      </c>
      <c r="P118" s="262" t="s">
        <v>946</v>
      </c>
      <c r="Q118" s="262" t="s">
        <v>163</v>
      </c>
      <c r="R118" s="262">
        <v>180</v>
      </c>
      <c r="X118" s="1031">
        <v>16.0119782932554</v>
      </c>
      <c r="Y118" s="1031">
        <v>3.4434615082472599</v>
      </c>
      <c r="Z118" s="1036">
        <v>163.20807880481198</v>
      </c>
      <c r="AA118" s="1036">
        <v>118.65002904839733</v>
      </c>
      <c r="AH118" s="1032">
        <v>0.30638127853881275</v>
      </c>
      <c r="AI118" s="1032">
        <v>0.30232305936073062</v>
      </c>
      <c r="AJ118" s="1033">
        <v>0.3017304189435337</v>
      </c>
      <c r="AK118" s="1033">
        <v>0.29622146118721454</v>
      </c>
      <c r="AL118" s="1033">
        <v>0.29609018264840181</v>
      </c>
      <c r="AM118" s="1033">
        <v>0.2694634703196348</v>
      </c>
      <c r="AN118" s="1033">
        <v>0.28096539162112932</v>
      </c>
    </row>
    <row r="119" spans="1:40" x14ac:dyDescent="0.2">
      <c r="A119" s="262">
        <v>57891</v>
      </c>
      <c r="B119" s="262" t="s">
        <v>1083</v>
      </c>
      <c r="C119" s="1000">
        <v>41426</v>
      </c>
      <c r="D119" s="262">
        <v>2013</v>
      </c>
      <c r="E119" s="262" t="s">
        <v>8</v>
      </c>
      <c r="F119" s="262" t="s">
        <v>38</v>
      </c>
      <c r="G119" s="1001">
        <v>36.163471000000001</v>
      </c>
      <c r="H119" s="1001">
        <v>-119.65024</v>
      </c>
      <c r="I119" s="1001">
        <v>5.3007287670999998</v>
      </c>
      <c r="J119" s="262" t="s">
        <v>96</v>
      </c>
      <c r="K119" s="262" t="s">
        <v>955</v>
      </c>
      <c r="L119" s="1001">
        <v>25.5</v>
      </c>
      <c r="M119" s="1001">
        <v>20</v>
      </c>
      <c r="N119" s="1001">
        <v>1.2749999999999999</v>
      </c>
      <c r="O119" s="262" t="s">
        <v>163</v>
      </c>
      <c r="P119" s="262" t="s">
        <v>946</v>
      </c>
      <c r="Q119" s="262" t="s">
        <v>163</v>
      </c>
      <c r="R119" s="262">
        <v>180</v>
      </c>
      <c r="X119" s="1031">
        <v>19.7199431180766</v>
      </c>
      <c r="Y119" s="1031">
        <v>4.1428119816688396</v>
      </c>
      <c r="AA119" s="1036">
        <v>166.16720580989335</v>
      </c>
      <c r="AH119" s="1032">
        <v>0.2644520547945205</v>
      </c>
      <c r="AI119" s="1032">
        <v>0.26345319634703201</v>
      </c>
      <c r="AJ119" s="1033">
        <v>0.2613957194899818</v>
      </c>
      <c r="AK119" s="1033">
        <v>0.25157534246575342</v>
      </c>
      <c r="AL119" s="1033">
        <v>0.2495262557077626</v>
      </c>
      <c r="AM119" s="1033">
        <v>0.2459075342465753</v>
      </c>
      <c r="AN119" s="1033">
        <v>0.23805783242258652</v>
      </c>
    </row>
    <row r="120" spans="1:40" x14ac:dyDescent="0.2">
      <c r="A120" s="262">
        <v>57892</v>
      </c>
      <c r="B120" s="262" t="s">
        <v>1084</v>
      </c>
      <c r="C120" s="1000">
        <v>41426</v>
      </c>
      <c r="D120" s="262">
        <v>2013</v>
      </c>
      <c r="E120" s="262" t="s">
        <v>8</v>
      </c>
      <c r="F120" s="262" t="s">
        <v>38</v>
      </c>
      <c r="G120" s="1001">
        <v>36.177210000000002</v>
      </c>
      <c r="H120" s="1001">
        <v>-120.11144</v>
      </c>
      <c r="I120" s="1001">
        <v>5.3794212329000004</v>
      </c>
      <c r="J120" s="262" t="s">
        <v>96</v>
      </c>
      <c r="K120" s="262" t="s">
        <v>955</v>
      </c>
      <c r="L120" s="1001">
        <v>27.7</v>
      </c>
      <c r="M120" s="1001">
        <v>20</v>
      </c>
      <c r="N120" s="1001">
        <v>1.385</v>
      </c>
      <c r="O120" s="262" t="s">
        <v>962</v>
      </c>
      <c r="P120" s="262" t="s">
        <v>962</v>
      </c>
      <c r="Q120" s="262">
        <v>25</v>
      </c>
      <c r="R120" s="262">
        <v>179</v>
      </c>
      <c r="X120" s="1031">
        <v>18.858956277935199</v>
      </c>
      <c r="Y120" s="1031">
        <v>5.5264000578476402</v>
      </c>
      <c r="AA120" s="1036">
        <v>170.03188078538935</v>
      </c>
      <c r="AH120" s="1032">
        <v>0.27195205479452056</v>
      </c>
      <c r="AI120" s="1032">
        <v>0.24673515981735156</v>
      </c>
      <c r="AJ120" s="1033">
        <v>0.2488444899817851</v>
      </c>
      <c r="AK120" s="1033">
        <v>0.24188356164383562</v>
      </c>
      <c r="AL120" s="1033">
        <v>0.24720890410958904</v>
      </c>
      <c r="AM120" s="1033">
        <v>0.18969748858447488</v>
      </c>
      <c r="AN120" s="1033">
        <v>0.17657103825136611</v>
      </c>
    </row>
    <row r="121" spans="1:40" x14ac:dyDescent="0.2">
      <c r="A121" s="262">
        <v>58148</v>
      </c>
      <c r="B121" s="262" t="s">
        <v>1085</v>
      </c>
      <c r="C121" s="1000">
        <v>41432</v>
      </c>
      <c r="D121" s="262">
        <v>2013</v>
      </c>
      <c r="E121" s="262" t="s">
        <v>8</v>
      </c>
      <c r="F121" s="262" t="s">
        <v>38</v>
      </c>
      <c r="G121" s="1001">
        <v>36.226111000000003</v>
      </c>
      <c r="H121" s="1001">
        <v>-119.83416699999999</v>
      </c>
      <c r="I121" s="1001">
        <v>5.3183070776000001</v>
      </c>
      <c r="J121" s="262" t="s">
        <v>96</v>
      </c>
      <c r="K121" s="262" t="s">
        <v>955</v>
      </c>
      <c r="L121" s="1001">
        <v>27</v>
      </c>
      <c r="M121" s="1001">
        <v>20</v>
      </c>
      <c r="N121" s="1001">
        <v>1.35</v>
      </c>
      <c r="O121" s="262" t="s">
        <v>163</v>
      </c>
      <c r="P121" s="262" t="s">
        <v>946</v>
      </c>
      <c r="Q121" s="262" t="s">
        <v>163</v>
      </c>
      <c r="R121" s="262">
        <v>180</v>
      </c>
      <c r="X121" s="1031">
        <v>19.802713164445599</v>
      </c>
      <c r="Y121" s="1031">
        <v>4.1524403315147902</v>
      </c>
      <c r="AA121" s="1036">
        <v>135.59585969808091</v>
      </c>
      <c r="AH121" s="1032">
        <v>0.30290525114155253</v>
      </c>
      <c r="AI121" s="1032">
        <v>0.30012557077625573</v>
      </c>
      <c r="AJ121" s="1033">
        <v>0.30198087431693987</v>
      </c>
      <c r="AK121" s="1033">
        <v>0.26408105022831052</v>
      </c>
      <c r="AL121" s="1033">
        <v>0.28019977168949761</v>
      </c>
      <c r="AM121" s="1033">
        <v>0.27977168949771686</v>
      </c>
      <c r="AN121" s="1033">
        <v>0.27416325136612024</v>
      </c>
    </row>
    <row r="122" spans="1:40" x14ac:dyDescent="0.2">
      <c r="A122" s="262">
        <v>58149</v>
      </c>
      <c r="B122" s="262" t="s">
        <v>1086</v>
      </c>
      <c r="C122" s="1000">
        <v>41426</v>
      </c>
      <c r="D122" s="262">
        <v>2013</v>
      </c>
      <c r="E122" s="262" t="s">
        <v>8</v>
      </c>
      <c r="F122" s="262" t="s">
        <v>38</v>
      </c>
      <c r="G122" s="1001">
        <v>34.708888999999999</v>
      </c>
      <c r="H122" s="1001">
        <v>-118.304722</v>
      </c>
      <c r="I122" s="1001">
        <v>5.7811771690000002</v>
      </c>
      <c r="J122" s="262" t="s">
        <v>96</v>
      </c>
      <c r="K122" s="262" t="s">
        <v>955</v>
      </c>
      <c r="L122" s="1001">
        <v>25.63</v>
      </c>
      <c r="M122" s="1001">
        <v>20</v>
      </c>
      <c r="N122" s="1001">
        <v>1.2814999999999999</v>
      </c>
      <c r="O122" s="262" t="s">
        <v>163</v>
      </c>
      <c r="P122" s="262" t="s">
        <v>946</v>
      </c>
      <c r="Q122" s="262" t="s">
        <v>163</v>
      </c>
      <c r="R122" s="262">
        <v>180</v>
      </c>
      <c r="X122" s="1031">
        <v>22.149401338632799</v>
      </c>
      <c r="Y122" s="1031">
        <v>3.5236586933796898</v>
      </c>
      <c r="AA122" s="1036">
        <v>118.83159714264572</v>
      </c>
      <c r="AH122" s="1032">
        <v>0.32952625570776262</v>
      </c>
      <c r="AI122" s="1032">
        <v>0.3265525114155251</v>
      </c>
      <c r="AJ122" s="1033">
        <v>0.31803278688524594</v>
      </c>
      <c r="AK122" s="1033">
        <v>0.31535958904109596</v>
      </c>
      <c r="AL122" s="1033">
        <v>0.32050228310502282</v>
      </c>
      <c r="AM122" s="1033">
        <v>0.28436073059360728</v>
      </c>
      <c r="AN122" s="1033">
        <v>0.2830999544626594</v>
      </c>
    </row>
    <row r="123" spans="1:40" x14ac:dyDescent="0.2">
      <c r="A123" s="262">
        <v>58374</v>
      </c>
      <c r="B123" s="262" t="s">
        <v>1087</v>
      </c>
      <c r="C123" s="1000">
        <v>41484</v>
      </c>
      <c r="D123" s="262">
        <v>2013</v>
      </c>
      <c r="E123" s="262" t="s">
        <v>8</v>
      </c>
      <c r="F123" s="262" t="s">
        <v>38</v>
      </c>
      <c r="G123" s="1001">
        <v>36.142240999999999</v>
      </c>
      <c r="H123" s="1001">
        <v>-119.57283099999999</v>
      </c>
      <c r="I123" s="1001">
        <v>5.29148379</v>
      </c>
      <c r="J123" s="262" t="s">
        <v>96</v>
      </c>
      <c r="K123" s="262" t="s">
        <v>955</v>
      </c>
      <c r="L123" s="1001">
        <v>26</v>
      </c>
      <c r="M123" s="1001">
        <v>20</v>
      </c>
      <c r="N123" s="1001">
        <v>1.3</v>
      </c>
      <c r="O123" s="262" t="s">
        <v>163</v>
      </c>
      <c r="P123" s="262" t="s">
        <v>946</v>
      </c>
      <c r="Q123" s="262" t="s">
        <v>163</v>
      </c>
      <c r="R123" s="262">
        <v>180</v>
      </c>
      <c r="X123" s="1031">
        <v>19.608391899366701</v>
      </c>
      <c r="Y123" s="1031">
        <v>3.4995757115925699</v>
      </c>
      <c r="AA123" s="1036">
        <v>114.89770601244912</v>
      </c>
      <c r="AH123" s="1032">
        <v>0.29239726027397261</v>
      </c>
      <c r="AI123" s="1032">
        <v>0.29920091324200915</v>
      </c>
      <c r="AJ123" s="1033">
        <v>0.29131944444444446</v>
      </c>
      <c r="AK123" s="1033">
        <v>0.29050228310502285</v>
      </c>
      <c r="AL123" s="1033">
        <v>0.28850456621004561</v>
      </c>
      <c r="AM123" s="1033">
        <v>0.25512557077625564</v>
      </c>
      <c r="AN123" s="1033">
        <v>0.28238274134790525</v>
      </c>
    </row>
    <row r="124" spans="1:40" x14ac:dyDescent="0.2">
      <c r="A124" s="262">
        <v>58701</v>
      </c>
      <c r="B124" s="262" t="s">
        <v>1088</v>
      </c>
      <c r="C124" s="1000">
        <v>41578</v>
      </c>
      <c r="D124" s="262">
        <v>2013</v>
      </c>
      <c r="E124" s="262" t="s">
        <v>93</v>
      </c>
      <c r="F124" s="262" t="s">
        <v>67</v>
      </c>
      <c r="G124" s="1001">
        <v>35.739831000000002</v>
      </c>
      <c r="H124" s="1001">
        <v>-81.212440000000001</v>
      </c>
      <c r="I124" s="1001">
        <v>4.4550100456999999</v>
      </c>
      <c r="J124" s="262" t="s">
        <v>96</v>
      </c>
      <c r="K124" s="262" t="s">
        <v>955</v>
      </c>
      <c r="L124" s="1001">
        <v>25.056000000000001</v>
      </c>
      <c r="M124" s="1001">
        <v>20</v>
      </c>
      <c r="N124" s="1001">
        <v>1.2528000000000001</v>
      </c>
      <c r="O124" s="262" t="s">
        <v>163</v>
      </c>
      <c r="P124" s="262" t="s">
        <v>946</v>
      </c>
      <c r="Q124" s="262" t="s">
        <v>163</v>
      </c>
      <c r="R124" s="262">
        <v>179</v>
      </c>
      <c r="X124" s="1031">
        <v>23.053817045612998</v>
      </c>
      <c r="Y124" s="1031">
        <v>4.2229064693283096</v>
      </c>
      <c r="AA124" s="1036">
        <v>195.65303868217205</v>
      </c>
      <c r="AH124" s="1032">
        <v>0.22723744292237447</v>
      </c>
      <c r="AI124" s="1032">
        <v>0.21831050228310503</v>
      </c>
      <c r="AJ124" s="1033">
        <v>0.24552026411657563</v>
      </c>
      <c r="AK124" s="1033">
        <v>0.22641552511415522</v>
      </c>
      <c r="AL124" s="1033">
        <v>0.21253424657534248</v>
      </c>
      <c r="AM124" s="1033">
        <v>0.22794520547945205</v>
      </c>
      <c r="AN124" s="1033">
        <v>0.20348360655737704</v>
      </c>
    </row>
    <row r="125" spans="1:40" x14ac:dyDescent="0.2">
      <c r="A125" s="262">
        <v>58892</v>
      </c>
      <c r="B125" s="262" t="s">
        <v>1089</v>
      </c>
      <c r="C125" s="1000">
        <v>41609</v>
      </c>
      <c r="D125" s="262">
        <v>2013</v>
      </c>
      <c r="E125" s="262" t="s">
        <v>93</v>
      </c>
      <c r="F125" s="262" t="s">
        <v>45</v>
      </c>
      <c r="G125" s="1001">
        <v>31.185590999999999</v>
      </c>
      <c r="H125" s="1001">
        <v>-84.132480000000001</v>
      </c>
      <c r="I125" s="1001">
        <v>4.7725954338000003</v>
      </c>
      <c r="J125" s="262" t="s">
        <v>96</v>
      </c>
      <c r="K125" s="262" t="s">
        <v>955</v>
      </c>
      <c r="L125" s="1001">
        <v>20.248000000000001</v>
      </c>
      <c r="M125" s="1001">
        <v>16</v>
      </c>
      <c r="N125" s="1001">
        <v>1.2655000000000001</v>
      </c>
      <c r="O125" s="262" t="s">
        <v>962</v>
      </c>
      <c r="P125" s="262" t="s">
        <v>962</v>
      </c>
      <c r="Q125" s="262">
        <v>30</v>
      </c>
      <c r="R125" s="262">
        <v>180</v>
      </c>
      <c r="X125" s="1031">
        <v>22.229874945655499</v>
      </c>
      <c r="Y125" s="1031">
        <v>5.10692387633883</v>
      </c>
      <c r="AA125" s="1036">
        <v>163.2727393316685</v>
      </c>
      <c r="AH125" s="1032">
        <v>0.22839611872146121</v>
      </c>
      <c r="AI125" s="1032">
        <v>0.20745576484018269</v>
      </c>
      <c r="AJ125" s="1033">
        <v>0.22533868397085607</v>
      </c>
      <c r="AK125" s="1033">
        <v>0.21409817351598176</v>
      </c>
      <c r="AL125" s="1033">
        <v>0.19614012557077626</v>
      </c>
      <c r="AM125" s="1033">
        <v>0.19660388127853881</v>
      </c>
      <c r="AN125" s="1033">
        <v>0.17921789617486342</v>
      </c>
    </row>
    <row r="126" spans="1:40" x14ac:dyDescent="0.2">
      <c r="A126" s="262">
        <v>58501</v>
      </c>
      <c r="B126" s="262" t="s">
        <v>1090</v>
      </c>
      <c r="C126" s="1000">
        <v>41609</v>
      </c>
      <c r="D126" s="262">
        <v>2013</v>
      </c>
      <c r="E126" s="262" t="s">
        <v>92</v>
      </c>
      <c r="F126" s="262" t="s">
        <v>48</v>
      </c>
      <c r="G126" s="1001">
        <v>33.020681000000003</v>
      </c>
      <c r="H126" s="1001">
        <v>-112.661681</v>
      </c>
      <c r="I126" s="1001">
        <v>5.8092182648000001</v>
      </c>
      <c r="J126" s="262" t="s">
        <v>96</v>
      </c>
      <c r="K126" s="262" t="s">
        <v>955</v>
      </c>
      <c r="L126" s="1001">
        <v>20.2</v>
      </c>
      <c r="M126" s="1001">
        <v>15</v>
      </c>
      <c r="N126" s="1001">
        <v>1.3466666666666667</v>
      </c>
      <c r="O126" s="262" t="s">
        <v>163</v>
      </c>
      <c r="P126" s="262" t="s">
        <v>946</v>
      </c>
      <c r="Q126" s="262" t="s">
        <v>163</v>
      </c>
      <c r="R126" s="262">
        <v>190</v>
      </c>
      <c r="X126" s="1031">
        <v>19.150802724870701</v>
      </c>
      <c r="Y126" s="1031">
        <v>14.068312882764801</v>
      </c>
      <c r="Z126" s="1036">
        <v>86.332885309072068</v>
      </c>
      <c r="AA126" s="1036">
        <v>106.50765089856793</v>
      </c>
      <c r="AH126" s="1032">
        <v>0.33980974124809743</v>
      </c>
      <c r="AI126" s="1032">
        <v>0.32562404870624051</v>
      </c>
      <c r="AJ126" s="1033">
        <v>0.33497267759562843</v>
      </c>
      <c r="AK126" s="1033">
        <v>0.32329528158295279</v>
      </c>
      <c r="AL126" s="1033">
        <v>0.31654490106544908</v>
      </c>
      <c r="AM126" s="1033">
        <v>0.3291476407914764</v>
      </c>
      <c r="AN126" s="1033">
        <v>0.30613236187006676</v>
      </c>
    </row>
    <row r="127" spans="1:40" x14ac:dyDescent="0.2">
      <c r="A127" s="262">
        <v>58262</v>
      </c>
      <c r="B127" s="262" t="s">
        <v>1091</v>
      </c>
      <c r="C127" s="1000">
        <v>41627</v>
      </c>
      <c r="D127" s="262">
        <v>2013</v>
      </c>
      <c r="E127" s="262" t="s">
        <v>92</v>
      </c>
      <c r="F127" s="262" t="s">
        <v>48</v>
      </c>
      <c r="G127" s="1001">
        <v>33.498421</v>
      </c>
      <c r="H127" s="1001">
        <v>-112.81325</v>
      </c>
      <c r="I127" s="1001">
        <v>5.8128221461000003</v>
      </c>
      <c r="J127" s="262" t="s">
        <v>96</v>
      </c>
      <c r="K127" s="262" t="s">
        <v>955</v>
      </c>
      <c r="L127" s="1001">
        <v>19.3</v>
      </c>
      <c r="M127" s="1001">
        <v>14.8</v>
      </c>
      <c r="N127" s="1001">
        <v>1.3040540540540539</v>
      </c>
      <c r="O127" s="262" t="s">
        <v>163</v>
      </c>
      <c r="P127" s="262" t="s">
        <v>946</v>
      </c>
      <c r="Q127" s="262" t="s">
        <v>163</v>
      </c>
      <c r="R127" s="262">
        <v>180</v>
      </c>
      <c r="X127" s="1031">
        <v>18.667024304539598</v>
      </c>
      <c r="Y127" s="1031">
        <v>12.4579834224516</v>
      </c>
      <c r="Z127" s="1036">
        <v>77.456188894838746</v>
      </c>
      <c r="AA127" s="1036">
        <v>108.65657995953299</v>
      </c>
      <c r="AH127" s="1032">
        <v>0.30500761035007612</v>
      </c>
      <c r="AI127" s="1032">
        <v>0.30217656012176564</v>
      </c>
      <c r="AJ127" s="1033">
        <v>0.31376745598057071</v>
      </c>
      <c r="AK127" s="1033">
        <v>0.30493911719939121</v>
      </c>
      <c r="AL127" s="1033">
        <v>0.30782343987823446</v>
      </c>
      <c r="AM127" s="1033">
        <v>0.29662100456621004</v>
      </c>
      <c r="AN127" s="1033">
        <v>0.29732088646023075</v>
      </c>
    </row>
    <row r="128" spans="1:40" x14ac:dyDescent="0.2">
      <c r="A128" s="262">
        <v>58383</v>
      </c>
      <c r="B128" s="262" t="s">
        <v>223</v>
      </c>
      <c r="C128" s="1000">
        <v>41300</v>
      </c>
      <c r="D128" s="262">
        <v>2013</v>
      </c>
      <c r="E128" s="262" t="s">
        <v>92</v>
      </c>
      <c r="F128" s="262" t="s">
        <v>48</v>
      </c>
      <c r="G128" s="1001">
        <v>33.026390999999997</v>
      </c>
      <c r="H128" s="1001">
        <v>-113.35424999999999</v>
      </c>
      <c r="I128" s="1001">
        <v>5.8588940639000002</v>
      </c>
      <c r="J128" s="262" t="s">
        <v>96</v>
      </c>
      <c r="K128" s="262" t="s">
        <v>955</v>
      </c>
      <c r="L128" s="1001">
        <v>21</v>
      </c>
      <c r="M128" s="1001">
        <v>14</v>
      </c>
      <c r="N128" s="1001">
        <v>1.5</v>
      </c>
      <c r="O128" s="262" t="s">
        <v>163</v>
      </c>
      <c r="P128" s="262" t="s">
        <v>946</v>
      </c>
      <c r="Q128" s="262" t="s">
        <v>163</v>
      </c>
      <c r="R128" s="262">
        <v>180</v>
      </c>
      <c r="X128" s="1031">
        <v>19.135935982817301</v>
      </c>
      <c r="Y128" s="1031">
        <v>11.518064140677501</v>
      </c>
      <c r="AA128" s="1036">
        <v>137.42866240241793</v>
      </c>
      <c r="AH128" s="1032">
        <v>0.34916014350945856</v>
      </c>
      <c r="AI128" s="1032">
        <v>0.35735485975211995</v>
      </c>
      <c r="AJ128" s="1033">
        <v>0.30171740827478533</v>
      </c>
      <c r="AK128" s="1033">
        <v>0.29680365296803651</v>
      </c>
      <c r="AL128" s="1033">
        <v>0.30220156555772992</v>
      </c>
      <c r="AM128" s="1033">
        <v>0.2988095238095238</v>
      </c>
      <c r="AN128" s="1033">
        <v>0.31898907103825141</v>
      </c>
    </row>
    <row r="129" spans="1:40" x14ac:dyDescent="0.2">
      <c r="A129" s="262">
        <v>58234</v>
      </c>
      <c r="B129" s="262" t="s">
        <v>1092</v>
      </c>
      <c r="C129" s="1000">
        <v>41365</v>
      </c>
      <c r="D129" s="262">
        <v>2013</v>
      </c>
      <c r="E129" s="262" t="s">
        <v>8</v>
      </c>
      <c r="F129" s="262" t="s">
        <v>38</v>
      </c>
      <c r="G129" s="1001">
        <v>34.173141000000001</v>
      </c>
      <c r="H129" s="1001">
        <v>-116.15367999999999</v>
      </c>
      <c r="I129" s="1001">
        <v>5.8315438355999998</v>
      </c>
      <c r="J129" s="262" t="s">
        <v>96</v>
      </c>
      <c r="K129" s="262" t="s">
        <v>955</v>
      </c>
      <c r="L129" s="1001">
        <v>14.638999999999999</v>
      </c>
      <c r="M129" s="1001">
        <v>12</v>
      </c>
      <c r="N129" s="1001">
        <v>1.2199166666666665</v>
      </c>
      <c r="O129" s="262" t="s">
        <v>163</v>
      </c>
      <c r="P129" s="262" t="s">
        <v>946</v>
      </c>
      <c r="Q129" s="262" t="s">
        <v>163</v>
      </c>
      <c r="R129" s="262">
        <v>180</v>
      </c>
      <c r="X129" s="1031">
        <v>14.9088003267457</v>
      </c>
      <c r="Y129" s="1031">
        <v>3.42060854840999</v>
      </c>
      <c r="AA129" s="1036">
        <v>108.37676032116558</v>
      </c>
      <c r="AH129" s="1032">
        <v>0.31454528158295281</v>
      </c>
      <c r="AI129" s="1032">
        <v>0.324781202435312</v>
      </c>
      <c r="AJ129" s="1033">
        <v>0.31416021554341228</v>
      </c>
      <c r="AK129" s="1033">
        <v>0.31367009132420093</v>
      </c>
      <c r="AL129" s="1033">
        <v>0.32388698630136986</v>
      </c>
      <c r="AM129" s="1033">
        <v>0.3101503044140031</v>
      </c>
      <c r="AN129" s="1033">
        <v>0.26365171523983005</v>
      </c>
    </row>
    <row r="130" spans="1:40" x14ac:dyDescent="0.2">
      <c r="A130" s="262">
        <v>58552</v>
      </c>
      <c r="B130" s="262" t="s">
        <v>1093</v>
      </c>
      <c r="C130" s="1000">
        <v>41624</v>
      </c>
      <c r="D130" s="262">
        <v>2013</v>
      </c>
      <c r="E130" s="262" t="s">
        <v>4</v>
      </c>
      <c r="F130" s="262" t="s">
        <v>62</v>
      </c>
      <c r="G130" s="1001">
        <v>39.662160999999998</v>
      </c>
      <c r="H130" s="1001">
        <v>-85.984210000000004</v>
      </c>
      <c r="I130" s="1001">
        <v>4.0303196346999997</v>
      </c>
      <c r="J130" s="262" t="s">
        <v>96</v>
      </c>
      <c r="K130" s="262" t="s">
        <v>955</v>
      </c>
      <c r="L130" s="1001">
        <v>13.9</v>
      </c>
      <c r="M130" s="1001">
        <v>10.1</v>
      </c>
      <c r="N130" s="1001">
        <v>1.3762376237623763</v>
      </c>
      <c r="O130" s="262" t="s">
        <v>962</v>
      </c>
      <c r="P130" s="262" t="s">
        <v>962</v>
      </c>
      <c r="Q130" s="262">
        <v>20</v>
      </c>
      <c r="R130" s="262">
        <v>180</v>
      </c>
      <c r="X130" s="1031">
        <v>25.816494653701</v>
      </c>
      <c r="Y130" s="1031">
        <v>0.623261467568206</v>
      </c>
      <c r="Z130" s="1036">
        <v>99.910575839389338</v>
      </c>
      <c r="AA130" s="1036">
        <v>169.79642347172577</v>
      </c>
      <c r="AH130" s="1032">
        <v>0.19783896197838968</v>
      </c>
      <c r="AI130" s="1032">
        <v>0.19814412948144136</v>
      </c>
      <c r="AJ130" s="1033">
        <v>0.20077007700770086</v>
      </c>
      <c r="AK130" s="1033">
        <v>0.18263709932637107</v>
      </c>
      <c r="AL130" s="1033">
        <v>0.17432976174329767</v>
      </c>
      <c r="AM130" s="1033">
        <v>0.16741263167412637</v>
      </c>
      <c r="AN130" s="1033">
        <v>0.16430638965535901</v>
      </c>
    </row>
    <row r="131" spans="1:40" x14ac:dyDescent="0.2">
      <c r="A131" s="262">
        <v>58556</v>
      </c>
      <c r="B131" s="262" t="s">
        <v>1094</v>
      </c>
      <c r="C131" s="1000">
        <v>41624</v>
      </c>
      <c r="D131" s="262">
        <v>2013</v>
      </c>
      <c r="E131" s="262" t="s">
        <v>4</v>
      </c>
      <c r="F131" s="262" t="s">
        <v>62</v>
      </c>
      <c r="G131" s="1001">
        <v>39.662160999999998</v>
      </c>
      <c r="H131" s="1001">
        <v>-85.984210000000004</v>
      </c>
      <c r="I131" s="1001">
        <v>4.0303196346999997</v>
      </c>
      <c r="J131" s="262" t="s">
        <v>96</v>
      </c>
      <c r="K131" s="262" t="s">
        <v>955</v>
      </c>
      <c r="L131" s="1001">
        <v>13.9</v>
      </c>
      <c r="M131" s="1001">
        <v>10.1</v>
      </c>
      <c r="N131" s="1001">
        <v>1.3762376237623763</v>
      </c>
      <c r="O131" s="262" t="s">
        <v>962</v>
      </c>
      <c r="P131" s="262" t="s">
        <v>962</v>
      </c>
      <c r="Q131" s="262">
        <v>20</v>
      </c>
      <c r="R131" s="262">
        <v>180</v>
      </c>
      <c r="X131" s="1031">
        <v>26.027639647824401</v>
      </c>
      <c r="Y131" s="1031">
        <v>0.69915309958842797</v>
      </c>
      <c r="AA131" s="1036">
        <v>175.68890885023754</v>
      </c>
      <c r="AH131" s="1032">
        <v>0.19809891948098926</v>
      </c>
      <c r="AI131" s="1032">
        <v>0.20151227451512282</v>
      </c>
      <c r="AJ131" s="1033">
        <v>0.19587819437681472</v>
      </c>
      <c r="AK131" s="1033">
        <v>0.18739545187395459</v>
      </c>
      <c r="AL131" s="1033">
        <v>0.17819521678195221</v>
      </c>
      <c r="AM131" s="1033">
        <v>0.17403589674035902</v>
      </c>
      <c r="AN131" s="1033">
        <v>0.15079171851611395</v>
      </c>
    </row>
    <row r="132" spans="1:40" x14ac:dyDescent="0.2">
      <c r="A132" s="262">
        <v>58206</v>
      </c>
      <c r="B132" s="262" t="s">
        <v>1095</v>
      </c>
      <c r="C132" s="1000">
        <v>41449</v>
      </c>
      <c r="D132" s="262">
        <v>2013</v>
      </c>
      <c r="E132" s="262" t="s">
        <v>8</v>
      </c>
      <c r="F132" s="262" t="s">
        <v>38</v>
      </c>
      <c r="G132" s="1001">
        <v>36.141931</v>
      </c>
      <c r="H132" s="1001">
        <v>-120.13271</v>
      </c>
      <c r="I132" s="1001">
        <v>5.3794212329000004</v>
      </c>
      <c r="J132" s="262" t="s">
        <v>96</v>
      </c>
      <c r="K132" s="262" t="s">
        <v>955</v>
      </c>
      <c r="L132" s="1001">
        <v>12.9</v>
      </c>
      <c r="M132" s="1001">
        <v>10</v>
      </c>
      <c r="N132" s="1001">
        <v>1.29</v>
      </c>
      <c r="O132" s="262" t="s">
        <v>962</v>
      </c>
      <c r="P132" s="262" t="s">
        <v>962</v>
      </c>
      <c r="Q132" s="262">
        <v>25</v>
      </c>
      <c r="R132" s="262">
        <v>180</v>
      </c>
      <c r="X132" s="1031">
        <v>6.8846162553086003</v>
      </c>
      <c r="Y132" s="1031">
        <v>4.2336014208592303</v>
      </c>
      <c r="AA132" s="1036">
        <v>161.46430994754195</v>
      </c>
      <c r="AH132" s="1032">
        <v>0.26718036529680361</v>
      </c>
      <c r="AI132" s="1032">
        <v>0.25283105022831054</v>
      </c>
      <c r="AJ132" s="1033">
        <v>0.25547586520947174</v>
      </c>
      <c r="AK132" s="1033">
        <v>0.24606164383561649</v>
      </c>
      <c r="AL132" s="1033">
        <v>0.24770547945205484</v>
      </c>
      <c r="AM132" s="1033">
        <v>0.20619863013698631</v>
      </c>
      <c r="AN132" s="1033">
        <v>0.21632513661202191</v>
      </c>
    </row>
    <row r="133" spans="1:40" x14ac:dyDescent="0.2">
      <c r="A133" s="262">
        <v>58391</v>
      </c>
      <c r="B133" s="262" t="s">
        <v>1096</v>
      </c>
      <c r="C133" s="1000">
        <v>41548</v>
      </c>
      <c r="D133" s="262">
        <v>2013</v>
      </c>
      <c r="E133" s="262" t="s">
        <v>4</v>
      </c>
      <c r="F133" s="262" t="s">
        <v>62</v>
      </c>
      <c r="G133" s="1001">
        <v>39.695475000000002</v>
      </c>
      <c r="H133" s="1001">
        <v>-86.315308000000002</v>
      </c>
      <c r="I133" s="1001">
        <v>4.0498899543000002</v>
      </c>
      <c r="J133" s="262" t="s">
        <v>96</v>
      </c>
      <c r="K133" s="262" t="s">
        <v>955</v>
      </c>
      <c r="L133" s="1001">
        <v>12.568519999999999</v>
      </c>
      <c r="M133" s="1001">
        <v>10</v>
      </c>
      <c r="N133" s="1001">
        <v>1.2568519999999999</v>
      </c>
      <c r="O133" s="262" t="s">
        <v>962</v>
      </c>
      <c r="P133" s="262" t="s">
        <v>962</v>
      </c>
      <c r="Q133" s="262">
        <v>30</v>
      </c>
      <c r="R133" s="262">
        <v>180</v>
      </c>
      <c r="X133" s="1031">
        <v>25.6577560492793</v>
      </c>
      <c r="Y133" s="1031">
        <v>0.67536724178974405</v>
      </c>
      <c r="AA133" s="1036">
        <v>224.23117471574136</v>
      </c>
      <c r="AH133" s="1032">
        <v>0.17800228310502286</v>
      </c>
      <c r="AI133" s="1032">
        <v>0.18150684931506852</v>
      </c>
      <c r="AJ133" s="1033">
        <v>0.18316256830601094</v>
      </c>
      <c r="AK133" s="1033">
        <v>0.17811643835616436</v>
      </c>
      <c r="AL133" s="1033">
        <v>0.15059360730593604</v>
      </c>
      <c r="AM133" s="1033">
        <v>0.16570776255707761</v>
      </c>
      <c r="AN133" s="1033">
        <v>0.14651639344262296</v>
      </c>
    </row>
    <row r="134" spans="1:40" x14ac:dyDescent="0.2">
      <c r="A134" s="262">
        <v>58488</v>
      </c>
      <c r="B134" s="262" t="s">
        <v>1097</v>
      </c>
      <c r="C134" s="1000">
        <v>41455</v>
      </c>
      <c r="D134" s="262">
        <v>2013</v>
      </c>
      <c r="E134" s="262" t="s">
        <v>2</v>
      </c>
      <c r="F134" s="262" t="s">
        <v>21</v>
      </c>
      <c r="G134" s="1001">
        <v>29.591570999999998</v>
      </c>
      <c r="H134" s="1001">
        <v>-104.330411</v>
      </c>
      <c r="I134" s="1001">
        <v>5.8602310502000003</v>
      </c>
      <c r="J134" s="262" t="s">
        <v>96</v>
      </c>
      <c r="K134" s="262" t="s">
        <v>955</v>
      </c>
      <c r="L134" s="1001">
        <v>12.2148</v>
      </c>
      <c r="M134" s="1001">
        <v>9.9990000000000006</v>
      </c>
      <c r="N134" s="1001">
        <v>1.2216021602160216</v>
      </c>
      <c r="O134" s="262" t="s">
        <v>163</v>
      </c>
      <c r="P134" s="262" t="s">
        <v>946</v>
      </c>
      <c r="Q134" s="262" t="s">
        <v>163</v>
      </c>
      <c r="R134" s="262">
        <v>178</v>
      </c>
      <c r="X134" s="1031">
        <v>30.981452883747998</v>
      </c>
      <c r="Y134" s="1031">
        <v>0</v>
      </c>
      <c r="AA134" s="1036">
        <v>145.6200906148097</v>
      </c>
      <c r="AH134" s="1032">
        <v>0.29876275298762744</v>
      </c>
      <c r="AI134" s="1032">
        <v>0.28324750283247496</v>
      </c>
      <c r="AJ134" s="1033">
        <v>0.29174137814510043</v>
      </c>
      <c r="AK134" s="1033">
        <v>0.26934200269341996</v>
      </c>
      <c r="AL134" s="1033">
        <v>0.27898908612322409</v>
      </c>
      <c r="AM134" s="1033">
        <v>0.27614633609479661</v>
      </c>
      <c r="AN134" s="1033">
        <v>0.27283010632575094</v>
      </c>
    </row>
    <row r="135" spans="1:40" x14ac:dyDescent="0.2">
      <c r="A135" s="262">
        <v>59097</v>
      </c>
      <c r="B135" s="262" t="s">
        <v>1098</v>
      </c>
      <c r="C135" s="1000">
        <v>41487</v>
      </c>
      <c r="D135" s="262">
        <v>2013</v>
      </c>
      <c r="E135" s="262" t="s">
        <v>1</v>
      </c>
      <c r="F135" s="262" t="s">
        <v>32</v>
      </c>
      <c r="G135" s="1001">
        <v>40.695081000000002</v>
      </c>
      <c r="H135" s="1001">
        <v>-75.146450000000002</v>
      </c>
      <c r="I135" s="1001">
        <v>3.9320136986000001</v>
      </c>
      <c r="J135" s="262" t="s">
        <v>96</v>
      </c>
      <c r="K135" s="262" t="s">
        <v>955</v>
      </c>
      <c r="L135" s="1001">
        <v>13.06</v>
      </c>
      <c r="M135" s="1001">
        <v>9.8000000000000007</v>
      </c>
      <c r="N135" s="1001">
        <v>1.3326530612244898</v>
      </c>
      <c r="O135" s="262" t="s">
        <v>962</v>
      </c>
      <c r="P135" s="262" t="s">
        <v>962</v>
      </c>
      <c r="Q135" s="262">
        <v>25</v>
      </c>
      <c r="R135" s="262">
        <v>180</v>
      </c>
      <c r="X135" s="1031">
        <v>19.036164066483</v>
      </c>
      <c r="Y135" s="1031">
        <v>21.124052676724101</v>
      </c>
      <c r="AA135" s="1036">
        <v>204.93051068559183</v>
      </c>
      <c r="AH135" s="1032">
        <v>0.18481502189917062</v>
      </c>
      <c r="AI135" s="1032">
        <v>0.19702264467430805</v>
      </c>
      <c r="AJ135" s="1033">
        <v>0.18771374670086607</v>
      </c>
      <c r="AK135" s="1033">
        <v>0.18559547106513832</v>
      </c>
      <c r="AL135" s="1033">
        <v>0.17344609076507311</v>
      </c>
      <c r="AM135" s="1033">
        <v>0.18320752958717731</v>
      </c>
    </row>
    <row r="136" spans="1:40" x14ac:dyDescent="0.2">
      <c r="A136" s="262">
        <v>59454</v>
      </c>
      <c r="B136" s="262" t="s">
        <v>1099</v>
      </c>
      <c r="C136" s="1000">
        <v>41453</v>
      </c>
      <c r="D136" s="262">
        <v>2013</v>
      </c>
      <c r="E136" s="262" t="s">
        <v>92</v>
      </c>
      <c r="F136" s="262" t="s">
        <v>48</v>
      </c>
      <c r="G136" s="1001">
        <v>32.145521000000002</v>
      </c>
      <c r="H136" s="1001">
        <v>-110.87951</v>
      </c>
      <c r="I136" s="1001">
        <v>5.7976952055000002</v>
      </c>
      <c r="J136" s="262" t="s">
        <v>96</v>
      </c>
      <c r="K136" s="262" t="s">
        <v>955</v>
      </c>
      <c r="L136" s="1001">
        <v>12.6936</v>
      </c>
      <c r="M136" s="1001">
        <v>9</v>
      </c>
      <c r="N136" s="1001">
        <v>1.4104000000000001</v>
      </c>
      <c r="O136" s="262" t="s">
        <v>163</v>
      </c>
      <c r="P136" s="262" t="s">
        <v>946</v>
      </c>
      <c r="Q136" s="262" t="s">
        <v>163</v>
      </c>
      <c r="R136" s="262">
        <v>180</v>
      </c>
      <c r="X136" s="1031" t="s">
        <v>1974</v>
      </c>
      <c r="Y136" s="1031" t="s">
        <v>1974</v>
      </c>
      <c r="Z136" s="1036">
        <v>138.7308344812717</v>
      </c>
      <c r="AA136" s="1036">
        <v>79.307415219021308</v>
      </c>
      <c r="AH136" s="1032">
        <v>0.31887366818873669</v>
      </c>
      <c r="AI136" s="1032">
        <v>0.2945712836123795</v>
      </c>
      <c r="AJ136" s="1033">
        <v>0.29791540174053838</v>
      </c>
      <c r="AK136" s="1033">
        <v>0.33496955859969557</v>
      </c>
      <c r="AL136" s="1033">
        <v>0.31610857432775241</v>
      </c>
      <c r="AM136" s="1033">
        <v>0.31300101471334352</v>
      </c>
      <c r="AN136" s="1033">
        <v>0.34497065371382313</v>
      </c>
    </row>
    <row r="137" spans="1:40" x14ac:dyDescent="0.2">
      <c r="A137" s="262">
        <v>58553</v>
      </c>
      <c r="B137" s="262" t="s">
        <v>1100</v>
      </c>
      <c r="C137" s="1000">
        <v>41624</v>
      </c>
      <c r="D137" s="262">
        <v>2013</v>
      </c>
      <c r="E137" s="262" t="s">
        <v>4</v>
      </c>
      <c r="F137" s="262" t="s">
        <v>62</v>
      </c>
      <c r="G137" s="1001">
        <v>39.653671000000003</v>
      </c>
      <c r="H137" s="1001">
        <v>-86.259870000000006</v>
      </c>
      <c r="I137" s="1001">
        <v>4.0385221461</v>
      </c>
      <c r="J137" s="262" t="s">
        <v>96</v>
      </c>
      <c r="K137" s="262" t="s">
        <v>955</v>
      </c>
      <c r="L137" s="1001">
        <v>11.9</v>
      </c>
      <c r="M137" s="1001">
        <v>8.6</v>
      </c>
      <c r="N137" s="1001">
        <v>1.3837209302325582</v>
      </c>
      <c r="O137" s="262" t="s">
        <v>962</v>
      </c>
      <c r="P137" s="262" t="s">
        <v>962</v>
      </c>
      <c r="Q137" s="262">
        <v>20</v>
      </c>
      <c r="R137" s="262">
        <v>177</v>
      </c>
      <c r="X137" s="1031">
        <v>25.699287018552099</v>
      </c>
      <c r="Y137" s="1031">
        <v>0.62152483439249095</v>
      </c>
      <c r="AA137" s="1036">
        <v>170.53894258460681</v>
      </c>
      <c r="AH137" s="1032">
        <v>0.20020972708930665</v>
      </c>
      <c r="AI137" s="1032">
        <v>0.19633375809705861</v>
      </c>
      <c r="AJ137" s="1033">
        <v>0.23004299572160802</v>
      </c>
      <c r="AK137" s="1033">
        <v>0.19054635234151013</v>
      </c>
      <c r="AL137" s="1033">
        <v>0.1822103642348944</v>
      </c>
      <c r="AM137" s="1033">
        <v>0.17882552829988327</v>
      </c>
      <c r="AN137" s="1033">
        <v>0.17400823908162838</v>
      </c>
    </row>
    <row r="138" spans="1:40" x14ac:dyDescent="0.2">
      <c r="A138" s="262">
        <v>57306</v>
      </c>
      <c r="B138" s="262" t="s">
        <v>1101</v>
      </c>
      <c r="C138" s="1000">
        <v>41334</v>
      </c>
      <c r="D138" s="262">
        <v>2013</v>
      </c>
      <c r="E138" s="262" t="s">
        <v>92</v>
      </c>
      <c r="F138" s="262" t="s">
        <v>38</v>
      </c>
      <c r="G138" s="1001">
        <v>35.229061000000002</v>
      </c>
      <c r="H138" s="1001">
        <v>-118.19559</v>
      </c>
      <c r="I138" s="1001">
        <v>5.7857828766999999</v>
      </c>
      <c r="J138" s="262" t="s">
        <v>96</v>
      </c>
      <c r="K138" s="262" t="s">
        <v>955</v>
      </c>
      <c r="L138" s="1001">
        <v>9.75</v>
      </c>
      <c r="M138" s="1001">
        <v>8.5</v>
      </c>
      <c r="N138" s="1001">
        <v>1.1470588235294117</v>
      </c>
      <c r="O138" s="262" t="s">
        <v>962</v>
      </c>
      <c r="P138" s="262" t="s">
        <v>962</v>
      </c>
      <c r="Q138" s="262">
        <v>30</v>
      </c>
      <c r="R138" s="262">
        <v>180</v>
      </c>
      <c r="X138" s="1031" t="s">
        <v>1974</v>
      </c>
      <c r="Y138" s="1031" t="s">
        <v>1974</v>
      </c>
      <c r="AA138" s="1036">
        <v>354.2726062239413</v>
      </c>
      <c r="AH138" s="1032">
        <v>0.22394574268063389</v>
      </c>
      <c r="AI138" s="1032">
        <v>0.1387187751813054</v>
      </c>
      <c r="AJ138" s="1033">
        <v>0.15325993785492339</v>
      </c>
      <c r="AK138" s="1033">
        <v>0.19786462530217566</v>
      </c>
      <c r="AL138" s="1033">
        <v>0.19689766317485902</v>
      </c>
      <c r="AM138" s="1033">
        <v>0.17066881547139404</v>
      </c>
      <c r="AN138" s="1033">
        <v>0.13516554162648667</v>
      </c>
    </row>
    <row r="139" spans="1:40" x14ac:dyDescent="0.2">
      <c r="A139" s="262">
        <v>58227</v>
      </c>
      <c r="B139" s="262" t="s">
        <v>1102</v>
      </c>
      <c r="C139" s="1000">
        <v>41365</v>
      </c>
      <c r="D139" s="262">
        <v>2013</v>
      </c>
      <c r="E139" s="262" t="s">
        <v>8</v>
      </c>
      <c r="F139" s="262" t="s">
        <v>38</v>
      </c>
      <c r="G139" s="1001">
        <v>34.190190999999999</v>
      </c>
      <c r="H139" s="1001">
        <v>-116.09159</v>
      </c>
      <c r="I139" s="1001">
        <v>5.7987392694000004</v>
      </c>
      <c r="J139" s="262" t="s">
        <v>96</v>
      </c>
      <c r="K139" s="262" t="s">
        <v>955</v>
      </c>
      <c r="L139" s="1001">
        <v>10.97</v>
      </c>
      <c r="M139" s="1001">
        <v>8.5</v>
      </c>
      <c r="N139" s="1001">
        <v>1.2905882352941178</v>
      </c>
      <c r="O139" s="262" t="s">
        <v>163</v>
      </c>
      <c r="P139" s="262" t="s">
        <v>946</v>
      </c>
      <c r="Q139" s="262" t="s">
        <v>163</v>
      </c>
      <c r="R139" s="262">
        <v>180</v>
      </c>
      <c r="X139" s="1031">
        <v>14.9210032481216</v>
      </c>
      <c r="Y139" s="1031">
        <v>3.2580836902694501</v>
      </c>
      <c r="AA139" s="1036">
        <v>103.7377997540684</v>
      </c>
      <c r="AH139" s="1032">
        <v>0.33018772196854385</v>
      </c>
      <c r="AI139" s="1032">
        <v>0.32327498731608323</v>
      </c>
      <c r="AJ139" s="1033">
        <v>0.30775652701882217</v>
      </c>
      <c r="AK139" s="1033">
        <v>0.32496194824961949</v>
      </c>
      <c r="AL139" s="1033">
        <v>0.31207508878741758</v>
      </c>
      <c r="AM139" s="1033">
        <v>0.31104769152714351</v>
      </c>
      <c r="AN139" s="1033">
        <v>0.26125784254199552</v>
      </c>
    </row>
    <row r="140" spans="1:40" x14ac:dyDescent="0.2">
      <c r="A140" s="262">
        <v>58521</v>
      </c>
      <c r="B140" s="262" t="s">
        <v>1103</v>
      </c>
      <c r="C140" s="1000">
        <v>41579</v>
      </c>
      <c r="D140" s="262">
        <v>2013</v>
      </c>
      <c r="E140" s="262" t="s">
        <v>92</v>
      </c>
      <c r="F140" s="262" t="s">
        <v>19</v>
      </c>
      <c r="G140" s="1001">
        <v>34.746667000000002</v>
      </c>
      <c r="H140" s="1001">
        <v>-106.654444</v>
      </c>
      <c r="I140" s="1001">
        <v>5.6190511416</v>
      </c>
      <c r="J140" s="262" t="s">
        <v>96</v>
      </c>
      <c r="K140" s="262" t="s">
        <v>961</v>
      </c>
      <c r="L140" s="1001">
        <v>10.26</v>
      </c>
      <c r="M140" s="1001">
        <v>8</v>
      </c>
      <c r="N140" s="1001">
        <v>1.2825</v>
      </c>
      <c r="O140" s="262" t="s">
        <v>962</v>
      </c>
      <c r="P140" s="262" t="s">
        <v>962</v>
      </c>
      <c r="Q140" s="262">
        <v>25</v>
      </c>
      <c r="R140" s="262">
        <v>180</v>
      </c>
      <c r="X140" s="1031">
        <v>21.424763403296598</v>
      </c>
      <c r="Y140" s="1031">
        <v>20.515412417977402</v>
      </c>
      <c r="AA140" s="1036">
        <v>92.770635396697131</v>
      </c>
      <c r="AH140" s="1032">
        <v>0.26863584474885843</v>
      </c>
      <c r="AI140" s="1032">
        <v>0.25796232876712327</v>
      </c>
      <c r="AJ140" s="1033">
        <v>0.26751764571949005</v>
      </c>
      <c r="AK140" s="1033">
        <v>0.26970605022831057</v>
      </c>
      <c r="AL140" s="1033">
        <v>0.26585331050228311</v>
      </c>
      <c r="AM140" s="1033">
        <v>0.25771974885844751</v>
      </c>
      <c r="AN140" s="1033">
        <v>0.26188239981785066</v>
      </c>
    </row>
    <row r="141" spans="1:40" x14ac:dyDescent="0.2">
      <c r="A141" s="262">
        <v>58482</v>
      </c>
      <c r="B141" s="262" t="s">
        <v>1104</v>
      </c>
      <c r="C141" s="1000">
        <v>41609</v>
      </c>
      <c r="D141" s="262">
        <v>2013</v>
      </c>
      <c r="E141" s="262" t="s">
        <v>93</v>
      </c>
      <c r="F141" s="262" t="s">
        <v>45</v>
      </c>
      <c r="G141" s="1001">
        <v>32.979531000000001</v>
      </c>
      <c r="H141" s="1001">
        <v>-82.591930000000005</v>
      </c>
      <c r="I141" s="1001">
        <v>4.6805134703000002</v>
      </c>
      <c r="J141" s="262" t="s">
        <v>96</v>
      </c>
      <c r="K141" s="262" t="s">
        <v>955</v>
      </c>
      <c r="L141" s="1001">
        <v>9.6999999999999993</v>
      </c>
      <c r="M141" s="1001">
        <v>7.65</v>
      </c>
      <c r="N141" s="1001">
        <v>1.2679738562091503</v>
      </c>
      <c r="O141" s="262" t="s">
        <v>962</v>
      </c>
      <c r="P141" s="262" t="s">
        <v>962</v>
      </c>
      <c r="Q141" s="262">
        <v>20</v>
      </c>
      <c r="R141" s="262">
        <v>180</v>
      </c>
      <c r="X141" s="1031">
        <v>22.204481799916199</v>
      </c>
      <c r="Y141" s="1031">
        <v>4.7021865351501502</v>
      </c>
      <c r="Z141" s="1036">
        <v>149.39254830023049</v>
      </c>
      <c r="AA141" s="1036">
        <v>182.77621083974074</v>
      </c>
      <c r="AH141" s="1032">
        <v>0.21996896170949348</v>
      </c>
      <c r="AI141" s="1032">
        <v>0.20149520995612852</v>
      </c>
      <c r="AJ141" s="1033">
        <v>0.21249270807290738</v>
      </c>
      <c r="AK141" s="1033">
        <v>0.20453934998656992</v>
      </c>
      <c r="AL141" s="1033">
        <v>0.18596114244784667</v>
      </c>
      <c r="AM141" s="1033">
        <v>0.19400423792043447</v>
      </c>
      <c r="AN141" s="1033">
        <v>0.18142016976796788</v>
      </c>
    </row>
    <row r="142" spans="1:40" x14ac:dyDescent="0.2">
      <c r="A142" s="262">
        <v>58520</v>
      </c>
      <c r="B142" s="262" t="s">
        <v>1105</v>
      </c>
      <c r="C142" s="1000">
        <v>41623</v>
      </c>
      <c r="D142" s="262">
        <v>2013</v>
      </c>
      <c r="E142" s="262" t="s">
        <v>92</v>
      </c>
      <c r="F142" s="262" t="s">
        <v>19</v>
      </c>
      <c r="G142" s="1001">
        <v>32.977991000000003</v>
      </c>
      <c r="H142" s="1001">
        <v>-105.97159000000001</v>
      </c>
      <c r="I142" s="1001">
        <v>5.6873579908999998</v>
      </c>
      <c r="J142" s="262" t="s">
        <v>96</v>
      </c>
      <c r="K142" s="262" t="s">
        <v>961</v>
      </c>
      <c r="L142" s="1001">
        <v>9.6187500000000004</v>
      </c>
      <c r="M142" s="1001">
        <v>7.5</v>
      </c>
      <c r="N142" s="1001">
        <v>1.2825</v>
      </c>
      <c r="O142" s="262" t="s">
        <v>962</v>
      </c>
      <c r="P142" s="262" t="s">
        <v>962</v>
      </c>
      <c r="Q142" s="262">
        <v>25</v>
      </c>
      <c r="R142" s="262">
        <v>180</v>
      </c>
      <c r="X142" s="1031">
        <v>21.657283808272702</v>
      </c>
      <c r="Y142" s="1031">
        <v>20.081870797054801</v>
      </c>
      <c r="AA142" s="1036">
        <v>89.929869662775147</v>
      </c>
      <c r="AH142" s="1032">
        <v>0.28121765601217658</v>
      </c>
      <c r="AI142" s="1032">
        <v>0.27108066971080669</v>
      </c>
      <c r="AJ142" s="1033">
        <v>0.28164845173041897</v>
      </c>
      <c r="AK142" s="1033">
        <v>0.28447488584474884</v>
      </c>
      <c r="AL142" s="1033">
        <v>0.27348554033485539</v>
      </c>
      <c r="AM142" s="1033">
        <v>0.26234398782343987</v>
      </c>
      <c r="AN142" s="1033">
        <v>0.26863995142683661</v>
      </c>
    </row>
    <row r="143" spans="1:40" x14ac:dyDescent="0.2">
      <c r="A143" s="262">
        <v>58882</v>
      </c>
      <c r="B143" s="262" t="s">
        <v>1106</v>
      </c>
      <c r="C143" s="1000">
        <v>41534</v>
      </c>
      <c r="D143" s="262">
        <v>2013</v>
      </c>
      <c r="E143" s="262" t="s">
        <v>1</v>
      </c>
      <c r="F143" s="262" t="s">
        <v>32</v>
      </c>
      <c r="G143" s="1001">
        <v>40.256610000000002</v>
      </c>
      <c r="H143" s="1001">
        <v>-74.645020000000002</v>
      </c>
      <c r="I143" s="1001">
        <v>4.0037073058999999</v>
      </c>
      <c r="J143" s="262" t="s">
        <v>96</v>
      </c>
      <c r="K143" s="262" t="s">
        <v>961</v>
      </c>
      <c r="L143" s="1001">
        <v>8.3000000000000007</v>
      </c>
      <c r="M143" s="1001">
        <v>7.5</v>
      </c>
      <c r="N143" s="1001">
        <v>1.1066666666666667</v>
      </c>
      <c r="O143" s="262" t="s">
        <v>962</v>
      </c>
      <c r="P143" s="262" t="s">
        <v>962</v>
      </c>
      <c r="Q143" s="262">
        <v>30</v>
      </c>
      <c r="R143" s="262">
        <v>180</v>
      </c>
      <c r="X143" s="1031">
        <v>18.7104745718228</v>
      </c>
      <c r="Y143" s="1031">
        <v>20.684924287823499</v>
      </c>
      <c r="AA143" s="1036">
        <v>357.60710605324039</v>
      </c>
      <c r="AH143" s="1032">
        <v>0.16410958904109588</v>
      </c>
      <c r="AI143" s="1032">
        <v>0.16866057838660575</v>
      </c>
      <c r="AJ143" s="1033">
        <v>0.16847298117789919</v>
      </c>
      <c r="AK143" s="1033">
        <v>0.15919330289193301</v>
      </c>
      <c r="AL143" s="1033">
        <v>0.14645357686453578</v>
      </c>
      <c r="AM143" s="1033">
        <v>0.16480974124809741</v>
      </c>
      <c r="AN143" s="1033">
        <v>0.154341226472374</v>
      </c>
    </row>
    <row r="144" spans="1:40" x14ac:dyDescent="0.2">
      <c r="A144" s="262">
        <v>57695</v>
      </c>
      <c r="B144" s="262" t="s">
        <v>1107</v>
      </c>
      <c r="C144" s="1000">
        <v>41943</v>
      </c>
      <c r="D144" s="262">
        <v>2014</v>
      </c>
      <c r="E144" s="262" t="s">
        <v>8</v>
      </c>
      <c r="F144" s="262" t="s">
        <v>38</v>
      </c>
      <c r="G144" s="1001">
        <v>35.372340999999999</v>
      </c>
      <c r="H144" s="1001">
        <v>-120.05654</v>
      </c>
      <c r="I144" s="1001">
        <v>5.4923541095999999</v>
      </c>
      <c r="J144" s="262" t="s">
        <v>96</v>
      </c>
      <c r="K144" s="262" t="s">
        <v>961</v>
      </c>
      <c r="L144" s="1001">
        <v>757.90000000000009</v>
      </c>
      <c r="M144" s="1001">
        <v>585.90000000000009</v>
      </c>
      <c r="N144" s="1001">
        <v>1.2935654548557773</v>
      </c>
      <c r="O144" s="262" t="s">
        <v>962</v>
      </c>
      <c r="P144" s="262" t="s">
        <v>962</v>
      </c>
      <c r="Q144" s="262">
        <v>25</v>
      </c>
      <c r="R144" s="262">
        <v>180</v>
      </c>
      <c r="X144" s="1031">
        <v>18.530057239623101</v>
      </c>
      <c r="Y144" s="1031">
        <v>3.9863700911175601</v>
      </c>
      <c r="Z144" s="1036">
        <v>150.73040524305304</v>
      </c>
      <c r="AA144" s="1036">
        <v>115.91265115339104</v>
      </c>
      <c r="AI144" s="1032">
        <v>0.2535491586530032</v>
      </c>
      <c r="AJ144" s="1033">
        <v>0.24594360924345063</v>
      </c>
      <c r="AK144" s="1033">
        <v>0.24111755633334658</v>
      </c>
      <c r="AL144" s="1033">
        <v>0.26024961792379675</v>
      </c>
      <c r="AM144" s="1033">
        <v>0.24466164921312955</v>
      </c>
      <c r="AN144" s="1033">
        <v>0.24923824632973232</v>
      </c>
    </row>
    <row r="145" spans="1:40" x14ac:dyDescent="0.2">
      <c r="A145" s="262" t="s">
        <v>1108</v>
      </c>
      <c r="B145" s="262" t="s">
        <v>1109</v>
      </c>
      <c r="C145" s="1000">
        <v>41698</v>
      </c>
      <c r="D145" s="262">
        <v>2014</v>
      </c>
      <c r="E145" s="262" t="s">
        <v>8</v>
      </c>
      <c r="F145" s="262" t="s">
        <v>38</v>
      </c>
      <c r="G145" s="1001">
        <v>35.556668000000002</v>
      </c>
      <c r="H145" s="1001">
        <v>-115.47039599999999</v>
      </c>
      <c r="I145" s="1001">
        <v>5.7195168949999999</v>
      </c>
      <c r="J145" s="262" t="s">
        <v>945</v>
      </c>
      <c r="K145" s="262" t="s">
        <v>646</v>
      </c>
      <c r="L145" s="1001"/>
      <c r="M145" s="1001">
        <v>370</v>
      </c>
      <c r="N145" s="1001"/>
      <c r="O145" s="262" t="s">
        <v>163</v>
      </c>
      <c r="P145" s="262" t="s">
        <v>1012</v>
      </c>
      <c r="Q145" s="262" t="s">
        <v>163</v>
      </c>
      <c r="X145" s="1031" t="s">
        <v>1974</v>
      </c>
      <c r="Y145" s="1031" t="s">
        <v>1974</v>
      </c>
      <c r="Z145" s="1036">
        <v>154.36446639479468</v>
      </c>
      <c r="AA145" s="1036"/>
      <c r="AH145" s="1032">
        <v>0.12689855019803059</v>
      </c>
      <c r="AI145" s="1032">
        <v>0.19515582040381285</v>
      </c>
      <c r="AJ145" s="1033">
        <v>0.20249470945485643</v>
      </c>
      <c r="AK145" s="1033">
        <v>0.20799238157528191</v>
      </c>
      <c r="AL145" s="1033">
        <v>0.23057816455312913</v>
      </c>
      <c r="AM145" s="1033">
        <v>0.22391416251831933</v>
      </c>
      <c r="AN145" s="1033">
        <v>0.2463536910611529</v>
      </c>
    </row>
    <row r="146" spans="1:40" x14ac:dyDescent="0.2">
      <c r="A146" s="262">
        <v>57993</v>
      </c>
      <c r="B146" s="262" t="s">
        <v>1110</v>
      </c>
      <c r="C146" s="1000">
        <v>41943</v>
      </c>
      <c r="D146" s="262">
        <v>2014</v>
      </c>
      <c r="E146" s="262" t="s">
        <v>8</v>
      </c>
      <c r="F146" s="262" t="s">
        <v>38</v>
      </c>
      <c r="G146" s="1001">
        <v>33.823151000000003</v>
      </c>
      <c r="H146" s="1001">
        <v>-115.39679</v>
      </c>
      <c r="I146" s="1001">
        <v>5.7074497717000003</v>
      </c>
      <c r="J146" s="262" t="s">
        <v>96</v>
      </c>
      <c r="K146" s="262" t="s">
        <v>961</v>
      </c>
      <c r="L146" s="1001">
        <v>407.06</v>
      </c>
      <c r="M146" s="1001">
        <v>313.7</v>
      </c>
      <c r="N146" s="1001">
        <v>1.2976091807459356</v>
      </c>
      <c r="O146" s="262" t="s">
        <v>962</v>
      </c>
      <c r="P146" s="262" t="s">
        <v>962</v>
      </c>
      <c r="Q146" s="262">
        <v>22.5</v>
      </c>
      <c r="R146" s="262">
        <v>191</v>
      </c>
      <c r="X146" s="1031">
        <v>16.676139262769599</v>
      </c>
      <c r="Y146" s="1031">
        <v>3.8594226124637498</v>
      </c>
      <c r="Z146" s="1036">
        <v>141.83064162154119</v>
      </c>
      <c r="AA146" s="1036">
        <v>138.2643427790548</v>
      </c>
      <c r="AI146" s="1032">
        <v>0.24483954218540538</v>
      </c>
      <c r="AJ146" s="1033">
        <v>0.26221350088519835</v>
      </c>
      <c r="AK146" s="1033">
        <v>0.2557950984202399</v>
      </c>
      <c r="AL146" s="1033">
        <v>0.26379797468133337</v>
      </c>
      <c r="AM146" s="1033">
        <v>0.2530072648882174</v>
      </c>
      <c r="AN146" s="1033">
        <v>0.23895926345928176</v>
      </c>
    </row>
    <row r="147" spans="1:40" x14ac:dyDescent="0.2">
      <c r="A147" s="262">
        <v>57373</v>
      </c>
      <c r="B147" s="262" t="s">
        <v>1111</v>
      </c>
      <c r="C147" s="1000">
        <v>41698</v>
      </c>
      <c r="D147" s="262">
        <v>2014</v>
      </c>
      <c r="E147" s="262" t="s">
        <v>8</v>
      </c>
      <c r="F147" s="262" t="s">
        <v>48</v>
      </c>
      <c r="G147" s="1001">
        <v>32.977981</v>
      </c>
      <c r="H147" s="1001">
        <v>-113.49459</v>
      </c>
      <c r="I147" s="1001">
        <v>5.8554977169000004</v>
      </c>
      <c r="J147" s="262" t="s">
        <v>96</v>
      </c>
      <c r="K147" s="262" t="s">
        <v>961</v>
      </c>
      <c r="L147" s="1001">
        <v>398.59999999999997</v>
      </c>
      <c r="M147" s="1001">
        <v>290</v>
      </c>
      <c r="N147" s="1001">
        <v>1.3744827586206896</v>
      </c>
      <c r="O147" s="262" t="s">
        <v>962</v>
      </c>
      <c r="P147" s="262" t="s">
        <v>962</v>
      </c>
      <c r="Q147" s="262">
        <v>15</v>
      </c>
      <c r="R147" s="262">
        <v>195</v>
      </c>
      <c r="X147" s="1031">
        <v>17.413643685872501</v>
      </c>
      <c r="Y147" s="1031">
        <v>3.4735099532800899</v>
      </c>
      <c r="Z147" s="1036">
        <v>194.79262084030665</v>
      </c>
      <c r="AA147" s="1036">
        <v>142.86831812791792</v>
      </c>
      <c r="AI147" s="1032">
        <v>0.29118804286726502</v>
      </c>
      <c r="AJ147" s="1033">
        <v>0.29188421836725131</v>
      </c>
      <c r="AK147" s="1033">
        <v>0.27945538698630096</v>
      </c>
      <c r="AL147" s="1033">
        <v>0.2863042355928202</v>
      </c>
      <c r="AM147" s="1033">
        <v>0.2819111163596284</v>
      </c>
      <c r="AN147" s="1033">
        <v>0.28448315118397088</v>
      </c>
    </row>
    <row r="148" spans="1:40" x14ac:dyDescent="0.2">
      <c r="A148" s="262">
        <v>57394</v>
      </c>
      <c r="B148" s="262" t="s">
        <v>1112</v>
      </c>
      <c r="C148" s="1000">
        <v>41729</v>
      </c>
      <c r="D148" s="262">
        <v>2014</v>
      </c>
      <c r="E148" s="262" t="s">
        <v>8</v>
      </c>
      <c r="F148" s="262" t="s">
        <v>38</v>
      </c>
      <c r="G148" s="1001">
        <v>33.664910999999996</v>
      </c>
      <c r="H148" s="1001">
        <v>-114.99567999999999</v>
      </c>
      <c r="I148" s="1001">
        <v>5.8585641552999999</v>
      </c>
      <c r="J148" s="262" t="s">
        <v>945</v>
      </c>
      <c r="K148" s="262" t="s">
        <v>647</v>
      </c>
      <c r="L148" s="1001"/>
      <c r="M148" s="1001">
        <v>250</v>
      </c>
      <c r="N148" s="1001"/>
      <c r="O148" s="262" t="s">
        <v>163</v>
      </c>
      <c r="P148" s="262" t="s">
        <v>946</v>
      </c>
      <c r="Q148" s="262" t="s">
        <v>163</v>
      </c>
      <c r="R148" s="262">
        <v>181</v>
      </c>
      <c r="X148" s="1031">
        <v>17.824049125681501</v>
      </c>
      <c r="Y148" s="1031">
        <v>3.42942342219379</v>
      </c>
      <c r="Z148" s="1036">
        <v>196.27998853404955</v>
      </c>
      <c r="AA148" s="1036"/>
      <c r="AH148" s="1032">
        <v>0.28731150740188777</v>
      </c>
      <c r="AI148" s="1032">
        <v>0.28376894977168948</v>
      </c>
      <c r="AJ148" s="1033">
        <v>0.28357059776867033</v>
      </c>
      <c r="AK148" s="1033">
        <v>0.28668082191780819</v>
      </c>
      <c r="AL148" s="1033">
        <v>0.28453972602739724</v>
      </c>
      <c r="AM148" s="1033">
        <v>0.28175479452054797</v>
      </c>
      <c r="AN148" s="1033">
        <v>0.27738114754098359</v>
      </c>
    </row>
    <row r="149" spans="1:40" x14ac:dyDescent="0.2">
      <c r="A149" s="262">
        <v>57331</v>
      </c>
      <c r="B149" s="262" t="s">
        <v>1113</v>
      </c>
      <c r="C149" s="1000">
        <v>42004</v>
      </c>
      <c r="D149" s="262">
        <v>2014</v>
      </c>
      <c r="E149" s="262" t="s">
        <v>8</v>
      </c>
      <c r="F149" s="262" t="s">
        <v>38</v>
      </c>
      <c r="G149" s="1001">
        <v>35.010171</v>
      </c>
      <c r="H149" s="1001">
        <v>-117.31892000000001</v>
      </c>
      <c r="I149" s="1001">
        <v>5.9371958904</v>
      </c>
      <c r="J149" s="262" t="s">
        <v>945</v>
      </c>
      <c r="K149" s="262" t="s">
        <v>647</v>
      </c>
      <c r="L149" s="1001"/>
      <c r="M149" s="1001">
        <v>250</v>
      </c>
      <c r="N149" s="1001"/>
      <c r="O149" s="262" t="s">
        <v>163</v>
      </c>
      <c r="P149" s="262" t="s">
        <v>946</v>
      </c>
      <c r="Q149" s="262" t="s">
        <v>163</v>
      </c>
      <c r="R149" s="262">
        <v>180</v>
      </c>
      <c r="X149" s="1031">
        <v>23.250280321496</v>
      </c>
      <c r="Y149" s="1031">
        <v>3.9322628063810701</v>
      </c>
      <c r="Z149" s="1036">
        <v>198.56649493827794</v>
      </c>
      <c r="AA149" s="1036"/>
      <c r="AI149" s="1032">
        <v>0.22995302100456619</v>
      </c>
      <c r="AJ149" s="1033">
        <v>0.28456541347905284</v>
      </c>
      <c r="AK149" s="1033">
        <v>0.27124657534246577</v>
      </c>
      <c r="AL149" s="1033">
        <v>0.27633789954337901</v>
      </c>
      <c r="AM149" s="1033">
        <v>0.23492420091324201</v>
      </c>
      <c r="AN149" s="1033">
        <v>0.25428688524590165</v>
      </c>
    </row>
    <row r="150" spans="1:40" x14ac:dyDescent="0.2">
      <c r="A150" s="262">
        <v>58542</v>
      </c>
      <c r="B150" s="262" t="s">
        <v>1114</v>
      </c>
      <c r="C150" s="1000">
        <v>41943</v>
      </c>
      <c r="D150" s="262">
        <v>2014</v>
      </c>
      <c r="E150" s="262" t="s">
        <v>8</v>
      </c>
      <c r="F150" s="262" t="s">
        <v>38</v>
      </c>
      <c r="G150" s="1001">
        <v>33.812460999999999</v>
      </c>
      <c r="H150" s="1001">
        <v>-115.374211</v>
      </c>
      <c r="I150" s="1001">
        <v>5.7074497717000003</v>
      </c>
      <c r="J150" s="262" t="s">
        <v>96</v>
      </c>
      <c r="K150" s="262" t="s">
        <v>961</v>
      </c>
      <c r="L150" s="1001">
        <v>333.62</v>
      </c>
      <c r="M150" s="1001">
        <v>249.7</v>
      </c>
      <c r="N150" s="1001">
        <v>1.3360832999599521</v>
      </c>
      <c r="O150" s="262" t="s">
        <v>962</v>
      </c>
      <c r="P150" s="262" t="s">
        <v>962</v>
      </c>
      <c r="Q150" s="262">
        <v>22.5</v>
      </c>
      <c r="R150" s="262">
        <v>191</v>
      </c>
      <c r="X150" s="1031">
        <v>17.013270581742599</v>
      </c>
      <c r="Y150" s="1031">
        <v>3.35434398502561</v>
      </c>
      <c r="Z150" s="1036">
        <v>145.58888183815037</v>
      </c>
      <c r="AA150" s="1036">
        <v>125.25951810560892</v>
      </c>
      <c r="AI150" s="1032">
        <v>0.28067516636402046</v>
      </c>
      <c r="AJ150" s="1033">
        <v>0.28437677125118449</v>
      </c>
      <c r="AK150" s="1033">
        <v>0.28262270889450913</v>
      </c>
      <c r="AL150" s="1033">
        <v>0.28340904062043409</v>
      </c>
      <c r="AM150" s="1033">
        <v>0.27600792183496919</v>
      </c>
      <c r="AN150" s="1033">
        <v>0.2784133309698415</v>
      </c>
    </row>
    <row r="151" spans="1:40" x14ac:dyDescent="0.2">
      <c r="A151" s="262">
        <v>57378</v>
      </c>
      <c r="B151" s="262" t="s">
        <v>1115</v>
      </c>
      <c r="C151" s="1000">
        <v>41882</v>
      </c>
      <c r="D151" s="262">
        <v>2014</v>
      </c>
      <c r="E151" s="262" t="s">
        <v>8</v>
      </c>
      <c r="F151" s="262" t="s">
        <v>38</v>
      </c>
      <c r="G151" s="1001">
        <v>34.784131000000002</v>
      </c>
      <c r="H151" s="1001">
        <v>-118.432451</v>
      </c>
      <c r="I151" s="1001">
        <v>5.7207748858</v>
      </c>
      <c r="J151" s="262" t="s">
        <v>96</v>
      </c>
      <c r="K151" s="262" t="s">
        <v>961</v>
      </c>
      <c r="L151" s="1001">
        <v>283.7</v>
      </c>
      <c r="M151" s="1001">
        <v>241.5</v>
      </c>
      <c r="N151" s="1001">
        <v>1.1747412008281573</v>
      </c>
      <c r="O151" s="262" t="s">
        <v>962</v>
      </c>
      <c r="P151" s="262" t="s">
        <v>962</v>
      </c>
      <c r="Q151" s="262">
        <v>25</v>
      </c>
      <c r="R151" s="262">
        <v>180</v>
      </c>
      <c r="X151" s="1031">
        <v>20.020635289614798</v>
      </c>
      <c r="Y151" s="1031">
        <v>3.7127864726914601</v>
      </c>
      <c r="Z151" s="1036">
        <v>142.78340860236398</v>
      </c>
      <c r="AA151" s="1036">
        <v>169.24650421961383</v>
      </c>
      <c r="AH151" s="1032">
        <v>0.2597065641525439</v>
      </c>
      <c r="AI151" s="1032">
        <v>0.27948093201220064</v>
      </c>
      <c r="AJ151" s="1033">
        <v>0.27641615729641389</v>
      </c>
      <c r="AK151" s="1033">
        <v>0.27431055642788815</v>
      </c>
      <c r="AL151" s="1033">
        <v>0.27353718844189362</v>
      </c>
      <c r="AM151" s="1033">
        <v>0.27209790408122747</v>
      </c>
      <c r="AN151" s="1033">
        <v>0.26876081865390489</v>
      </c>
    </row>
    <row r="152" spans="1:40" x14ac:dyDescent="0.2">
      <c r="A152" s="262">
        <v>56917</v>
      </c>
      <c r="B152" s="262" t="s">
        <v>1116</v>
      </c>
      <c r="C152" s="1000">
        <v>41729</v>
      </c>
      <c r="D152" s="262">
        <v>2014</v>
      </c>
      <c r="E152" s="262" t="s">
        <v>8</v>
      </c>
      <c r="F152" s="262" t="s">
        <v>38</v>
      </c>
      <c r="G152" s="1001">
        <v>32.673341000000001</v>
      </c>
      <c r="H152" s="1001">
        <v>-115.586991</v>
      </c>
      <c r="I152" s="1001">
        <v>5.8522068492999999</v>
      </c>
      <c r="J152" s="262" t="s">
        <v>96</v>
      </c>
      <c r="K152" s="262" t="s">
        <v>961</v>
      </c>
      <c r="L152" s="1001">
        <v>265.77999999999997</v>
      </c>
      <c r="M152" s="1001">
        <v>206.72</v>
      </c>
      <c r="N152" s="1001">
        <v>1.2857004643962846</v>
      </c>
      <c r="O152" s="262" t="s">
        <v>163</v>
      </c>
      <c r="P152" s="262" t="s">
        <v>946</v>
      </c>
      <c r="Q152" s="262" t="s">
        <v>163</v>
      </c>
      <c r="R152" s="262">
        <v>180</v>
      </c>
      <c r="X152" s="1031">
        <v>18.933845257726102</v>
      </c>
      <c r="Y152" s="1031">
        <v>3.3287037395725698</v>
      </c>
      <c r="Z152" s="1036">
        <v>86.715123529504552</v>
      </c>
      <c r="AA152" s="1036">
        <v>133.03667773149655</v>
      </c>
      <c r="AI152" s="1032">
        <v>0.30762241851519367</v>
      </c>
      <c r="AJ152" s="1033">
        <v>0.30555179684559952</v>
      </c>
      <c r="AK152" s="1033">
        <v>0.30613651574645773</v>
      </c>
      <c r="AL152" s="1033">
        <v>0.28169621340350531</v>
      </c>
      <c r="AM152" s="1033">
        <v>0.27934686521342861</v>
      </c>
      <c r="AN152" s="1033">
        <v>0.22739853533324042</v>
      </c>
    </row>
    <row r="153" spans="1:40" x14ac:dyDescent="0.2">
      <c r="A153" s="262">
        <v>58430</v>
      </c>
      <c r="B153" s="262" t="s">
        <v>1117</v>
      </c>
      <c r="C153" s="1000">
        <v>41882</v>
      </c>
      <c r="D153" s="262">
        <v>2014</v>
      </c>
      <c r="E153" s="262" t="s">
        <v>8</v>
      </c>
      <c r="F153" s="262" t="s">
        <v>38</v>
      </c>
      <c r="G153" s="1001">
        <v>32.687080999999999</v>
      </c>
      <c r="H153" s="1001">
        <v>-115.646871</v>
      </c>
      <c r="I153" s="1001">
        <v>5.6630150685</v>
      </c>
      <c r="J153" s="262" t="s">
        <v>96</v>
      </c>
      <c r="K153" s="262" t="s">
        <v>955</v>
      </c>
      <c r="L153" s="1001">
        <v>215.9</v>
      </c>
      <c r="M153" s="1001">
        <v>170</v>
      </c>
      <c r="N153" s="1001">
        <v>1.27</v>
      </c>
      <c r="O153" s="262" t="s">
        <v>163</v>
      </c>
      <c r="P153" s="262" t="s">
        <v>946</v>
      </c>
      <c r="Q153" s="262" t="s">
        <v>163</v>
      </c>
      <c r="R153" s="262">
        <v>180</v>
      </c>
      <c r="X153" s="1031">
        <v>19.6600814793746</v>
      </c>
      <c r="Y153" s="1031">
        <v>2.9551217021856599</v>
      </c>
      <c r="Z153" s="1036">
        <v>133.21471916752552</v>
      </c>
      <c r="AA153" s="1036">
        <v>112.418299062542</v>
      </c>
      <c r="AI153" s="1032">
        <v>0.34236569970453934</v>
      </c>
      <c r="AJ153" s="1033">
        <v>0.32463034394085505</v>
      </c>
      <c r="AK153" s="1033">
        <v>0.31399274778404512</v>
      </c>
      <c r="AL153" s="1033">
        <v>0.3080848777867311</v>
      </c>
      <c r="AM153" s="1033">
        <v>0.32481668009669623</v>
      </c>
      <c r="AN153" s="1033">
        <v>0.33416037179899277</v>
      </c>
    </row>
    <row r="154" spans="1:40" x14ac:dyDescent="0.2">
      <c r="A154" s="262">
        <v>58592</v>
      </c>
      <c r="B154" s="262" t="s">
        <v>1118</v>
      </c>
      <c r="C154" s="1000">
        <v>42004</v>
      </c>
      <c r="D154" s="262">
        <v>2014</v>
      </c>
      <c r="E154" s="262" t="s">
        <v>8</v>
      </c>
      <c r="F154" s="262" t="s">
        <v>38</v>
      </c>
      <c r="G154" s="1001">
        <v>33.082870999999997</v>
      </c>
      <c r="H154" s="1001">
        <v>-115.46742</v>
      </c>
      <c r="I154" s="1001">
        <v>5.9011614154999998</v>
      </c>
      <c r="J154" s="262" t="s">
        <v>96</v>
      </c>
      <c r="K154" s="262" t="s">
        <v>961</v>
      </c>
      <c r="L154" s="1001">
        <v>194.7</v>
      </c>
      <c r="M154" s="1001">
        <v>155.1</v>
      </c>
      <c r="N154" s="1001">
        <v>1.2553191489361701</v>
      </c>
      <c r="O154" s="262" t="s">
        <v>163</v>
      </c>
      <c r="P154" s="262" t="s">
        <v>946</v>
      </c>
      <c r="Q154" s="262" t="s">
        <v>163</v>
      </c>
      <c r="R154" s="262">
        <v>180</v>
      </c>
      <c r="X154" s="1031">
        <v>15.339731413679401</v>
      </c>
      <c r="Y154" s="1031">
        <v>3.1494398790648401</v>
      </c>
      <c r="Z154" s="1036">
        <v>107.10791682952231</v>
      </c>
      <c r="AA154" s="1036">
        <v>142.29547392722296</v>
      </c>
      <c r="AI154" s="1032">
        <v>0.30897028217176131</v>
      </c>
      <c r="AJ154" s="1033">
        <v>0.30709959729841141</v>
      </c>
      <c r="AK154" s="1033">
        <v>0.29824108175900654</v>
      </c>
      <c r="AL154" s="1033">
        <v>0.29727170421792987</v>
      </c>
      <c r="AM154" s="1033">
        <v>0.27967742125422101</v>
      </c>
      <c r="AN154" s="1033">
        <v>0.29000034057585505</v>
      </c>
    </row>
    <row r="155" spans="1:40" x14ac:dyDescent="0.2">
      <c r="A155" s="262">
        <v>57650</v>
      </c>
      <c r="B155" s="262" t="s">
        <v>1119</v>
      </c>
      <c r="C155" s="1000">
        <v>41973</v>
      </c>
      <c r="D155" s="262">
        <v>2014</v>
      </c>
      <c r="E155" s="262" t="s">
        <v>8</v>
      </c>
      <c r="F155" s="262" t="s">
        <v>38</v>
      </c>
      <c r="G155" s="1001">
        <v>35.299560999999997</v>
      </c>
      <c r="H155" s="1001">
        <v>-118.8509</v>
      </c>
      <c r="I155" s="1001">
        <v>5.3805716895</v>
      </c>
      <c r="J155" s="262" t="s">
        <v>96</v>
      </c>
      <c r="K155" s="262" t="s">
        <v>955</v>
      </c>
      <c r="L155" s="1001">
        <v>81.599999999999994</v>
      </c>
      <c r="M155" s="1001">
        <v>60</v>
      </c>
      <c r="N155" s="1001">
        <v>1.3599999999999999</v>
      </c>
      <c r="O155" s="262" t="s">
        <v>163</v>
      </c>
      <c r="P155" s="262" t="s">
        <v>946</v>
      </c>
      <c r="Q155" s="262" t="s">
        <v>163</v>
      </c>
      <c r="R155" s="262">
        <v>180</v>
      </c>
      <c r="X155" s="1031">
        <v>19.594192342428499</v>
      </c>
      <c r="Y155" s="1031">
        <v>3.51772761142223</v>
      </c>
      <c r="Z155" s="1036">
        <v>124.70222447672158</v>
      </c>
      <c r="AA155" s="1036">
        <v>129.78688593606782</v>
      </c>
      <c r="AI155" s="1032">
        <v>0.31586187214611872</v>
      </c>
      <c r="AJ155" s="1033">
        <v>0.28647161505768065</v>
      </c>
      <c r="AK155" s="1033">
        <v>0.29374619482496195</v>
      </c>
      <c r="AL155" s="1033">
        <v>0.30927511415525122</v>
      </c>
      <c r="AM155" s="1033">
        <v>0.29960996955859964</v>
      </c>
      <c r="AN155" s="1033">
        <v>0.28249468731026112</v>
      </c>
    </row>
    <row r="156" spans="1:40" x14ac:dyDescent="0.2">
      <c r="A156" s="262">
        <v>59010</v>
      </c>
      <c r="B156" s="262" t="s">
        <v>1120</v>
      </c>
      <c r="C156" s="1000">
        <v>41790</v>
      </c>
      <c r="D156" s="262">
        <v>2014</v>
      </c>
      <c r="E156" s="262" t="s">
        <v>92</v>
      </c>
      <c r="F156" s="262" t="s">
        <v>19</v>
      </c>
      <c r="G156" s="1001">
        <v>32.571340999999997</v>
      </c>
      <c r="H156" s="1001">
        <v>-107.488221</v>
      </c>
      <c r="I156" s="1001">
        <v>5.8230972603</v>
      </c>
      <c r="J156" s="262" t="s">
        <v>96</v>
      </c>
      <c r="K156" s="262" t="s">
        <v>961</v>
      </c>
      <c r="L156" s="1001">
        <v>65.134799999999998</v>
      </c>
      <c r="M156" s="1001">
        <v>52.2</v>
      </c>
      <c r="N156" s="1001">
        <v>1.2477931034482759</v>
      </c>
      <c r="O156" s="262" t="s">
        <v>163</v>
      </c>
      <c r="P156" s="262" t="s">
        <v>946</v>
      </c>
      <c r="Q156" s="262" t="s">
        <v>163</v>
      </c>
      <c r="R156" s="262">
        <v>180</v>
      </c>
      <c r="S156" s="262" t="s">
        <v>1121</v>
      </c>
      <c r="X156" s="1031" t="s">
        <v>1974</v>
      </c>
      <c r="Y156" s="1031" t="s">
        <v>1974</v>
      </c>
      <c r="Z156" s="1036">
        <v>55.834031725989298</v>
      </c>
      <c r="AA156" s="1036">
        <v>79.147335578277975</v>
      </c>
      <c r="AI156" s="1032">
        <v>0.29703108871743727</v>
      </c>
      <c r="AJ156" s="1033">
        <v>0.31346832276029557</v>
      </c>
      <c r="AK156" s="1033">
        <v>0.31092872513514919</v>
      </c>
      <c r="AL156" s="1033">
        <v>0.30580486012701402</v>
      </c>
      <c r="AM156" s="1033">
        <v>0.30370545320946823</v>
      </c>
      <c r="AN156" s="1033">
        <v>0.31198312501308539</v>
      </c>
    </row>
    <row r="157" spans="1:40" x14ac:dyDescent="0.2">
      <c r="A157" s="262">
        <v>58983</v>
      </c>
      <c r="B157" s="262" t="s">
        <v>1122</v>
      </c>
      <c r="C157" s="1000">
        <v>42004</v>
      </c>
      <c r="D157" s="262">
        <v>2014</v>
      </c>
      <c r="E157" s="262" t="s">
        <v>8</v>
      </c>
      <c r="F157" s="262" t="s">
        <v>38</v>
      </c>
      <c r="G157" s="1001">
        <v>35.017091000000001</v>
      </c>
      <c r="H157" s="1001">
        <v>-118.17636</v>
      </c>
      <c r="I157" s="1001">
        <v>5.8443696346999996</v>
      </c>
      <c r="J157" s="262" t="s">
        <v>96</v>
      </c>
      <c r="K157" s="262" t="s">
        <v>955</v>
      </c>
      <c r="L157" s="1001">
        <v>59.1</v>
      </c>
      <c r="M157" s="1001">
        <v>45</v>
      </c>
      <c r="N157" s="1001">
        <v>1.3133333333333335</v>
      </c>
      <c r="O157" s="262" t="s">
        <v>163</v>
      </c>
      <c r="P157" s="262" t="s">
        <v>946</v>
      </c>
      <c r="Q157" s="262" t="s">
        <v>163</v>
      </c>
      <c r="R157" s="262">
        <v>180</v>
      </c>
      <c r="X157" s="1031">
        <v>21.2842880837423</v>
      </c>
      <c r="Y157" s="1031">
        <v>3.1760430845078802</v>
      </c>
      <c r="Z157" s="1036">
        <v>80.469870516428358</v>
      </c>
      <c r="AA157" s="1036">
        <v>88.83046672073452</v>
      </c>
      <c r="AI157" s="1032">
        <v>0.32728817858954845</v>
      </c>
      <c r="AJ157" s="1033">
        <v>0.33335610200364296</v>
      </c>
      <c r="AK157" s="1033">
        <v>0.32168949771689492</v>
      </c>
      <c r="AL157" s="1033">
        <v>0.33030441400304417</v>
      </c>
      <c r="AM157" s="1033">
        <v>0.31376966007102991</v>
      </c>
      <c r="AN157" s="1033">
        <v>0.31358024691358022</v>
      </c>
    </row>
    <row r="158" spans="1:40" x14ac:dyDescent="0.2">
      <c r="A158" s="262">
        <v>58717</v>
      </c>
      <c r="B158" s="262" t="s">
        <v>1123</v>
      </c>
      <c r="C158" s="1000">
        <v>41882</v>
      </c>
      <c r="D158" s="262">
        <v>2014</v>
      </c>
      <c r="E158" s="262" t="s">
        <v>2</v>
      </c>
      <c r="F158" s="262" t="s">
        <v>21</v>
      </c>
      <c r="G158" s="1001">
        <v>29.322610999999998</v>
      </c>
      <c r="H158" s="1001">
        <v>-100.38459</v>
      </c>
      <c r="I158" s="1001">
        <v>4.9138586758000002</v>
      </c>
      <c r="J158" s="262" t="s">
        <v>96</v>
      </c>
      <c r="K158" s="262" t="s">
        <v>955</v>
      </c>
      <c r="L158" s="1001">
        <v>48.1</v>
      </c>
      <c r="M158" s="1001">
        <v>39.6</v>
      </c>
      <c r="N158" s="1001">
        <v>1.2146464646464645</v>
      </c>
      <c r="O158" s="262" t="s">
        <v>163</v>
      </c>
      <c r="P158" s="262" t="s">
        <v>1012</v>
      </c>
      <c r="Q158" s="262" t="s">
        <v>163</v>
      </c>
      <c r="R158" s="262">
        <v>180</v>
      </c>
      <c r="X158" s="1031">
        <v>16.6187442939394</v>
      </c>
      <c r="Y158" s="1031">
        <v>0</v>
      </c>
      <c r="AA158" s="1036">
        <v>173.46313558099033</v>
      </c>
      <c r="AI158" s="1032">
        <v>0.22463819127346515</v>
      </c>
      <c r="AJ158" s="1033">
        <v>0.22564557229857771</v>
      </c>
      <c r="AK158" s="1033">
        <v>0.21751764217517638</v>
      </c>
      <c r="AL158" s="1033">
        <v>0.18677067478437337</v>
      </c>
      <c r="AM158" s="1033">
        <v>0.20309545223928779</v>
      </c>
      <c r="AN158" s="1033">
        <v>0.22999519328071236</v>
      </c>
    </row>
    <row r="159" spans="1:40" x14ac:dyDescent="0.2">
      <c r="A159" s="262">
        <v>59020</v>
      </c>
      <c r="B159" s="262" t="s">
        <v>1124</v>
      </c>
      <c r="C159" s="1000">
        <v>42004</v>
      </c>
      <c r="D159" s="262">
        <v>2014</v>
      </c>
      <c r="E159" s="262" t="s">
        <v>92</v>
      </c>
      <c r="F159" s="262" t="s">
        <v>48</v>
      </c>
      <c r="G159" s="1001">
        <v>32.948731000000002</v>
      </c>
      <c r="H159" s="1001">
        <v>-112.76985000000001</v>
      </c>
      <c r="I159" s="1001">
        <v>5.8028424658000004</v>
      </c>
      <c r="J159" s="262" t="s">
        <v>96</v>
      </c>
      <c r="K159" s="262" t="s">
        <v>955</v>
      </c>
      <c r="L159" s="1001">
        <v>51.03</v>
      </c>
      <c r="M159" s="1001">
        <v>37.119999999999997</v>
      </c>
      <c r="N159" s="1001">
        <v>1.374730603448276</v>
      </c>
      <c r="O159" s="262" t="s">
        <v>163</v>
      </c>
      <c r="P159" s="262" t="s">
        <v>946</v>
      </c>
      <c r="Q159" s="262" t="s">
        <v>163</v>
      </c>
      <c r="R159" s="262">
        <v>180</v>
      </c>
      <c r="X159" s="1031">
        <v>19.258429221725802</v>
      </c>
      <c r="Y159" s="1031">
        <v>16.083073527298701</v>
      </c>
      <c r="AA159" s="1036">
        <v>98.67854817777507</v>
      </c>
      <c r="AI159" s="1032">
        <v>0.32229791568256971</v>
      </c>
      <c r="AJ159" s="1033">
        <v>0.31581409282551354</v>
      </c>
      <c r="AK159" s="1033">
        <v>0.30813922020154311</v>
      </c>
      <c r="AL159" s="1033">
        <v>0.29588721264367818</v>
      </c>
      <c r="AM159" s="1033">
        <v>0.29143109844906318</v>
      </c>
      <c r="AN159" s="1033">
        <v>0.2221356129483073</v>
      </c>
    </row>
    <row r="160" spans="1:40" x14ac:dyDescent="0.2">
      <c r="A160" s="262">
        <v>58628</v>
      </c>
      <c r="B160" s="262" t="s">
        <v>1125</v>
      </c>
      <c r="C160" s="1000">
        <v>41640</v>
      </c>
      <c r="D160" s="262">
        <v>2014</v>
      </c>
      <c r="E160" s="262" t="s">
        <v>93</v>
      </c>
      <c r="F160" s="262" t="s">
        <v>45</v>
      </c>
      <c r="G160" s="1001">
        <v>33.675480999999998</v>
      </c>
      <c r="H160" s="1001">
        <v>-83.673760000000001</v>
      </c>
      <c r="I160" s="1001">
        <v>4.5645682648000001</v>
      </c>
      <c r="J160" s="262" t="s">
        <v>96</v>
      </c>
      <c r="K160" s="262" t="s">
        <v>955</v>
      </c>
      <c r="L160" s="1001">
        <v>38.6</v>
      </c>
      <c r="M160" s="1001">
        <v>30</v>
      </c>
      <c r="N160" s="1001">
        <v>1.2866666666666666</v>
      </c>
      <c r="O160" s="262" t="s">
        <v>962</v>
      </c>
      <c r="P160" s="262" t="s">
        <v>962</v>
      </c>
      <c r="Q160" s="262">
        <v>20</v>
      </c>
      <c r="R160" s="262">
        <v>180</v>
      </c>
      <c r="X160" s="1031">
        <v>22.271762217586001</v>
      </c>
      <c r="Y160" s="1031">
        <v>5.0261652871221401</v>
      </c>
      <c r="Z160" s="1036">
        <v>114.93490899607748</v>
      </c>
      <c r="AA160" s="1036">
        <v>148.75729124103447</v>
      </c>
      <c r="AH160" s="1032">
        <v>0.22743531202435313</v>
      </c>
      <c r="AI160" s="1032">
        <v>0.21199010654490105</v>
      </c>
      <c r="AJ160" s="1033">
        <v>0.23147768670309654</v>
      </c>
      <c r="AK160" s="1033">
        <v>0.21429984779299852</v>
      </c>
      <c r="AL160" s="1033">
        <v>0.17316971080669705</v>
      </c>
      <c r="AM160" s="1033">
        <v>0.20833713850837138</v>
      </c>
      <c r="AN160" s="1033">
        <v>0.18981481481481483</v>
      </c>
    </row>
    <row r="161" spans="1:40" x14ac:dyDescent="0.2">
      <c r="A161" s="262">
        <v>59168</v>
      </c>
      <c r="B161" s="262" t="s">
        <v>1126</v>
      </c>
      <c r="C161" s="1000">
        <v>41981</v>
      </c>
      <c r="D161" s="262">
        <v>2014</v>
      </c>
      <c r="E161" s="262" t="s">
        <v>92</v>
      </c>
      <c r="F161" s="262" t="s">
        <v>48</v>
      </c>
      <c r="G161" s="1001">
        <v>32.030931000000002</v>
      </c>
      <c r="H161" s="1001">
        <v>-110.958651</v>
      </c>
      <c r="I161" s="1001">
        <v>5.7775589041000002</v>
      </c>
      <c r="J161" s="262" t="s">
        <v>96</v>
      </c>
      <c r="K161" s="262" t="s">
        <v>955</v>
      </c>
      <c r="L161" s="1001">
        <v>35.1</v>
      </c>
      <c r="M161" s="1001">
        <v>29</v>
      </c>
      <c r="N161" s="1001">
        <v>1.210344827586207</v>
      </c>
      <c r="O161" s="262" t="s">
        <v>163</v>
      </c>
      <c r="P161" s="262" t="s">
        <v>946</v>
      </c>
      <c r="Q161" s="262" t="s">
        <v>163</v>
      </c>
      <c r="R161" s="262">
        <v>180</v>
      </c>
      <c r="X161" s="1031" t="s">
        <v>1974</v>
      </c>
      <c r="Y161" s="1031" t="s">
        <v>1974</v>
      </c>
      <c r="Z161" s="1036">
        <v>106.66165297410052</v>
      </c>
      <c r="AA161" s="1036">
        <v>142.7849936511326</v>
      </c>
      <c r="AI161" s="1032">
        <v>0.29627224059203278</v>
      </c>
      <c r="AJ161" s="1033">
        <v>0.31312417561710948</v>
      </c>
      <c r="AK161" s="1033">
        <v>0.30793575814832308</v>
      </c>
      <c r="AL161" s="1033">
        <v>0.30337348449063145</v>
      </c>
      <c r="AM161" s="1033">
        <v>0.29111557235081087</v>
      </c>
      <c r="AN161" s="1033">
        <v>0.2934646064945669</v>
      </c>
    </row>
    <row r="162" spans="1:40" x14ac:dyDescent="0.2">
      <c r="A162" s="262">
        <v>58544</v>
      </c>
      <c r="B162" s="262" t="s">
        <v>1127</v>
      </c>
      <c r="C162" s="1000">
        <v>41670</v>
      </c>
      <c r="D162" s="262">
        <v>2014</v>
      </c>
      <c r="E162" s="262" t="s">
        <v>92</v>
      </c>
      <c r="F162" s="262" t="s">
        <v>68</v>
      </c>
      <c r="G162" s="1001">
        <v>36.390555999999997</v>
      </c>
      <c r="H162" s="1001">
        <v>-114.964444</v>
      </c>
      <c r="I162" s="1001">
        <v>5.6922251142000002</v>
      </c>
      <c r="J162" s="262" t="s">
        <v>96</v>
      </c>
      <c r="K162" s="262" t="s">
        <v>955</v>
      </c>
      <c r="L162" s="1001">
        <v>25.007850000000001</v>
      </c>
      <c r="M162" s="1001">
        <v>20</v>
      </c>
      <c r="N162" s="1001">
        <v>1.2503925</v>
      </c>
      <c r="O162" s="262" t="s">
        <v>163</v>
      </c>
      <c r="P162" s="262" t="s">
        <v>946</v>
      </c>
      <c r="Q162" s="262" t="s">
        <v>163</v>
      </c>
      <c r="R162" s="262">
        <v>190</v>
      </c>
      <c r="X162" s="1031">
        <v>28.867097343291299</v>
      </c>
      <c r="Y162" s="1031">
        <v>8.24764432452851</v>
      </c>
      <c r="Z162" s="1036">
        <v>118.11935828776366</v>
      </c>
      <c r="AA162" s="1036">
        <v>91.537946902364666</v>
      </c>
      <c r="AH162" s="1032">
        <v>0.30392694063926945</v>
      </c>
      <c r="AI162" s="1032">
        <v>0.30437214611872143</v>
      </c>
      <c r="AJ162" s="1033">
        <v>0.3023565573770492</v>
      </c>
      <c r="AK162" s="1033">
        <v>0.30534246575342472</v>
      </c>
      <c r="AL162" s="1033">
        <v>0.31035958904109595</v>
      </c>
      <c r="AM162" s="1033">
        <v>0.30339041095890412</v>
      </c>
      <c r="AN162" s="1033">
        <v>0.3137636612021858</v>
      </c>
    </row>
    <row r="163" spans="1:40" x14ac:dyDescent="0.2">
      <c r="A163" s="262">
        <v>58498</v>
      </c>
      <c r="B163" s="262" t="s">
        <v>1128</v>
      </c>
      <c r="C163" s="1000">
        <v>41698</v>
      </c>
      <c r="D163" s="262">
        <v>2014</v>
      </c>
      <c r="E163" s="262" t="s">
        <v>8</v>
      </c>
      <c r="F163" s="262" t="s">
        <v>38</v>
      </c>
      <c r="G163" s="1001">
        <v>34.903761000000003</v>
      </c>
      <c r="H163" s="1001">
        <v>-118.25094</v>
      </c>
      <c r="I163" s="1001">
        <v>5.8357687215</v>
      </c>
      <c r="J163" s="262" t="s">
        <v>96</v>
      </c>
      <c r="K163" s="262" t="s">
        <v>955</v>
      </c>
      <c r="L163" s="1001">
        <v>26.2</v>
      </c>
      <c r="M163" s="1001">
        <v>20</v>
      </c>
      <c r="N163" s="1001">
        <v>1.31</v>
      </c>
      <c r="O163" s="262" t="s">
        <v>163</v>
      </c>
      <c r="P163" s="262" t="s">
        <v>946</v>
      </c>
      <c r="Q163" s="262" t="s">
        <v>163</v>
      </c>
      <c r="R163" s="262">
        <v>180</v>
      </c>
      <c r="X163" s="1031">
        <v>22.234575823499799</v>
      </c>
      <c r="Y163" s="1031">
        <v>3.0699172014656102</v>
      </c>
      <c r="Z163" s="1036">
        <v>101.06462360792489</v>
      </c>
      <c r="AA163" s="1036">
        <v>87.856342434345024</v>
      </c>
      <c r="AH163" s="1032">
        <v>0.33972602739726027</v>
      </c>
      <c r="AI163" s="1032">
        <v>0.33300799086757987</v>
      </c>
      <c r="AJ163" s="1033">
        <v>0.33707877959927135</v>
      </c>
      <c r="AK163" s="1033">
        <v>0.3291780821917808</v>
      </c>
      <c r="AL163" s="1033">
        <v>0.34127283105022826</v>
      </c>
      <c r="AM163" s="1033">
        <v>0.32650114155251148</v>
      </c>
      <c r="AN163" s="1033">
        <v>0.3250683060109289</v>
      </c>
    </row>
    <row r="164" spans="1:40" x14ac:dyDescent="0.2">
      <c r="A164" s="262">
        <v>58499</v>
      </c>
      <c r="B164" s="262" t="s">
        <v>1129</v>
      </c>
      <c r="C164" s="1000">
        <v>41698</v>
      </c>
      <c r="D164" s="262">
        <v>2014</v>
      </c>
      <c r="E164" s="262" t="s">
        <v>8</v>
      </c>
      <c r="F164" s="262" t="s">
        <v>38</v>
      </c>
      <c r="G164" s="1001">
        <v>34.903461</v>
      </c>
      <c r="H164" s="1001">
        <v>-118.24294999999999</v>
      </c>
      <c r="I164" s="1001">
        <v>5.8357687215</v>
      </c>
      <c r="J164" s="262" t="s">
        <v>96</v>
      </c>
      <c r="K164" s="262" t="s">
        <v>955</v>
      </c>
      <c r="L164" s="1001">
        <v>20.95</v>
      </c>
      <c r="M164" s="1001">
        <v>20</v>
      </c>
      <c r="N164" s="1001">
        <v>1.0474999999999999</v>
      </c>
      <c r="O164" s="262" t="s">
        <v>163</v>
      </c>
      <c r="P164" s="262" t="s">
        <v>946</v>
      </c>
      <c r="Q164" s="262" t="s">
        <v>163</v>
      </c>
      <c r="R164" s="262">
        <v>180</v>
      </c>
      <c r="X164" s="1031">
        <v>21.851534850014701</v>
      </c>
      <c r="Y164" s="1031">
        <v>3.97016928803908</v>
      </c>
      <c r="Z164" s="1036">
        <v>147.93328369973588</v>
      </c>
      <c r="AA164" s="1036">
        <v>91.545928554620659</v>
      </c>
      <c r="AH164" s="1032">
        <v>0.29159817351598172</v>
      </c>
      <c r="AI164" s="1032">
        <v>0.28175799086757986</v>
      </c>
      <c r="AJ164" s="1033">
        <v>0.28535974499089262</v>
      </c>
      <c r="AK164" s="1033">
        <v>0.28281963470319632</v>
      </c>
      <c r="AL164" s="1033">
        <v>0.2800970319634703</v>
      </c>
      <c r="AM164" s="1033">
        <v>0.25523972602739725</v>
      </c>
      <c r="AN164" s="1033">
        <v>0.25090505464480872</v>
      </c>
    </row>
    <row r="165" spans="1:40" x14ac:dyDescent="0.2">
      <c r="A165" s="262">
        <v>59237</v>
      </c>
      <c r="B165" s="262" t="s">
        <v>1130</v>
      </c>
      <c r="C165" s="1000">
        <v>41973</v>
      </c>
      <c r="D165" s="262">
        <v>2014</v>
      </c>
      <c r="E165" s="262" t="s">
        <v>8</v>
      </c>
      <c r="F165" s="262" t="s">
        <v>38</v>
      </c>
      <c r="G165" s="1001">
        <v>34.407291000000001</v>
      </c>
      <c r="H165" s="1001">
        <v>-116.86243</v>
      </c>
      <c r="I165" s="1001">
        <v>5.887906621</v>
      </c>
      <c r="J165" s="262" t="s">
        <v>96</v>
      </c>
      <c r="K165" s="262" t="s">
        <v>955</v>
      </c>
      <c r="L165" s="1001">
        <v>24.8</v>
      </c>
      <c r="M165" s="1001">
        <v>20</v>
      </c>
      <c r="N165" s="1001">
        <v>1.24</v>
      </c>
      <c r="O165" s="262" t="s">
        <v>163</v>
      </c>
      <c r="P165" s="262" t="s">
        <v>946</v>
      </c>
      <c r="Q165" s="262" t="s">
        <v>163</v>
      </c>
      <c r="R165" s="262">
        <v>180</v>
      </c>
      <c r="X165" s="1031">
        <v>22.5921704843127</v>
      </c>
      <c r="Y165" s="1031">
        <v>3.8107179021166502</v>
      </c>
      <c r="Z165" s="1036">
        <v>86.051279361527307</v>
      </c>
      <c r="AA165" s="1036">
        <v>84.76405884199589</v>
      </c>
      <c r="AI165" s="1032">
        <v>0.30354452054794523</v>
      </c>
      <c r="AJ165" s="1033">
        <v>0.25594831511839711</v>
      </c>
      <c r="AK165" s="1033">
        <v>0.28876141552511414</v>
      </c>
      <c r="AL165" s="1033">
        <v>0.29299086757990866</v>
      </c>
      <c r="AM165" s="1033">
        <v>0.26323059360730594</v>
      </c>
      <c r="AN165" s="1033">
        <v>0.26198770491803275</v>
      </c>
    </row>
    <row r="166" spans="1:40" x14ac:dyDescent="0.2">
      <c r="A166" s="262">
        <v>58985</v>
      </c>
      <c r="B166" s="262" t="s">
        <v>1131</v>
      </c>
      <c r="C166" s="1000">
        <v>42004</v>
      </c>
      <c r="D166" s="262">
        <v>2014</v>
      </c>
      <c r="E166" s="262" t="s">
        <v>8</v>
      </c>
      <c r="F166" s="262" t="s">
        <v>38</v>
      </c>
      <c r="G166" s="1001">
        <v>36.244290999999997</v>
      </c>
      <c r="H166" s="1001">
        <v>-119.82814999999999</v>
      </c>
      <c r="I166" s="1001">
        <v>5.3183070776000001</v>
      </c>
      <c r="J166" s="262" t="s">
        <v>96</v>
      </c>
      <c r="K166" s="262" t="s">
        <v>961</v>
      </c>
      <c r="L166" s="1001">
        <v>27.8</v>
      </c>
      <c r="M166" s="1001">
        <v>20</v>
      </c>
      <c r="N166" s="1001">
        <v>1.3900000000000001</v>
      </c>
      <c r="O166" s="262" t="s">
        <v>163</v>
      </c>
      <c r="P166" s="262" t="s">
        <v>946</v>
      </c>
      <c r="Q166" s="262" t="s">
        <v>163</v>
      </c>
      <c r="R166" s="262">
        <v>180</v>
      </c>
      <c r="X166" s="1031">
        <v>19.818941719586501</v>
      </c>
      <c r="Y166" s="1031">
        <v>3.8344153994819199</v>
      </c>
      <c r="Z166" s="1036">
        <v>87.994188335344091</v>
      </c>
      <c r="AA166" s="1036">
        <v>106.54382494877535</v>
      </c>
      <c r="AI166" s="1032">
        <v>0.28529680365296806</v>
      </c>
      <c r="AJ166" s="1033">
        <v>0.30589139344262301</v>
      </c>
      <c r="AK166" s="1033">
        <v>0.30471461187214616</v>
      </c>
      <c r="AL166" s="1033">
        <v>0.2999543378995434</v>
      </c>
      <c r="AM166" s="1033">
        <v>0.28335045662100455</v>
      </c>
      <c r="AN166" s="1033">
        <v>0.25632969034608377</v>
      </c>
    </row>
    <row r="167" spans="1:40" x14ac:dyDescent="0.2">
      <c r="A167" s="262">
        <v>58973</v>
      </c>
      <c r="B167" s="262" t="s">
        <v>1132</v>
      </c>
      <c r="C167" s="1000">
        <v>41943</v>
      </c>
      <c r="D167" s="262">
        <v>2014</v>
      </c>
      <c r="E167" s="262" t="s">
        <v>8</v>
      </c>
      <c r="F167" s="262" t="s">
        <v>38</v>
      </c>
      <c r="G167" s="1001">
        <v>35.845230999999998</v>
      </c>
      <c r="H167" s="1001">
        <v>-119.06272</v>
      </c>
      <c r="I167" s="1001">
        <v>5.3359831050000004</v>
      </c>
      <c r="J167" s="262" t="s">
        <v>96</v>
      </c>
      <c r="K167" s="262" t="s">
        <v>955</v>
      </c>
      <c r="L167" s="1001">
        <v>26</v>
      </c>
      <c r="M167" s="1001">
        <v>20</v>
      </c>
      <c r="N167" s="1001">
        <v>1.3</v>
      </c>
      <c r="O167" s="262" t="s">
        <v>163</v>
      </c>
      <c r="P167" s="262" t="s">
        <v>946</v>
      </c>
      <c r="Q167" s="262" t="s">
        <v>163</v>
      </c>
      <c r="R167" s="262">
        <v>180</v>
      </c>
      <c r="X167" s="1031">
        <v>16.147112280134799</v>
      </c>
      <c r="Y167" s="1031">
        <v>3.45118021117369</v>
      </c>
      <c r="Z167" s="1036">
        <v>83.850645362473855</v>
      </c>
      <c r="AA167" s="1036">
        <v>87.271604215997144</v>
      </c>
      <c r="AI167" s="1032">
        <v>0.30281963470319628</v>
      </c>
      <c r="AJ167" s="1033">
        <v>0.30097336065573771</v>
      </c>
      <c r="AK167" s="1033">
        <v>0.29210616438356168</v>
      </c>
      <c r="AL167" s="1033">
        <v>0.28361301369863012</v>
      </c>
      <c r="AM167" s="1033">
        <v>0.28483447488584474</v>
      </c>
      <c r="AN167" s="1033">
        <v>0.28089708561020038</v>
      </c>
    </row>
    <row r="168" spans="1:40" x14ac:dyDescent="0.2">
      <c r="A168" s="262">
        <v>59530</v>
      </c>
      <c r="B168" s="262" t="s">
        <v>1133</v>
      </c>
      <c r="C168" s="1000">
        <v>41981</v>
      </c>
      <c r="D168" s="262">
        <v>2014</v>
      </c>
      <c r="E168" s="262" t="s">
        <v>1</v>
      </c>
      <c r="F168" s="262" t="s">
        <v>67</v>
      </c>
      <c r="G168" s="1001">
        <v>36.272221000000002</v>
      </c>
      <c r="H168" s="1001">
        <v>-76.307160999999994</v>
      </c>
      <c r="I168" s="1001">
        <v>4.4491212328999996</v>
      </c>
      <c r="J168" s="262" t="s">
        <v>96</v>
      </c>
      <c r="K168" s="262" t="s">
        <v>955</v>
      </c>
      <c r="L168" s="1001">
        <v>28.015000000000001</v>
      </c>
      <c r="M168" s="1001">
        <v>19.946000000000002</v>
      </c>
      <c r="N168" s="1001">
        <v>1.4045422641131053</v>
      </c>
      <c r="O168" s="262" t="s">
        <v>163</v>
      </c>
      <c r="P168" s="262" t="s">
        <v>946</v>
      </c>
      <c r="Q168" s="262" t="s">
        <v>163</v>
      </c>
      <c r="R168" s="262">
        <v>181</v>
      </c>
      <c r="X168" s="1031">
        <v>22.7002725311016</v>
      </c>
      <c r="Y168" s="1031">
        <v>10.5871944482823</v>
      </c>
      <c r="AA168" s="1036">
        <v>116.25585916497936</v>
      </c>
      <c r="AI168" s="1032">
        <v>0.2481986752359224</v>
      </c>
      <c r="AJ168" s="1033">
        <v>0.25885007918465464</v>
      </c>
      <c r="AK168" s="1033">
        <v>0.25813990010471188</v>
      </c>
      <c r="AL168" s="1033">
        <v>0.25096871141122118</v>
      </c>
      <c r="AM168" s="1033">
        <v>0.20357476602351465</v>
      </c>
      <c r="AN168" s="1033">
        <v>0.21431955533127051</v>
      </c>
    </row>
    <row r="169" spans="1:40" x14ac:dyDescent="0.2">
      <c r="A169" s="262">
        <v>58626</v>
      </c>
      <c r="B169" s="262" t="s">
        <v>1134</v>
      </c>
      <c r="C169" s="1000">
        <v>41957</v>
      </c>
      <c r="D169" s="262">
        <v>2014</v>
      </c>
      <c r="E169" s="262" t="s">
        <v>8</v>
      </c>
      <c r="F169" s="262" t="s">
        <v>38</v>
      </c>
      <c r="G169" s="1001">
        <v>34.677670999999997</v>
      </c>
      <c r="H169" s="1001">
        <v>-118.31866100000001</v>
      </c>
      <c r="I169" s="1001">
        <v>5.6208550227999998</v>
      </c>
      <c r="J169" s="262" t="s">
        <v>96</v>
      </c>
      <c r="K169" s="262" t="s">
        <v>955</v>
      </c>
      <c r="L169" s="1001">
        <v>23.922000000000001</v>
      </c>
      <c r="M169" s="1001">
        <v>19.945</v>
      </c>
      <c r="N169" s="1001">
        <v>1.1993983454499875</v>
      </c>
      <c r="O169" s="262" t="s">
        <v>163</v>
      </c>
      <c r="P169" s="262" t="s">
        <v>946</v>
      </c>
      <c r="Q169" s="262" t="s">
        <v>163</v>
      </c>
      <c r="R169" s="262">
        <v>180</v>
      </c>
      <c r="X169" s="1031">
        <v>21.8922045967477</v>
      </c>
      <c r="Y169" s="1031">
        <v>3.84025836609027</v>
      </c>
      <c r="Z169" s="1036">
        <v>76.756972344597386</v>
      </c>
      <c r="AA169" s="1036">
        <v>84.367430299072552</v>
      </c>
      <c r="AI169" s="1032">
        <v>0.29842912758945539</v>
      </c>
      <c r="AJ169" s="1033">
        <v>0.297961927175872</v>
      </c>
      <c r="AK169" s="1033">
        <v>0.30177165286730284</v>
      </c>
      <c r="AL169" s="1033">
        <v>0.30454182792634077</v>
      </c>
      <c r="AM169" s="1033">
        <v>0.29438261154247231</v>
      </c>
      <c r="AN169" s="1033">
        <v>0.25939959661382095</v>
      </c>
    </row>
    <row r="170" spans="1:40" x14ac:dyDescent="0.2">
      <c r="A170" s="262">
        <v>58844</v>
      </c>
      <c r="B170" s="262" t="s">
        <v>1135</v>
      </c>
      <c r="C170" s="1000">
        <v>41670</v>
      </c>
      <c r="D170" s="262">
        <v>2014</v>
      </c>
      <c r="E170" s="262" t="s">
        <v>1</v>
      </c>
      <c r="F170" s="262" t="s">
        <v>67</v>
      </c>
      <c r="G170" s="1001">
        <v>36.122250999999999</v>
      </c>
      <c r="H170" s="1001">
        <v>-77.405779999999993</v>
      </c>
      <c r="I170" s="1001">
        <v>4.4319378995000003</v>
      </c>
      <c r="J170" s="262" t="s">
        <v>96</v>
      </c>
      <c r="K170" s="262" t="s">
        <v>955</v>
      </c>
      <c r="L170" s="1001">
        <v>27.806000000000001</v>
      </c>
      <c r="M170" s="1001">
        <v>19.79</v>
      </c>
      <c r="N170" s="1001">
        <v>1.4050530570995454</v>
      </c>
      <c r="O170" s="262" t="s">
        <v>163</v>
      </c>
      <c r="P170" s="262" t="s">
        <v>946</v>
      </c>
      <c r="Q170" s="262" t="s">
        <v>163</v>
      </c>
      <c r="R170" s="262">
        <v>181</v>
      </c>
      <c r="X170" s="1031">
        <v>21.9075919134822</v>
      </c>
      <c r="Y170" s="1031">
        <v>9.7511155161689995</v>
      </c>
      <c r="AA170" s="1036">
        <v>122.82988355977724</v>
      </c>
      <c r="AI170" s="1032">
        <v>0.21984589041095889</v>
      </c>
      <c r="AJ170" s="1033">
        <v>0.2335097905282332</v>
      </c>
      <c r="AK170" s="1033">
        <v>0.23958333333333334</v>
      </c>
      <c r="AL170" s="1033">
        <v>0.20024543378995432</v>
      </c>
      <c r="AM170" s="1033">
        <v>0.2007648401826484</v>
      </c>
      <c r="AN170" s="1033">
        <v>0.21140141165755919</v>
      </c>
    </row>
    <row r="171" spans="1:40" x14ac:dyDescent="0.2">
      <c r="A171" s="262">
        <v>59183</v>
      </c>
      <c r="B171" s="262" t="s">
        <v>1136</v>
      </c>
      <c r="C171" s="1000">
        <v>41988</v>
      </c>
      <c r="D171" s="262">
        <v>2014</v>
      </c>
      <c r="E171" s="262" t="s">
        <v>8</v>
      </c>
      <c r="F171" s="262" t="s">
        <v>38</v>
      </c>
      <c r="G171" s="1001">
        <v>36.137481000000001</v>
      </c>
      <c r="H171" s="1001">
        <v>-119.56249</v>
      </c>
      <c r="I171" s="1001">
        <v>5.29148379</v>
      </c>
      <c r="J171" s="262" t="s">
        <v>96</v>
      </c>
      <c r="K171" s="262" t="s">
        <v>961</v>
      </c>
      <c r="L171" s="1001">
        <v>27.23</v>
      </c>
      <c r="M171" s="1001">
        <v>19.760000000000002</v>
      </c>
      <c r="N171" s="1001">
        <v>1.3780364372469636</v>
      </c>
      <c r="O171" s="262" t="s">
        <v>163</v>
      </c>
      <c r="P171" s="262" t="s">
        <v>946</v>
      </c>
      <c r="Q171" s="262" t="s">
        <v>163</v>
      </c>
      <c r="R171" s="262">
        <v>180</v>
      </c>
      <c r="X171" s="1031">
        <v>19.631387584016601</v>
      </c>
      <c r="Y171" s="1031">
        <v>3.5930438327038199</v>
      </c>
      <c r="Z171" s="1036">
        <v>100.91375636786022</v>
      </c>
      <c r="AA171" s="1036">
        <v>130.63153133210827</v>
      </c>
      <c r="AI171" s="1032">
        <v>0.29574991218826824</v>
      </c>
      <c r="AJ171" s="1033">
        <v>0.29371584699453546</v>
      </c>
      <c r="AK171" s="1033">
        <v>0.28797857393747794</v>
      </c>
      <c r="AL171" s="1033">
        <v>0.28746268001404973</v>
      </c>
      <c r="AM171" s="1033">
        <v>0.25708530909729532</v>
      </c>
      <c r="AN171" s="1033">
        <v>0.26030172866750728</v>
      </c>
    </row>
    <row r="172" spans="1:40" x14ac:dyDescent="0.2">
      <c r="A172" s="262">
        <v>59443</v>
      </c>
      <c r="B172" s="262" t="s">
        <v>1137</v>
      </c>
      <c r="C172" s="1000">
        <v>41973</v>
      </c>
      <c r="D172" s="262">
        <v>2014</v>
      </c>
      <c r="E172" s="262" t="s">
        <v>8</v>
      </c>
      <c r="F172" s="262" t="s">
        <v>38</v>
      </c>
      <c r="G172" s="1001">
        <v>34.688591000000002</v>
      </c>
      <c r="H172" s="1001">
        <v>-118.325891</v>
      </c>
      <c r="I172" s="1001">
        <v>5.6208550227999998</v>
      </c>
      <c r="J172" s="262" t="s">
        <v>96</v>
      </c>
      <c r="K172" s="262" t="s">
        <v>955</v>
      </c>
      <c r="L172" s="1001">
        <v>28.3413</v>
      </c>
      <c r="M172" s="1001">
        <v>19.7</v>
      </c>
      <c r="N172" s="1001">
        <v>1.4386446700507616</v>
      </c>
      <c r="O172" s="262" t="s">
        <v>163</v>
      </c>
      <c r="P172" s="262" t="s">
        <v>946</v>
      </c>
      <c r="Q172" s="262" t="s">
        <v>163</v>
      </c>
      <c r="R172" s="262">
        <v>180</v>
      </c>
      <c r="X172" s="1031">
        <v>22.833393581334899</v>
      </c>
      <c r="Y172" s="1031">
        <v>2.9902172532797202</v>
      </c>
      <c r="AA172" s="1036">
        <v>116.06641614602256</v>
      </c>
      <c r="AI172" s="1032">
        <v>0.35667237442922373</v>
      </c>
      <c r="AJ172" s="1033">
        <v>0.35307377049180327</v>
      </c>
      <c r="AK172" s="1033">
        <v>0.33756849315068493</v>
      </c>
      <c r="AL172" s="1033">
        <v>0.22189497716894976</v>
      </c>
      <c r="AM172" s="1033">
        <v>0.32990867579908678</v>
      </c>
      <c r="AN172" s="1033">
        <v>0.32967896174863387</v>
      </c>
    </row>
    <row r="173" spans="1:40" x14ac:dyDescent="0.2">
      <c r="A173" s="262">
        <v>58986</v>
      </c>
      <c r="B173" s="262" t="s">
        <v>1138</v>
      </c>
      <c r="C173" s="1000">
        <v>42004</v>
      </c>
      <c r="D173" s="262">
        <v>2014</v>
      </c>
      <c r="E173" s="262" t="s">
        <v>8</v>
      </c>
      <c r="F173" s="262" t="s">
        <v>38</v>
      </c>
      <c r="G173" s="1001">
        <v>35.219211000000001</v>
      </c>
      <c r="H173" s="1001">
        <v>-119.08114999999999</v>
      </c>
      <c r="I173" s="1001">
        <v>5.3936634702999999</v>
      </c>
      <c r="J173" s="262" t="s">
        <v>96</v>
      </c>
      <c r="K173" s="262" t="s">
        <v>961</v>
      </c>
      <c r="L173" s="1001">
        <v>26.15</v>
      </c>
      <c r="M173" s="1001">
        <v>19.649999999999999</v>
      </c>
      <c r="N173" s="1001">
        <v>1.3307888040712468</v>
      </c>
      <c r="O173" s="262" t="s">
        <v>163</v>
      </c>
      <c r="P173" s="262" t="s">
        <v>946</v>
      </c>
      <c r="Q173" s="262" t="s">
        <v>163</v>
      </c>
      <c r="R173" s="262">
        <v>180</v>
      </c>
      <c r="X173" s="1031">
        <v>19.925344507246098</v>
      </c>
      <c r="Y173" s="1031">
        <v>3.63107632071315</v>
      </c>
      <c r="AA173" s="1036">
        <v>109.78023928843105</v>
      </c>
      <c r="AI173" s="1032">
        <v>0.29014840182648399</v>
      </c>
      <c r="AJ173" s="1033">
        <v>0.29080145719489986</v>
      </c>
      <c r="AK173" s="1033">
        <v>0.29176369863013701</v>
      </c>
      <c r="AL173" s="1033">
        <v>0.28515410958904103</v>
      </c>
      <c r="AM173" s="1033">
        <v>0.28321347031963473</v>
      </c>
      <c r="AN173" s="1033">
        <v>0.26817509107468118</v>
      </c>
    </row>
    <row r="174" spans="1:40" x14ac:dyDescent="0.2">
      <c r="A174" s="262">
        <v>58943</v>
      </c>
      <c r="B174" s="262" t="s">
        <v>1139</v>
      </c>
      <c r="C174" s="1000">
        <v>42004</v>
      </c>
      <c r="D174" s="262">
        <v>2014</v>
      </c>
      <c r="E174" s="262" t="s">
        <v>1</v>
      </c>
      <c r="F174" s="262" t="s">
        <v>67</v>
      </c>
      <c r="G174" s="1001">
        <v>36.439499099999999</v>
      </c>
      <c r="H174" s="1001">
        <v>-77.709844000000004</v>
      </c>
      <c r="I174" s="1001">
        <v>4.4025239726000001</v>
      </c>
      <c r="J174" s="262" t="s">
        <v>96</v>
      </c>
      <c r="K174" s="262" t="s">
        <v>955</v>
      </c>
      <c r="L174" s="1001">
        <v>29.702999999999999</v>
      </c>
      <c r="M174" s="1001">
        <v>19.646000000000001</v>
      </c>
      <c r="N174" s="1001">
        <v>1.5119108215412806</v>
      </c>
      <c r="O174" s="262" t="s">
        <v>962</v>
      </c>
      <c r="P174" s="262" t="s">
        <v>962</v>
      </c>
      <c r="Q174" s="262">
        <v>20</v>
      </c>
      <c r="R174" s="262">
        <v>180</v>
      </c>
      <c r="X174" s="1031">
        <v>22.380510764555499</v>
      </c>
      <c r="Y174" s="1031">
        <v>8.4251268451934394</v>
      </c>
      <c r="AA174" s="1036">
        <v>134.30190832451947</v>
      </c>
      <c r="AI174" s="1032">
        <v>0.15961187214611872</v>
      </c>
      <c r="AJ174" s="1033">
        <v>0.17131716757741347</v>
      </c>
      <c r="AK174" s="1033">
        <v>9.7522831050228284E-2</v>
      </c>
      <c r="AL174" s="1033">
        <v>0.1912728310502283</v>
      </c>
      <c r="AM174" s="1033">
        <v>0.21128995433789949</v>
      </c>
      <c r="AN174" s="1033">
        <v>0.20673952641165755</v>
      </c>
    </row>
    <row r="175" spans="1:40" x14ac:dyDescent="0.2">
      <c r="A175" s="262">
        <v>57651</v>
      </c>
      <c r="B175" s="262" t="s">
        <v>1140</v>
      </c>
      <c r="C175" s="1000">
        <v>41790</v>
      </c>
      <c r="D175" s="262">
        <v>2014</v>
      </c>
      <c r="E175" s="262" t="s">
        <v>8</v>
      </c>
      <c r="F175" s="262" t="s">
        <v>38</v>
      </c>
      <c r="G175" s="1001">
        <v>35.104160999999998</v>
      </c>
      <c r="H175" s="1001">
        <v>-118.953931</v>
      </c>
      <c r="I175" s="1001">
        <v>5.4025652967999998</v>
      </c>
      <c r="J175" s="262" t="s">
        <v>96</v>
      </c>
      <c r="K175" s="262" t="s">
        <v>955</v>
      </c>
      <c r="L175" s="1001">
        <v>26</v>
      </c>
      <c r="M175" s="1001">
        <v>19.568000000000001</v>
      </c>
      <c r="N175" s="1001">
        <v>1.328699918233851</v>
      </c>
      <c r="O175" s="262" t="s">
        <v>163</v>
      </c>
      <c r="P175" s="262" t="s">
        <v>946</v>
      </c>
      <c r="Q175" s="262" t="s">
        <v>163</v>
      </c>
      <c r="R175" s="262">
        <v>180</v>
      </c>
      <c r="X175" s="1031">
        <v>19.209920390644601</v>
      </c>
      <c r="Y175" s="1031">
        <v>3.78101588747526</v>
      </c>
      <c r="AA175" s="1036">
        <v>168.29277023107556</v>
      </c>
      <c r="AI175" s="1032">
        <v>0.28577625570776255</v>
      </c>
      <c r="AJ175" s="1033">
        <v>0.28621357012750459</v>
      </c>
      <c r="AK175" s="1033">
        <v>0.28319634703196345</v>
      </c>
      <c r="AL175" s="1033">
        <v>0.28688356164383561</v>
      </c>
      <c r="AM175" s="1033">
        <v>0.27261986301369873</v>
      </c>
      <c r="AN175" s="1033">
        <v>0.25614754098360654</v>
      </c>
    </row>
    <row r="176" spans="1:40" x14ac:dyDescent="0.2">
      <c r="A176" s="262">
        <v>58991</v>
      </c>
      <c r="B176" s="262" t="s">
        <v>1141</v>
      </c>
      <c r="C176" s="1000">
        <v>42004</v>
      </c>
      <c r="D176" s="262">
        <v>2014</v>
      </c>
      <c r="E176" s="262" t="s">
        <v>8</v>
      </c>
      <c r="F176" s="262" t="s">
        <v>38</v>
      </c>
      <c r="G176" s="1001">
        <v>36.231831</v>
      </c>
      <c r="H176" s="1001">
        <v>-119.91383999999999</v>
      </c>
      <c r="I176" s="1001">
        <v>5.3587312784999996</v>
      </c>
      <c r="J176" s="262" t="s">
        <v>96</v>
      </c>
      <c r="K176" s="262" t="s">
        <v>961</v>
      </c>
      <c r="L176" s="1001">
        <v>26.6</v>
      </c>
      <c r="M176" s="1001">
        <v>19.405999999999999</v>
      </c>
      <c r="N176" s="1001">
        <v>1.3707100896629909</v>
      </c>
      <c r="O176" s="262" t="s">
        <v>163</v>
      </c>
      <c r="P176" s="262" t="s">
        <v>946</v>
      </c>
      <c r="Q176" s="262" t="s">
        <v>163</v>
      </c>
      <c r="R176" s="262">
        <v>180</v>
      </c>
      <c r="X176" s="1031">
        <v>20.002102545270802</v>
      </c>
      <c r="Y176" s="1031">
        <v>3.50263670001118</v>
      </c>
      <c r="AA176" s="1036">
        <v>106.24134642297942</v>
      </c>
      <c r="AI176" s="1032">
        <v>0.30696347031963472</v>
      </c>
      <c r="AJ176" s="1033">
        <v>0.30440573770491797</v>
      </c>
      <c r="AK176" s="1033">
        <v>0.30342465753424658</v>
      </c>
      <c r="AL176" s="1033">
        <v>0.29674657534246579</v>
      </c>
      <c r="AM176" s="1033">
        <v>0.29349315068493148</v>
      </c>
      <c r="AN176" s="1033">
        <v>0.27456739526411655</v>
      </c>
    </row>
    <row r="177" spans="1:40" x14ac:dyDescent="0.2">
      <c r="A177" s="262">
        <v>58984</v>
      </c>
      <c r="B177" s="262" t="s">
        <v>1142</v>
      </c>
      <c r="C177" s="1000">
        <v>42004</v>
      </c>
      <c r="D177" s="262">
        <v>2014</v>
      </c>
      <c r="E177" s="262" t="s">
        <v>8</v>
      </c>
      <c r="F177" s="262" t="s">
        <v>38</v>
      </c>
      <c r="G177" s="1001">
        <v>36.613781000000003</v>
      </c>
      <c r="H177" s="1001">
        <v>-120.38355</v>
      </c>
      <c r="I177" s="1001">
        <v>5.3066899543000003</v>
      </c>
      <c r="J177" s="262" t="s">
        <v>96</v>
      </c>
      <c r="K177" s="262" t="s">
        <v>961</v>
      </c>
      <c r="L177" s="1001">
        <v>24.87</v>
      </c>
      <c r="M177" s="1001">
        <v>19</v>
      </c>
      <c r="N177" s="1001">
        <v>1.3089473684210526</v>
      </c>
      <c r="O177" s="262" t="s">
        <v>163</v>
      </c>
      <c r="P177" s="262" t="s">
        <v>946</v>
      </c>
      <c r="Q177" s="262" t="s">
        <v>163</v>
      </c>
      <c r="R177" s="262">
        <v>179</v>
      </c>
      <c r="X177" s="1031">
        <v>17.537789659425901</v>
      </c>
      <c r="Y177" s="1031">
        <v>3.6856750926511301</v>
      </c>
      <c r="AA177" s="1036">
        <v>105.29238994056924</v>
      </c>
      <c r="AI177" s="1032">
        <v>0.30669310261956267</v>
      </c>
      <c r="AJ177" s="1033">
        <v>0.29887474834627553</v>
      </c>
      <c r="AK177" s="1033">
        <v>0.30261355443403026</v>
      </c>
      <c r="AL177" s="1033">
        <v>0.30641672674837778</v>
      </c>
      <c r="AM177" s="1033">
        <v>0.29733838019706799</v>
      </c>
      <c r="AN177" s="1033">
        <v>0.26048557185313009</v>
      </c>
    </row>
    <row r="178" spans="1:40" x14ac:dyDescent="0.2">
      <c r="A178" s="262">
        <v>58590</v>
      </c>
      <c r="B178" s="262" t="s">
        <v>1143</v>
      </c>
      <c r="C178" s="1000">
        <v>41670</v>
      </c>
      <c r="D178" s="262">
        <v>2014</v>
      </c>
      <c r="E178" s="262" t="s">
        <v>8</v>
      </c>
      <c r="F178" s="262" t="s">
        <v>38</v>
      </c>
      <c r="G178" s="1001">
        <v>34.157221999999997</v>
      </c>
      <c r="H178" s="1001">
        <v>-116.234444</v>
      </c>
      <c r="I178" s="1001">
        <v>5.9317593607000001</v>
      </c>
      <c r="J178" s="262" t="s">
        <v>96</v>
      </c>
      <c r="K178" s="262" t="s">
        <v>955</v>
      </c>
      <c r="L178" s="1001">
        <v>23.919</v>
      </c>
      <c r="M178" s="1001">
        <v>18.5</v>
      </c>
      <c r="N178" s="1001">
        <v>1.292918918918919</v>
      </c>
      <c r="O178" s="262" t="s">
        <v>163</v>
      </c>
      <c r="P178" s="262" t="s">
        <v>946</v>
      </c>
      <c r="Q178" s="262" t="s">
        <v>163</v>
      </c>
      <c r="R178" s="262">
        <v>181</v>
      </c>
      <c r="X178" s="1031">
        <v>15.2124826855545</v>
      </c>
      <c r="Y178" s="1031">
        <v>2.7907549984080799</v>
      </c>
      <c r="AA178" s="1036">
        <v>90.390376838770166</v>
      </c>
      <c r="AH178" s="1032">
        <v>0.33817252332737746</v>
      </c>
      <c r="AI178" s="1032">
        <v>0.34722429025213425</v>
      </c>
      <c r="AJ178" s="1033">
        <v>0.33838698819988916</v>
      </c>
      <c r="AK178" s="1033">
        <v>0.34177089537423078</v>
      </c>
      <c r="AL178" s="1033">
        <v>0.34142346634901732</v>
      </c>
      <c r="AM178" s="1033">
        <v>0.31907633512011119</v>
      </c>
      <c r="AN178" s="1033">
        <v>0.33140789577888657</v>
      </c>
    </row>
    <row r="179" spans="1:40" x14ac:dyDescent="0.2">
      <c r="A179" s="262">
        <v>58616</v>
      </c>
      <c r="B179" s="262" t="s">
        <v>1144</v>
      </c>
      <c r="C179" s="1000">
        <v>41698</v>
      </c>
      <c r="D179" s="262">
        <v>2014</v>
      </c>
      <c r="E179" s="262" t="s">
        <v>8</v>
      </c>
      <c r="F179" s="262" t="s">
        <v>38</v>
      </c>
      <c r="G179" s="1001">
        <v>36.127591000000002</v>
      </c>
      <c r="H179" s="1001">
        <v>-120.142241</v>
      </c>
      <c r="I179" s="1001">
        <v>5.3794212329000004</v>
      </c>
      <c r="J179" s="262" t="s">
        <v>96</v>
      </c>
      <c r="K179" s="262" t="s">
        <v>955</v>
      </c>
      <c r="L179" s="1001">
        <v>23.099999999999998</v>
      </c>
      <c r="M179" s="1001">
        <v>18</v>
      </c>
      <c r="N179" s="1001">
        <v>1.2833333333333332</v>
      </c>
      <c r="O179" s="262" t="s">
        <v>163</v>
      </c>
      <c r="P179" s="262" t="s">
        <v>946</v>
      </c>
      <c r="Q179" s="262" t="s">
        <v>163</v>
      </c>
      <c r="R179" s="262">
        <v>179</v>
      </c>
      <c r="X179" s="1031">
        <v>18.732197871894002</v>
      </c>
      <c r="Y179" s="1031">
        <v>3.6549155308525898</v>
      </c>
      <c r="AA179" s="1036">
        <v>95.152329671671055</v>
      </c>
      <c r="AI179" s="1032">
        <v>0.28996067985794011</v>
      </c>
      <c r="AJ179" s="1033">
        <v>0.28735326856911558</v>
      </c>
      <c r="AK179" s="1033">
        <v>0.27443556570268901</v>
      </c>
      <c r="AL179" s="1033">
        <v>0.27899543378995428</v>
      </c>
      <c r="AM179" s="1033">
        <v>0.27177828513444946</v>
      </c>
      <c r="AN179" s="1033">
        <v>0.26921422788909127</v>
      </c>
    </row>
    <row r="180" spans="1:40" x14ac:dyDescent="0.2">
      <c r="A180" s="262">
        <v>58972</v>
      </c>
      <c r="B180" s="262" t="s">
        <v>1145</v>
      </c>
      <c r="C180" s="1000">
        <v>42004</v>
      </c>
      <c r="D180" s="262">
        <v>2014</v>
      </c>
      <c r="E180" s="262" t="s">
        <v>92</v>
      </c>
      <c r="F180" s="262" t="s">
        <v>48</v>
      </c>
      <c r="G180" s="1001">
        <v>31.555841000000001</v>
      </c>
      <c r="H180" s="1001">
        <v>-110.32008</v>
      </c>
      <c r="I180" s="1001">
        <v>5.5542616438000003</v>
      </c>
      <c r="J180" s="262" t="s">
        <v>96</v>
      </c>
      <c r="K180" s="262" t="s">
        <v>955</v>
      </c>
      <c r="L180" s="1001">
        <v>22.2</v>
      </c>
      <c r="M180" s="1001">
        <v>17.7</v>
      </c>
      <c r="N180" s="1001">
        <v>1.2542372881355932</v>
      </c>
      <c r="O180" s="262" t="s">
        <v>962</v>
      </c>
      <c r="P180" s="262" t="s">
        <v>962</v>
      </c>
      <c r="Q180" s="262">
        <v>25</v>
      </c>
      <c r="R180" s="262">
        <v>169</v>
      </c>
      <c r="X180" s="1031" t="s">
        <v>1974</v>
      </c>
      <c r="Y180" s="1031" t="s">
        <v>1974</v>
      </c>
      <c r="AA180" s="1036">
        <v>94.259107309480228</v>
      </c>
      <c r="AI180" s="1032">
        <v>0.24795192049422515</v>
      </c>
      <c r="AJ180" s="1033">
        <v>0.2616471793635487</v>
      </c>
      <c r="AK180" s="1033">
        <v>0.23630136986301378</v>
      </c>
      <c r="AL180" s="1033">
        <v>0.23210277842272278</v>
      </c>
      <c r="AM180" s="1033">
        <v>0.24060960193999437</v>
      </c>
      <c r="AN180" s="1033">
        <v>0.25705442869933015</v>
      </c>
    </row>
    <row r="181" spans="1:40" x14ac:dyDescent="0.2">
      <c r="A181" s="262">
        <v>58202</v>
      </c>
      <c r="B181" s="262" t="s">
        <v>1146</v>
      </c>
      <c r="C181" s="1000">
        <v>41698</v>
      </c>
      <c r="D181" s="262">
        <v>2014</v>
      </c>
      <c r="E181" s="262" t="s">
        <v>8</v>
      </c>
      <c r="F181" s="262" t="s">
        <v>38</v>
      </c>
      <c r="G181" s="1001">
        <v>34.512309999999999</v>
      </c>
      <c r="H181" s="1001">
        <v>-117.477791</v>
      </c>
      <c r="I181" s="1001">
        <v>5.9183289953999996</v>
      </c>
      <c r="J181" s="262" t="s">
        <v>96</v>
      </c>
      <c r="K181" s="262" t="s">
        <v>955</v>
      </c>
      <c r="L181" s="1001">
        <v>22.4</v>
      </c>
      <c r="M181" s="1001">
        <v>17.5</v>
      </c>
      <c r="N181" s="1001">
        <v>1.28</v>
      </c>
      <c r="O181" s="262" t="s">
        <v>163</v>
      </c>
      <c r="P181" s="262" t="s">
        <v>946</v>
      </c>
      <c r="Q181" s="262" t="s">
        <v>163</v>
      </c>
      <c r="R181" s="262">
        <v>180</v>
      </c>
      <c r="X181" s="1031">
        <v>22.342686867101399</v>
      </c>
      <c r="Y181" s="1031">
        <v>3.4874241404296402</v>
      </c>
      <c r="AA181" s="1036">
        <v>145.07322856198059</v>
      </c>
      <c r="AH181" s="1032">
        <v>0.33521200260926287</v>
      </c>
      <c r="AI181" s="1032">
        <v>0.3111089367253751</v>
      </c>
      <c r="AJ181" s="1033">
        <v>0.32332812906583402</v>
      </c>
      <c r="AK181" s="1033">
        <v>0.30802348336594915</v>
      </c>
      <c r="AL181" s="1033">
        <v>0.30784735812133074</v>
      </c>
      <c r="AM181" s="1033">
        <v>0.28374429223744291</v>
      </c>
      <c r="AN181" s="1033">
        <v>0.28693728857663287</v>
      </c>
    </row>
    <row r="182" spans="1:40" x14ac:dyDescent="0.2">
      <c r="A182" s="262">
        <v>59404</v>
      </c>
      <c r="B182" s="262" t="s">
        <v>1147</v>
      </c>
      <c r="C182" s="1000">
        <v>42004</v>
      </c>
      <c r="D182" s="262">
        <v>2014</v>
      </c>
      <c r="E182" s="262" t="s">
        <v>92</v>
      </c>
      <c r="F182" s="262" t="s">
        <v>68</v>
      </c>
      <c r="G182" s="1001">
        <v>35.486361000000002</v>
      </c>
      <c r="H182" s="1001">
        <v>-114.93603</v>
      </c>
      <c r="I182" s="1001">
        <v>5.7400509132000002</v>
      </c>
      <c r="J182" s="262" t="s">
        <v>96</v>
      </c>
      <c r="K182" s="262" t="s">
        <v>955</v>
      </c>
      <c r="L182" s="1001">
        <v>21.472000000000001</v>
      </c>
      <c r="M182" s="1001">
        <v>17.494</v>
      </c>
      <c r="N182" s="1001">
        <v>1.2273922487710074</v>
      </c>
      <c r="O182" s="262" t="s">
        <v>163</v>
      </c>
      <c r="P182" s="262" t="s">
        <v>946</v>
      </c>
      <c r="Q182" s="262" t="s">
        <v>163</v>
      </c>
      <c r="R182" s="262">
        <v>180</v>
      </c>
      <c r="X182" s="1031">
        <v>29.626845115096799</v>
      </c>
      <c r="Y182" s="1031">
        <v>8.4591820684791195</v>
      </c>
      <c r="AA182" s="1036">
        <v>133.42973884148563</v>
      </c>
      <c r="AI182" s="1032">
        <v>0.31576383918713419</v>
      </c>
      <c r="AJ182" s="1033">
        <v>0.31642386679336121</v>
      </c>
      <c r="AK182" s="1033">
        <v>0.31282088627385879</v>
      </c>
      <c r="AL182" s="1033">
        <v>0.32095805319814802</v>
      </c>
      <c r="AM182" s="1033">
        <v>0.31316020678714113</v>
      </c>
      <c r="AN182" s="1033">
        <v>0.29483176433325153</v>
      </c>
    </row>
    <row r="183" spans="1:40" x14ac:dyDescent="0.2">
      <c r="A183" s="262">
        <v>59188</v>
      </c>
      <c r="B183" s="262" t="s">
        <v>1148</v>
      </c>
      <c r="C183" s="1000">
        <v>41973</v>
      </c>
      <c r="D183" s="262">
        <v>2014</v>
      </c>
      <c r="E183" s="262" t="s">
        <v>93</v>
      </c>
      <c r="F183" s="262" t="s">
        <v>503</v>
      </c>
      <c r="G183" s="1001">
        <v>35.148651000000001</v>
      </c>
      <c r="H183" s="1001">
        <v>-88.555989999999994</v>
      </c>
      <c r="I183" s="1001">
        <v>4.3718141553000001</v>
      </c>
      <c r="J183" s="262" t="s">
        <v>96</v>
      </c>
      <c r="K183" s="262" t="s">
        <v>955</v>
      </c>
      <c r="L183" s="1001">
        <v>20</v>
      </c>
      <c r="M183" s="1001">
        <v>15.84</v>
      </c>
      <c r="N183" s="1001">
        <v>1.2626262626262625</v>
      </c>
      <c r="O183" s="262" t="s">
        <v>962</v>
      </c>
      <c r="P183" s="262" t="s">
        <v>962</v>
      </c>
      <c r="Q183" s="262">
        <v>25</v>
      </c>
      <c r="R183" s="262">
        <v>178</v>
      </c>
      <c r="X183" s="1031">
        <v>23.262226420595201</v>
      </c>
      <c r="Y183" s="1031">
        <v>4.8336763719442803</v>
      </c>
      <c r="AA183" s="1036">
        <v>112.21615501344569</v>
      </c>
      <c r="AI183" s="1032">
        <v>0.19668719155020523</v>
      </c>
      <c r="AJ183" s="1033">
        <v>0.19976489623006016</v>
      </c>
      <c r="AK183" s="1033">
        <v>0.19825106083667732</v>
      </c>
      <c r="AL183" s="1033">
        <v>0.18479601955629354</v>
      </c>
      <c r="AM183" s="1033">
        <v>0.18679950186799504</v>
      </c>
      <c r="AN183" s="1033">
        <v>0.17574567395264118</v>
      </c>
    </row>
    <row r="184" spans="1:40" x14ac:dyDescent="0.2">
      <c r="A184" s="262">
        <v>59184</v>
      </c>
      <c r="B184" s="262" t="s">
        <v>1149</v>
      </c>
      <c r="C184" s="1000">
        <v>42004</v>
      </c>
      <c r="D184" s="262">
        <v>2014</v>
      </c>
      <c r="E184" s="262" t="s">
        <v>93</v>
      </c>
      <c r="F184" s="262" t="s">
        <v>503</v>
      </c>
      <c r="G184" s="1001">
        <v>35.131943999999997</v>
      </c>
      <c r="H184" s="1001">
        <v>-88.586667000000006</v>
      </c>
      <c r="I184" s="1001">
        <v>4.3718141553000001</v>
      </c>
      <c r="J184" s="262" t="s">
        <v>96</v>
      </c>
      <c r="K184" s="262" t="s">
        <v>955</v>
      </c>
      <c r="L184" s="1001">
        <v>20</v>
      </c>
      <c r="M184" s="1001">
        <v>15.84</v>
      </c>
      <c r="N184" s="1001">
        <v>1.2626262626262625</v>
      </c>
      <c r="O184" s="262" t="s">
        <v>962</v>
      </c>
      <c r="P184" s="262" t="s">
        <v>962</v>
      </c>
      <c r="Q184" s="262">
        <v>25</v>
      </c>
      <c r="R184" s="262">
        <v>179</v>
      </c>
      <c r="X184" s="1031">
        <v>23.4323880177026</v>
      </c>
      <c r="Y184" s="1031">
        <v>4.6156297386745404</v>
      </c>
      <c r="AA184" s="1036">
        <v>115.67792688646928</v>
      </c>
      <c r="AI184" s="1032">
        <v>0.19719166551358336</v>
      </c>
      <c r="AJ184" s="1033">
        <v>0.1964444651432356</v>
      </c>
      <c r="AK184" s="1033">
        <v>0.18451495549098287</v>
      </c>
      <c r="AL184" s="1033">
        <v>0.18365014298233476</v>
      </c>
      <c r="AM184" s="1033">
        <v>0.16603679488953466</v>
      </c>
      <c r="AN184" s="1033">
        <v>0.17173528315946349</v>
      </c>
    </row>
    <row r="185" spans="1:40" x14ac:dyDescent="0.2">
      <c r="A185" s="262">
        <v>58990</v>
      </c>
      <c r="B185" s="262" t="s">
        <v>1150</v>
      </c>
      <c r="C185" s="1000">
        <v>42004</v>
      </c>
      <c r="D185" s="262">
        <v>2014</v>
      </c>
      <c r="E185" s="262" t="s">
        <v>8</v>
      </c>
      <c r="F185" s="262" t="s">
        <v>38</v>
      </c>
      <c r="G185" s="1001">
        <v>35.020350999999998</v>
      </c>
      <c r="H185" s="1001">
        <v>-118.17667</v>
      </c>
      <c r="I185" s="1001">
        <v>5.8443696346999996</v>
      </c>
      <c r="J185" s="262" t="s">
        <v>96</v>
      </c>
      <c r="K185" s="262" t="s">
        <v>955</v>
      </c>
      <c r="L185" s="1001">
        <v>19.95</v>
      </c>
      <c r="M185" s="1001">
        <v>15</v>
      </c>
      <c r="N185" s="1001">
        <v>1.3299999999999998</v>
      </c>
      <c r="O185" s="262" t="s">
        <v>163</v>
      </c>
      <c r="P185" s="262" t="s">
        <v>946</v>
      </c>
      <c r="Q185" s="262" t="s">
        <v>163</v>
      </c>
      <c r="R185" s="262">
        <v>180</v>
      </c>
      <c r="X185" s="1031">
        <v>21.7265526957896</v>
      </c>
      <c r="Y185" s="1031">
        <v>3.08290418617378</v>
      </c>
      <c r="Z185" s="1036">
        <v>66.289364787988916</v>
      </c>
      <c r="AA185" s="1036">
        <v>93.471605648167895</v>
      </c>
      <c r="AI185" s="1032">
        <v>0.32831811263318111</v>
      </c>
      <c r="AJ185" s="1033">
        <v>0.33576199149969643</v>
      </c>
      <c r="AK185" s="1033">
        <v>0.32015220700152214</v>
      </c>
      <c r="AL185" s="1033">
        <v>0.31263318112633182</v>
      </c>
      <c r="AM185" s="1033">
        <v>0.31943683409436835</v>
      </c>
      <c r="AN185" s="1033">
        <v>0.32342137219186401</v>
      </c>
    </row>
    <row r="186" spans="1:40" x14ac:dyDescent="0.2">
      <c r="A186" s="262" t="s">
        <v>1151</v>
      </c>
      <c r="B186" s="262" t="s">
        <v>1152</v>
      </c>
      <c r="C186" s="1000">
        <v>41730</v>
      </c>
      <c r="D186" s="262">
        <v>2014</v>
      </c>
      <c r="E186" s="262" t="s">
        <v>6</v>
      </c>
      <c r="F186" s="262" t="s">
        <v>31</v>
      </c>
      <c r="G186" s="1001">
        <v>42.199320999999998</v>
      </c>
      <c r="H186" s="1001">
        <v>-72.22439</v>
      </c>
      <c r="I186" s="1001">
        <v>3.8116696346999999</v>
      </c>
      <c r="J186" s="262" t="s">
        <v>96</v>
      </c>
      <c r="K186" s="262" t="s">
        <v>955</v>
      </c>
      <c r="L186" s="1001">
        <v>17.2</v>
      </c>
      <c r="M186" s="1001">
        <v>14</v>
      </c>
      <c r="N186" s="1001">
        <v>1.2285714285714284</v>
      </c>
      <c r="O186" s="262" t="s">
        <v>962</v>
      </c>
      <c r="P186" s="262" t="s">
        <v>962</v>
      </c>
      <c r="Q186" s="262">
        <v>25</v>
      </c>
      <c r="R186" s="262">
        <v>180</v>
      </c>
      <c r="X186" s="1031" t="s">
        <v>1974</v>
      </c>
      <c r="Y186" s="1031" t="s">
        <v>1974</v>
      </c>
      <c r="AA186" s="1036">
        <v>234.0765282428313</v>
      </c>
    </row>
    <row r="187" spans="1:40" x14ac:dyDescent="0.2">
      <c r="A187" s="262">
        <v>8223</v>
      </c>
      <c r="B187" s="262" t="s">
        <v>1153</v>
      </c>
      <c r="C187" s="1000">
        <v>42004</v>
      </c>
      <c r="D187" s="262">
        <v>2014</v>
      </c>
      <c r="E187" s="262" t="s">
        <v>92</v>
      </c>
      <c r="F187" s="262" t="s">
        <v>48</v>
      </c>
      <c r="G187" s="1001">
        <v>34.296030999999999</v>
      </c>
      <c r="H187" s="1001">
        <v>-109.26772099999999</v>
      </c>
      <c r="I187" s="1001">
        <v>5.4530627854000002</v>
      </c>
      <c r="J187" s="262" t="s">
        <v>96</v>
      </c>
      <c r="K187" s="262" t="s">
        <v>1154</v>
      </c>
      <c r="L187" s="1001">
        <v>16.61</v>
      </c>
      <c r="M187" s="1001">
        <v>13.624000000000001</v>
      </c>
      <c r="N187" s="1001">
        <v>1.2191720493247209</v>
      </c>
      <c r="O187" s="262" t="s">
        <v>958</v>
      </c>
      <c r="P187" s="262" t="s">
        <v>1155</v>
      </c>
      <c r="Q187" s="262" t="s">
        <v>163</v>
      </c>
      <c r="R187" s="262">
        <v>180</v>
      </c>
      <c r="S187" s="262" t="s">
        <v>947</v>
      </c>
      <c r="X187" s="1031" t="s">
        <v>1974</v>
      </c>
      <c r="Y187" s="1031" t="s">
        <v>1974</v>
      </c>
      <c r="AA187" s="1036"/>
    </row>
    <row r="188" spans="1:40" x14ac:dyDescent="0.2">
      <c r="A188" s="262">
        <v>59779</v>
      </c>
      <c r="B188" s="262" t="s">
        <v>1156</v>
      </c>
      <c r="C188" s="1000">
        <v>41690</v>
      </c>
      <c r="D188" s="262">
        <v>2014</v>
      </c>
      <c r="E188" s="262" t="s">
        <v>92</v>
      </c>
      <c r="F188" s="262" t="s">
        <v>48</v>
      </c>
      <c r="G188" s="1001">
        <v>32.145881000000003</v>
      </c>
      <c r="H188" s="1001">
        <v>-110.879541</v>
      </c>
      <c r="I188" s="1001">
        <v>5.7976952055000002</v>
      </c>
      <c r="J188" s="262" t="s">
        <v>96</v>
      </c>
      <c r="K188" s="262" t="s">
        <v>955</v>
      </c>
      <c r="L188" s="1001">
        <v>16.53</v>
      </c>
      <c r="M188" s="1001">
        <v>12.6</v>
      </c>
      <c r="N188" s="1001">
        <v>1.3119047619047621</v>
      </c>
      <c r="O188" s="262" t="s">
        <v>163</v>
      </c>
      <c r="P188" s="262" t="s">
        <v>946</v>
      </c>
      <c r="Q188" s="262" t="s">
        <v>163</v>
      </c>
      <c r="R188" s="262">
        <v>180</v>
      </c>
      <c r="X188" s="1031" t="s">
        <v>1974</v>
      </c>
      <c r="Y188" s="1031" t="s">
        <v>1974</v>
      </c>
      <c r="AA188" s="1036">
        <v>108.07203937052664</v>
      </c>
    </row>
    <row r="189" spans="1:40" x14ac:dyDescent="0.2">
      <c r="A189" s="262">
        <v>58718</v>
      </c>
      <c r="B189" s="262" t="s">
        <v>1157</v>
      </c>
      <c r="C189" s="1000">
        <v>41759</v>
      </c>
      <c r="D189" s="262">
        <v>2014</v>
      </c>
      <c r="E189" s="262" t="s">
        <v>8</v>
      </c>
      <c r="F189" s="262" t="s">
        <v>38</v>
      </c>
      <c r="G189" s="1001">
        <v>35.147120999999999</v>
      </c>
      <c r="H189" s="1001">
        <v>-118.886191</v>
      </c>
      <c r="I189" s="1001">
        <v>5.3860926941000002</v>
      </c>
      <c r="J189" s="262" t="s">
        <v>96</v>
      </c>
      <c r="K189" s="262" t="s">
        <v>955</v>
      </c>
      <c r="L189" s="1001">
        <v>15.684697365775186</v>
      </c>
      <c r="M189" s="1001">
        <v>12</v>
      </c>
      <c r="N189" s="1001">
        <v>1.3070581138145989</v>
      </c>
      <c r="O189" s="262" t="s">
        <v>163</v>
      </c>
      <c r="P189" s="262" t="s">
        <v>946</v>
      </c>
      <c r="Q189" s="262" t="s">
        <v>163</v>
      </c>
      <c r="R189" s="262">
        <v>180</v>
      </c>
      <c r="X189" s="1031">
        <v>19.277903414592299</v>
      </c>
      <c r="Y189" s="1031">
        <v>4.0184366080389999</v>
      </c>
      <c r="AA189" s="1036">
        <v>141.12183090484535</v>
      </c>
      <c r="AI189" s="1032">
        <v>0.2918949771689498</v>
      </c>
      <c r="AJ189" s="1033">
        <v>0.28998747723132967</v>
      </c>
      <c r="AK189" s="1033">
        <v>0.26757039573820396</v>
      </c>
      <c r="AL189" s="1033">
        <v>0.24384512937595126</v>
      </c>
      <c r="AM189" s="1033">
        <v>0.25833333333333336</v>
      </c>
      <c r="AN189" s="1033">
        <v>0.2458352307225258</v>
      </c>
    </row>
    <row r="190" spans="1:40" x14ac:dyDescent="0.2">
      <c r="A190" s="262">
        <v>58640</v>
      </c>
      <c r="B190" s="262" t="s">
        <v>1158</v>
      </c>
      <c r="C190" s="1000">
        <v>41912</v>
      </c>
      <c r="D190" s="262">
        <v>2014</v>
      </c>
      <c r="E190" s="262" t="s">
        <v>17</v>
      </c>
      <c r="F190" s="262" t="s">
        <v>17</v>
      </c>
      <c r="G190" s="1001">
        <v>21.901841000000001</v>
      </c>
      <c r="H190" s="1001">
        <v>-159.45128</v>
      </c>
      <c r="I190" s="1001">
        <v>4.7876168950000002</v>
      </c>
      <c r="J190" s="262" t="s">
        <v>96</v>
      </c>
      <c r="K190" s="262" t="s">
        <v>955</v>
      </c>
      <c r="L190" s="1001">
        <v>14.257</v>
      </c>
      <c r="M190" s="1001">
        <v>12</v>
      </c>
      <c r="N190" s="1001">
        <v>1.1880833333333334</v>
      </c>
      <c r="O190" s="262" t="s">
        <v>962</v>
      </c>
      <c r="P190" s="262" t="s">
        <v>962</v>
      </c>
      <c r="Q190" s="262">
        <v>20</v>
      </c>
      <c r="R190" s="262">
        <v>180</v>
      </c>
      <c r="X190" s="1031" t="s">
        <v>1974</v>
      </c>
      <c r="Y190" s="1031" t="s">
        <v>1974</v>
      </c>
      <c r="Z190" s="1036">
        <v>152.21295504145908</v>
      </c>
      <c r="AA190" s="1036"/>
      <c r="AI190" s="1032">
        <v>0.20534246575342463</v>
      </c>
      <c r="AJ190" s="1033">
        <v>0.2137124316939891</v>
      </c>
      <c r="AK190" s="1033">
        <v>0.20750570776255708</v>
      </c>
      <c r="AL190" s="1033">
        <v>0.17596080669710806</v>
      </c>
      <c r="AM190" s="1033">
        <v>0.16862633181126332</v>
      </c>
      <c r="AN190" s="1033">
        <v>0.19946303885853067</v>
      </c>
    </row>
    <row r="191" spans="1:40" x14ac:dyDescent="0.2">
      <c r="A191" s="262">
        <v>59407</v>
      </c>
      <c r="B191" s="262" t="s">
        <v>1159</v>
      </c>
      <c r="C191" s="1000">
        <v>41942</v>
      </c>
      <c r="D191" s="262">
        <v>2014</v>
      </c>
      <c r="E191" s="262" t="s">
        <v>92</v>
      </c>
      <c r="F191" s="262" t="s">
        <v>21</v>
      </c>
      <c r="G191" s="1001">
        <v>31.978332999999999</v>
      </c>
      <c r="H191" s="1001">
        <v>-106.42749999999999</v>
      </c>
      <c r="I191" s="1001">
        <v>5.7401369862999996</v>
      </c>
      <c r="J191" s="262" t="s">
        <v>96</v>
      </c>
      <c r="K191" s="262" t="s">
        <v>955</v>
      </c>
      <c r="L191" s="1001">
        <v>13.047929999999999</v>
      </c>
      <c r="M191" s="1001">
        <v>10.416</v>
      </c>
      <c r="N191" s="1001">
        <v>1.252681451612903</v>
      </c>
      <c r="O191" s="262" t="s">
        <v>163</v>
      </c>
      <c r="P191" s="262" t="s">
        <v>946</v>
      </c>
      <c r="Q191" s="262" t="s">
        <v>163</v>
      </c>
      <c r="R191" s="262">
        <v>177</v>
      </c>
      <c r="X191" s="1031" t="s">
        <v>1974</v>
      </c>
      <c r="Y191" s="1031" t="s">
        <v>1974</v>
      </c>
      <c r="Z191" s="1036">
        <v>48.858917851208872</v>
      </c>
      <c r="AA191" s="1036">
        <v>68.965478224730916</v>
      </c>
      <c r="AI191" s="1032">
        <v>0.29827662395050802</v>
      </c>
      <c r="AJ191" s="1033">
        <v>0.30830388445406948</v>
      </c>
      <c r="AK191" s="1033">
        <v>0.30138915191942139</v>
      </c>
      <c r="AL191" s="1033">
        <v>0.28852257503384321</v>
      </c>
      <c r="AM191" s="1033">
        <v>0.29583263191857967</v>
      </c>
      <c r="AN191" s="1033">
        <v>0.31382336338378108</v>
      </c>
    </row>
    <row r="192" spans="1:40" x14ac:dyDescent="0.2">
      <c r="A192" s="262">
        <v>58398</v>
      </c>
      <c r="B192" s="262" t="s">
        <v>1160</v>
      </c>
      <c r="C192" s="1000">
        <v>41790</v>
      </c>
      <c r="D192" s="262">
        <v>2014</v>
      </c>
      <c r="E192" s="262" t="s">
        <v>92</v>
      </c>
      <c r="F192" s="262" t="s">
        <v>38</v>
      </c>
      <c r="G192" s="1001">
        <v>32.712651000000001</v>
      </c>
      <c r="H192" s="1001">
        <v>-115.54043</v>
      </c>
      <c r="I192" s="1001">
        <v>5.8901109589000002</v>
      </c>
      <c r="J192" s="262" t="s">
        <v>96</v>
      </c>
      <c r="K192" s="262" t="s">
        <v>955</v>
      </c>
      <c r="L192" s="1001">
        <v>13.127000000000001</v>
      </c>
      <c r="M192" s="1001">
        <v>10</v>
      </c>
      <c r="N192" s="1001">
        <v>1.3127</v>
      </c>
      <c r="O192" s="262" t="s">
        <v>163</v>
      </c>
      <c r="P192" s="262" t="s">
        <v>946</v>
      </c>
      <c r="Q192" s="262" t="s">
        <v>163</v>
      </c>
      <c r="R192" s="262">
        <v>180</v>
      </c>
      <c r="X192" s="1031" t="s">
        <v>1974</v>
      </c>
      <c r="Y192" s="1031" t="s">
        <v>1974</v>
      </c>
      <c r="AA192" s="1036">
        <v>112.02981980896996</v>
      </c>
      <c r="AI192" s="1032">
        <v>0.30210045662100454</v>
      </c>
      <c r="AJ192" s="1033">
        <v>0.2951388888888889</v>
      </c>
      <c r="AK192" s="1033">
        <v>0.29835616438356166</v>
      </c>
      <c r="AL192" s="1033">
        <v>0.29278538812785393</v>
      </c>
      <c r="AM192" s="1033">
        <v>0.29702054794520538</v>
      </c>
      <c r="AN192" s="1033">
        <v>0.27933743169398911</v>
      </c>
    </row>
    <row r="193" spans="1:40" x14ac:dyDescent="0.2">
      <c r="A193" s="262">
        <v>58502</v>
      </c>
      <c r="B193" s="262" t="s">
        <v>1161</v>
      </c>
      <c r="C193" s="1000">
        <v>41698</v>
      </c>
      <c r="D193" s="262">
        <v>2014</v>
      </c>
      <c r="E193" s="262" t="s">
        <v>8</v>
      </c>
      <c r="F193" s="262" t="s">
        <v>38</v>
      </c>
      <c r="G193" s="1001">
        <v>35.018821000000003</v>
      </c>
      <c r="H193" s="1001">
        <v>-118.17665</v>
      </c>
      <c r="I193" s="1001">
        <v>5.8443696346999996</v>
      </c>
      <c r="J193" s="262" t="s">
        <v>96</v>
      </c>
      <c r="K193" s="262" t="s">
        <v>955</v>
      </c>
      <c r="L193" s="1001">
        <v>11.058</v>
      </c>
      <c r="M193" s="1001">
        <v>10</v>
      </c>
      <c r="N193" s="1001">
        <v>1.1057999999999999</v>
      </c>
      <c r="O193" s="262" t="s">
        <v>163</v>
      </c>
      <c r="P193" s="262" t="s">
        <v>946</v>
      </c>
      <c r="Q193" s="262" t="s">
        <v>163</v>
      </c>
      <c r="R193" s="262">
        <v>180</v>
      </c>
      <c r="X193" s="1031">
        <v>21.456912430977098</v>
      </c>
      <c r="Y193" s="1031">
        <v>3.80368149536356</v>
      </c>
      <c r="AA193" s="1036">
        <v>94.692082125131861</v>
      </c>
      <c r="AH193" s="1032">
        <v>0.30349315068493149</v>
      </c>
      <c r="AI193" s="1032">
        <v>0.29445205479452052</v>
      </c>
      <c r="AJ193" s="1033">
        <v>0.30111566484517305</v>
      </c>
      <c r="AK193" s="1033">
        <v>0.28820776255707764</v>
      </c>
      <c r="AL193" s="1033">
        <v>0.2874429223744292</v>
      </c>
      <c r="AM193" s="1033">
        <v>0.26118721461187216</v>
      </c>
      <c r="AN193" s="1033">
        <v>0.26161202185792354</v>
      </c>
    </row>
    <row r="194" spans="1:40" x14ac:dyDescent="0.2">
      <c r="A194" s="262">
        <v>58417</v>
      </c>
      <c r="B194" s="262" t="s">
        <v>1162</v>
      </c>
      <c r="C194" s="1000">
        <v>41973</v>
      </c>
      <c r="D194" s="262">
        <v>2014</v>
      </c>
      <c r="E194" s="262" t="s">
        <v>8</v>
      </c>
      <c r="F194" s="262" t="s">
        <v>38</v>
      </c>
      <c r="G194" s="1001">
        <v>34.397761000000003</v>
      </c>
      <c r="H194" s="1001">
        <v>-116.86548000000001</v>
      </c>
      <c r="I194" s="1001">
        <v>5.7028573059000003</v>
      </c>
      <c r="J194" s="262" t="s">
        <v>96</v>
      </c>
      <c r="K194" s="262" t="s">
        <v>955</v>
      </c>
      <c r="L194" s="1001">
        <v>12.4</v>
      </c>
      <c r="M194" s="1001">
        <v>10</v>
      </c>
      <c r="N194" s="1001">
        <v>1.24</v>
      </c>
      <c r="O194" s="262" t="s">
        <v>163</v>
      </c>
      <c r="P194" s="262" t="s">
        <v>946</v>
      </c>
      <c r="Q194" s="262" t="s">
        <v>163</v>
      </c>
      <c r="R194" s="262">
        <v>180</v>
      </c>
      <c r="X194" s="1031">
        <v>22.591128040021999</v>
      </c>
      <c r="Y194" s="1031">
        <v>3.8182543898622998</v>
      </c>
      <c r="Z194" s="1036">
        <v>86.455760439164152</v>
      </c>
      <c r="AA194" s="1036">
        <v>85.579005864990933</v>
      </c>
      <c r="AI194" s="1032">
        <v>0.28619863013698632</v>
      </c>
      <c r="AJ194" s="1033">
        <v>0.26131602914389795</v>
      </c>
      <c r="AK194" s="1033">
        <v>0.27198630136986301</v>
      </c>
      <c r="AL194" s="1033">
        <v>0.27529680365296805</v>
      </c>
      <c r="AM194" s="1033">
        <v>0.27184931506849319</v>
      </c>
      <c r="AN194" s="1033">
        <v>0.26145264116575589</v>
      </c>
    </row>
    <row r="195" spans="1:40" x14ac:dyDescent="0.2">
      <c r="A195" s="262">
        <v>59618</v>
      </c>
      <c r="B195" s="262" t="s">
        <v>1163</v>
      </c>
      <c r="C195" s="1000">
        <v>42004</v>
      </c>
      <c r="D195" s="262">
        <v>2014</v>
      </c>
      <c r="E195" s="262" t="s">
        <v>92</v>
      </c>
      <c r="F195" s="262" t="s">
        <v>19</v>
      </c>
      <c r="G195" s="1001">
        <v>34.809911</v>
      </c>
      <c r="H195" s="1001">
        <v>-106.51749</v>
      </c>
      <c r="I195" s="1001">
        <v>5.6456440638999998</v>
      </c>
      <c r="J195" s="262" t="s">
        <v>96</v>
      </c>
      <c r="K195" s="262" t="s">
        <v>961</v>
      </c>
      <c r="L195" s="1001">
        <v>11.37</v>
      </c>
      <c r="M195" s="1001">
        <v>9.1199999999999992</v>
      </c>
      <c r="N195" s="1001">
        <v>1.2467105263157896</v>
      </c>
      <c r="O195" s="262" t="s">
        <v>163</v>
      </c>
      <c r="P195" s="262" t="s">
        <v>946</v>
      </c>
      <c r="Q195" s="262" t="s">
        <v>163</v>
      </c>
      <c r="R195" s="262">
        <v>180</v>
      </c>
      <c r="X195" s="1031">
        <v>23.143702981482299</v>
      </c>
      <c r="Y195" s="1031">
        <v>20.459339917845401</v>
      </c>
      <c r="AA195" s="1036">
        <v>64.031866116275552</v>
      </c>
      <c r="AJ195" s="1033">
        <v>0.30742698047486666</v>
      </c>
      <c r="AK195" s="1033">
        <v>0.31034707201794448</v>
      </c>
      <c r="AL195" s="1033">
        <v>0.31077265080509503</v>
      </c>
      <c r="AM195" s="1033">
        <v>0.29725426580149011</v>
      </c>
      <c r="AN195" s="1033">
        <v>0.31125920733071299</v>
      </c>
    </row>
    <row r="196" spans="1:40" x14ac:dyDescent="0.2">
      <c r="A196" s="262">
        <v>58615</v>
      </c>
      <c r="B196" s="262" t="s">
        <v>1164</v>
      </c>
      <c r="C196" s="1000">
        <v>41851</v>
      </c>
      <c r="D196" s="262">
        <v>2014</v>
      </c>
      <c r="E196" s="262" t="s">
        <v>4</v>
      </c>
      <c r="F196" s="262" t="s">
        <v>62</v>
      </c>
      <c r="G196" s="1001">
        <v>39.797790999999997</v>
      </c>
      <c r="H196" s="1001">
        <v>-86.223510000000005</v>
      </c>
      <c r="I196" s="1001">
        <v>4.0079869862999997</v>
      </c>
      <c r="J196" s="262" t="s">
        <v>96</v>
      </c>
      <c r="K196" s="262" t="s">
        <v>955</v>
      </c>
      <c r="L196" s="1001">
        <v>11.20392</v>
      </c>
      <c r="M196" s="1001">
        <v>8.8204999999999991</v>
      </c>
      <c r="N196" s="1001">
        <v>1.2702137067059691</v>
      </c>
      <c r="O196" s="262" t="s">
        <v>962</v>
      </c>
      <c r="P196" s="262" t="s">
        <v>962</v>
      </c>
      <c r="Q196" s="262">
        <v>26</v>
      </c>
      <c r="R196" s="262">
        <v>180</v>
      </c>
      <c r="X196" s="1031">
        <v>25.459814606339201</v>
      </c>
      <c r="Y196" s="1031">
        <v>0.642559634722631</v>
      </c>
      <c r="AA196" s="1036">
        <v>125.21755127789325</v>
      </c>
      <c r="AI196" s="1032">
        <v>0.18477929984779301</v>
      </c>
      <c r="AJ196" s="1033">
        <v>0.17892380085003035</v>
      </c>
      <c r="AK196" s="1033">
        <v>0.17860223236935571</v>
      </c>
      <c r="AL196" s="1033">
        <v>0.16953323186199895</v>
      </c>
      <c r="AM196" s="1033">
        <v>0.16178335870116692</v>
      </c>
      <c r="AN196" s="1033">
        <v>0.15735681036227486</v>
      </c>
    </row>
    <row r="197" spans="1:40" x14ac:dyDescent="0.2">
      <c r="A197" s="262">
        <v>58721</v>
      </c>
      <c r="B197" s="262" t="s">
        <v>1165</v>
      </c>
      <c r="C197" s="1000">
        <v>41820</v>
      </c>
      <c r="D197" s="262">
        <v>2014</v>
      </c>
      <c r="E197" s="262" t="s">
        <v>8</v>
      </c>
      <c r="F197" s="262" t="s">
        <v>38</v>
      </c>
      <c r="G197" s="1001">
        <v>35.147810999999997</v>
      </c>
      <c r="H197" s="1001">
        <v>-118.88466</v>
      </c>
      <c r="I197" s="1001">
        <v>5.3860926941000002</v>
      </c>
      <c r="J197" s="262" t="s">
        <v>96</v>
      </c>
      <c r="K197" s="262" t="s">
        <v>955</v>
      </c>
      <c r="L197" s="1001">
        <v>9.454545454545455</v>
      </c>
      <c r="M197" s="1001">
        <v>8</v>
      </c>
      <c r="N197" s="1001">
        <v>1.1818181818181819</v>
      </c>
      <c r="O197" s="262" t="s">
        <v>163</v>
      </c>
      <c r="P197" s="262" t="s">
        <v>946</v>
      </c>
      <c r="Q197" s="262" t="s">
        <v>163</v>
      </c>
      <c r="R197" s="262">
        <v>180</v>
      </c>
      <c r="X197" s="1031">
        <v>19.320378742382299</v>
      </c>
      <c r="Y197" s="1031">
        <v>4.1502186148156701</v>
      </c>
      <c r="AA197" s="1036">
        <v>132.70755400235109</v>
      </c>
      <c r="AI197" s="1032">
        <v>0.2935216894977169</v>
      </c>
      <c r="AJ197" s="1033">
        <v>0.27988387978142076</v>
      </c>
      <c r="AK197" s="1033">
        <v>0.24646118721461188</v>
      </c>
      <c r="AL197" s="1033">
        <v>0.25081335616438355</v>
      </c>
      <c r="AM197" s="1033">
        <v>0.2596318493150685</v>
      </c>
      <c r="AN197" s="1033">
        <v>0.23867258652094714</v>
      </c>
    </row>
    <row r="198" spans="1:40" x14ac:dyDescent="0.2">
      <c r="A198" s="262">
        <v>59319</v>
      </c>
      <c r="B198" s="262" t="s">
        <v>1166</v>
      </c>
      <c r="C198" s="1000">
        <v>41973</v>
      </c>
      <c r="D198" s="262">
        <v>2014</v>
      </c>
      <c r="E198" s="262" t="s">
        <v>1</v>
      </c>
      <c r="F198" s="262" t="s">
        <v>32</v>
      </c>
      <c r="G198" s="1001">
        <v>40.230141000000003</v>
      </c>
      <c r="H198" s="1001">
        <v>-74.225830000000002</v>
      </c>
      <c r="I198" s="1001">
        <v>4.0066308219</v>
      </c>
      <c r="J198" s="262" t="s">
        <v>96</v>
      </c>
      <c r="K198" s="262" t="s">
        <v>955</v>
      </c>
      <c r="L198" s="1001">
        <v>9.9360999999999997</v>
      </c>
      <c r="M198" s="1001">
        <v>8</v>
      </c>
      <c r="N198" s="1001">
        <v>1.2420125</v>
      </c>
      <c r="O198" s="262" t="s">
        <v>962</v>
      </c>
      <c r="P198" s="262" t="s">
        <v>962</v>
      </c>
      <c r="Q198" s="262">
        <v>20</v>
      </c>
      <c r="R198" s="262">
        <v>180</v>
      </c>
      <c r="X198" s="1031">
        <v>19.478779295761399</v>
      </c>
      <c r="Y198" s="1031">
        <v>20.572900210856499</v>
      </c>
      <c r="AA198" s="1036">
        <v>153.23492865060084</v>
      </c>
      <c r="AI198" s="1032">
        <v>0.19365011415525116</v>
      </c>
      <c r="AJ198" s="1033">
        <v>0.1772825591985428</v>
      </c>
      <c r="AK198" s="1033">
        <v>0.18271974885844749</v>
      </c>
      <c r="AL198" s="1033">
        <v>0.17023401826484022</v>
      </c>
      <c r="AM198" s="1033">
        <v>0.19069634703196345</v>
      </c>
      <c r="AN198" s="1033">
        <v>0.17628642987249546</v>
      </c>
    </row>
    <row r="199" spans="1:40" x14ac:dyDescent="0.2">
      <c r="A199" s="262">
        <v>58564</v>
      </c>
      <c r="B199" s="262" t="s">
        <v>1167</v>
      </c>
      <c r="C199" s="1000">
        <v>41689</v>
      </c>
      <c r="D199" s="262">
        <v>2014</v>
      </c>
      <c r="E199" s="262" t="s">
        <v>1</v>
      </c>
      <c r="F199" s="262" t="s">
        <v>32</v>
      </c>
      <c r="G199" s="1001">
        <v>40.483181000000002</v>
      </c>
      <c r="H199" s="1001">
        <v>-75.015649999999994</v>
      </c>
      <c r="I199" s="1001">
        <v>3.9552988584</v>
      </c>
      <c r="J199" s="262" t="s">
        <v>96</v>
      </c>
      <c r="K199" s="262" t="s">
        <v>955</v>
      </c>
      <c r="L199" s="1001">
        <v>9.9779999999999998</v>
      </c>
      <c r="M199" s="1001">
        <v>8</v>
      </c>
      <c r="N199" s="1001">
        <v>1.24725</v>
      </c>
      <c r="O199" s="262" t="s">
        <v>962</v>
      </c>
      <c r="P199" s="262" t="s">
        <v>962</v>
      </c>
      <c r="Q199" s="262">
        <v>25</v>
      </c>
      <c r="R199" s="262">
        <v>180</v>
      </c>
      <c r="X199" s="1031">
        <v>18.821662040707601</v>
      </c>
      <c r="Y199" s="1031">
        <v>19.489687933014299</v>
      </c>
      <c r="AA199" s="1036">
        <v>141.23634746591034</v>
      </c>
      <c r="AI199" s="1032">
        <v>0.19327910958904113</v>
      </c>
      <c r="AJ199" s="1033">
        <v>0.19374715391621128</v>
      </c>
      <c r="AK199" s="1033">
        <v>0.18053652968036527</v>
      </c>
      <c r="AL199" s="1033">
        <v>0.16853595890410961</v>
      </c>
      <c r="AM199" s="1033">
        <v>0.17654109589041095</v>
      </c>
      <c r="AN199" s="1033">
        <v>0.1832735655737705</v>
      </c>
    </row>
    <row r="200" spans="1:40" x14ac:dyDescent="0.2">
      <c r="A200" s="262">
        <v>58770</v>
      </c>
      <c r="B200" s="262" t="s">
        <v>1168</v>
      </c>
      <c r="C200" s="1000">
        <v>41730</v>
      </c>
      <c r="D200" s="262">
        <v>2014</v>
      </c>
      <c r="E200" s="262" t="s">
        <v>4</v>
      </c>
      <c r="F200" s="262" t="s">
        <v>62</v>
      </c>
      <c r="G200" s="1001">
        <v>39.737690999999998</v>
      </c>
      <c r="H200" s="1001">
        <v>-86.218220000000002</v>
      </c>
      <c r="I200" s="1001">
        <v>4.0079869862999997</v>
      </c>
      <c r="J200" s="262" t="s">
        <v>96</v>
      </c>
      <c r="K200" s="262" t="s">
        <v>955</v>
      </c>
      <c r="L200" s="1001">
        <v>10.86</v>
      </c>
      <c r="M200" s="1001">
        <v>7.8920000000000003</v>
      </c>
      <c r="N200" s="1001">
        <v>1.3760770400405473</v>
      </c>
      <c r="O200" s="262" t="s">
        <v>962</v>
      </c>
      <c r="P200" s="262" t="s">
        <v>962</v>
      </c>
      <c r="Q200" s="262">
        <v>20</v>
      </c>
      <c r="R200" s="262">
        <v>180</v>
      </c>
      <c r="X200" s="1031">
        <v>25.466833217341499</v>
      </c>
      <c r="Y200" s="1031">
        <v>0.63869692220170204</v>
      </c>
      <c r="AA200" s="1036">
        <v>210.35395945621329</v>
      </c>
      <c r="AI200" s="1032">
        <v>0.15799769490866422</v>
      </c>
      <c r="AJ200" s="1033">
        <v>0.19197823278189988</v>
      </c>
      <c r="AK200" s="1033">
        <v>0.16800262447146061</v>
      </c>
      <c r="AL200" s="1033">
        <v>0.16256101201841294</v>
      </c>
      <c r="AM200" s="1033">
        <v>0.15780676113838182</v>
      </c>
      <c r="AN200" s="1033">
        <v>0.15054095498704273</v>
      </c>
    </row>
    <row r="201" spans="1:40" x14ac:dyDescent="0.2">
      <c r="A201" s="262">
        <v>59631</v>
      </c>
      <c r="B201" s="262" t="s">
        <v>1169</v>
      </c>
      <c r="C201" s="1000">
        <v>41820</v>
      </c>
      <c r="D201" s="262">
        <v>2014</v>
      </c>
      <c r="E201" s="262" t="s">
        <v>1</v>
      </c>
      <c r="F201" s="262" t="s">
        <v>32</v>
      </c>
      <c r="G201" s="1001">
        <v>40.559291000000002</v>
      </c>
      <c r="H201" s="1001">
        <v>-74.713430000000002</v>
      </c>
      <c r="I201" s="1001">
        <v>3.9596132420000001</v>
      </c>
      <c r="J201" s="262" t="s">
        <v>96</v>
      </c>
      <c r="K201" s="262" t="s">
        <v>955</v>
      </c>
      <c r="L201" s="1001">
        <v>9.9499999999999993</v>
      </c>
      <c r="M201" s="1001">
        <v>7.726</v>
      </c>
      <c r="N201" s="1001">
        <v>1.2878591768055914</v>
      </c>
      <c r="O201" s="262" t="s">
        <v>962</v>
      </c>
      <c r="P201" s="262" t="s">
        <v>962</v>
      </c>
      <c r="Q201" s="262">
        <v>20</v>
      </c>
      <c r="R201" s="262">
        <v>180</v>
      </c>
      <c r="X201" s="1031">
        <v>19.0108524223978</v>
      </c>
      <c r="Y201" s="1031">
        <v>18.585959660225502</v>
      </c>
      <c r="AA201" s="1036">
        <v>195.81282789744722</v>
      </c>
      <c r="AI201" s="1032">
        <v>0.18732876712328764</v>
      </c>
      <c r="AJ201" s="1033">
        <v>0.19327755009107467</v>
      </c>
      <c r="AK201" s="1033">
        <v>0.17799657534246574</v>
      </c>
      <c r="AL201" s="1033">
        <v>0.16767979452054796</v>
      </c>
      <c r="AM201" s="1033">
        <v>0.17611301369863014</v>
      </c>
      <c r="AN201" s="1033">
        <v>0.18823998178506376</v>
      </c>
    </row>
    <row r="202" spans="1:40" x14ac:dyDescent="0.2">
      <c r="A202" s="262">
        <v>59619</v>
      </c>
      <c r="B202" s="262" t="s">
        <v>1170</v>
      </c>
      <c r="C202" s="1000">
        <v>42004</v>
      </c>
      <c r="D202" s="262">
        <v>2014</v>
      </c>
      <c r="E202" s="262" t="s">
        <v>92</v>
      </c>
      <c r="F202" s="262" t="s">
        <v>19</v>
      </c>
      <c r="G202" s="1001">
        <v>35.254280999999999</v>
      </c>
      <c r="H202" s="1001">
        <v>-107.24519100000001</v>
      </c>
      <c r="I202" s="1001">
        <v>5.484536758</v>
      </c>
      <c r="J202" s="262" t="s">
        <v>96</v>
      </c>
      <c r="K202" s="262" t="s">
        <v>961</v>
      </c>
      <c r="L202" s="1001">
        <v>9.42</v>
      </c>
      <c r="M202" s="1001">
        <v>7.6</v>
      </c>
      <c r="N202" s="1001">
        <v>1.2394736842105263</v>
      </c>
      <c r="O202" s="262" t="s">
        <v>163</v>
      </c>
      <c r="P202" s="262" t="s">
        <v>946</v>
      </c>
      <c r="Q202" s="262" t="s">
        <v>163</v>
      </c>
      <c r="R202" s="262">
        <v>180</v>
      </c>
      <c r="X202" s="1031">
        <v>25.2252619851449</v>
      </c>
      <c r="Y202" s="1031">
        <v>19.220440703219001</v>
      </c>
      <c r="AA202" s="1036">
        <v>65.026675840985362</v>
      </c>
      <c r="AJ202" s="1033">
        <v>0.28685528712491615</v>
      </c>
      <c r="AK202" s="1033">
        <v>0.30015320836337428</v>
      </c>
      <c r="AL202" s="1033">
        <v>0.29557197788993034</v>
      </c>
      <c r="AM202" s="1033">
        <v>0.29692381639029086</v>
      </c>
      <c r="AN202" s="1033">
        <v>0.30763169878247532</v>
      </c>
    </row>
    <row r="203" spans="1:40" x14ac:dyDescent="0.2">
      <c r="A203" s="262">
        <v>59366</v>
      </c>
      <c r="B203" s="262" t="s">
        <v>1171</v>
      </c>
      <c r="C203" s="1000">
        <v>41670</v>
      </c>
      <c r="D203" s="262">
        <v>2014</v>
      </c>
      <c r="E203" s="262" t="s">
        <v>1</v>
      </c>
      <c r="F203" s="262" t="s">
        <v>32</v>
      </c>
      <c r="G203" s="1001">
        <v>41.188370999999997</v>
      </c>
      <c r="H203" s="1001">
        <v>-74.590389999999999</v>
      </c>
      <c r="I203" s="1001">
        <v>3.8892929224000001</v>
      </c>
      <c r="J203" s="262" t="s">
        <v>96</v>
      </c>
      <c r="K203" s="262" t="s">
        <v>955</v>
      </c>
      <c r="L203" s="1001">
        <v>8.4459999999999997</v>
      </c>
      <c r="M203" s="1001">
        <v>7</v>
      </c>
      <c r="N203" s="1001">
        <v>1.2065714285714286</v>
      </c>
      <c r="O203" s="262" t="s">
        <v>962</v>
      </c>
      <c r="P203" s="262" t="s">
        <v>962</v>
      </c>
      <c r="Q203" s="262">
        <v>10</v>
      </c>
      <c r="R203" s="262">
        <v>180</v>
      </c>
      <c r="X203" s="1031">
        <v>19.722061581439601</v>
      </c>
      <c r="Y203" s="1031">
        <v>19.9141083396661</v>
      </c>
      <c r="AA203" s="1036">
        <v>219.42723750473621</v>
      </c>
      <c r="AI203" s="1032">
        <v>0.15490867579908674</v>
      </c>
      <c r="AJ203" s="1033">
        <v>0.16814663023679421</v>
      </c>
      <c r="AK203" s="1033">
        <v>0.15076647097195042</v>
      </c>
      <c r="AL203" s="1033">
        <v>0.13993803000652316</v>
      </c>
      <c r="AM203" s="1033">
        <v>0.15174494455316373</v>
      </c>
    </row>
    <row r="204" spans="1:40" x14ac:dyDescent="0.2">
      <c r="A204" s="262">
        <v>59186</v>
      </c>
      <c r="B204" s="262" t="s">
        <v>1172</v>
      </c>
      <c r="C204" s="1000">
        <v>41851</v>
      </c>
      <c r="D204" s="262">
        <v>2014</v>
      </c>
      <c r="E204" s="262" t="s">
        <v>1</v>
      </c>
      <c r="F204" s="262" t="s">
        <v>32</v>
      </c>
      <c r="G204" s="1001">
        <v>40.006081000000002</v>
      </c>
      <c r="H204" s="1001">
        <v>-74.730490000000003</v>
      </c>
      <c r="I204" s="1001">
        <v>4.0069723744000001</v>
      </c>
      <c r="J204" s="262" t="s">
        <v>96</v>
      </c>
      <c r="K204" s="262" t="s">
        <v>955</v>
      </c>
      <c r="L204" s="1001">
        <v>9.1898999999999997</v>
      </c>
      <c r="M204" s="1001">
        <v>7</v>
      </c>
      <c r="N204" s="1001">
        <v>1.3128428571428572</v>
      </c>
      <c r="O204" s="262" t="s">
        <v>962</v>
      </c>
      <c r="P204" s="262" t="s">
        <v>962</v>
      </c>
      <c r="Q204" s="262">
        <v>20</v>
      </c>
      <c r="R204" s="262">
        <v>180</v>
      </c>
      <c r="X204" s="1031">
        <v>18.5470684526287</v>
      </c>
      <c r="Y204" s="1031">
        <v>21.612182886629</v>
      </c>
      <c r="AA204" s="1036">
        <v>151.12870124321216</v>
      </c>
      <c r="AI204" s="1032">
        <v>0.19719504240052185</v>
      </c>
      <c r="AJ204" s="1033">
        <v>0.20337301587301587</v>
      </c>
      <c r="AK204" s="1033">
        <v>0.18855185909980429</v>
      </c>
      <c r="AL204" s="1033">
        <v>0.18398564905414219</v>
      </c>
      <c r="AM204" s="1033">
        <v>0.17865296803652969</v>
      </c>
      <c r="AN204" s="1033">
        <v>0.17052107728337237</v>
      </c>
    </row>
    <row r="205" spans="1:40" x14ac:dyDescent="0.2">
      <c r="A205" s="262">
        <v>58757</v>
      </c>
      <c r="B205" s="262" t="s">
        <v>1173</v>
      </c>
      <c r="C205" s="1000">
        <v>42004</v>
      </c>
      <c r="D205" s="262">
        <v>2014</v>
      </c>
      <c r="E205" s="262" t="s">
        <v>8</v>
      </c>
      <c r="F205" s="262" t="s">
        <v>38</v>
      </c>
      <c r="G205" s="1001">
        <v>34.723909999999997</v>
      </c>
      <c r="H205" s="1001">
        <v>-118.29234099999999</v>
      </c>
      <c r="I205" s="1001">
        <v>5.8113525114</v>
      </c>
      <c r="J205" s="262" t="s">
        <v>96</v>
      </c>
      <c r="K205" s="262" t="s">
        <v>955</v>
      </c>
      <c r="L205" s="1001">
        <v>9.2010000000000005</v>
      </c>
      <c r="M205" s="1001">
        <v>6.49</v>
      </c>
      <c r="N205" s="1001">
        <v>1.4177195685670263</v>
      </c>
      <c r="O205" s="262" t="s">
        <v>962</v>
      </c>
      <c r="P205" s="262" t="s">
        <v>962</v>
      </c>
      <c r="Q205" s="262">
        <v>25</v>
      </c>
      <c r="R205" s="262">
        <v>193</v>
      </c>
      <c r="X205" s="1031">
        <v>22.207177558695602</v>
      </c>
      <c r="Y205" s="1031">
        <v>4.0574350832661796</v>
      </c>
      <c r="AA205" s="1036">
        <v>101.01319392579636</v>
      </c>
      <c r="AI205" s="1032">
        <v>0.25240798981221541</v>
      </c>
      <c r="AJ205" s="1033">
        <v>0.29018652768305447</v>
      </c>
      <c r="AK205" s="1033">
        <v>0.27706833836390365</v>
      </c>
      <c r="AL205" s="1033">
        <v>0.28573991599299237</v>
      </c>
      <c r="AM205" s="1033">
        <v>0.25233763218439326</v>
      </c>
      <c r="AN205" s="1033">
        <v>0.24512280347234497</v>
      </c>
    </row>
    <row r="206" spans="1:40" x14ac:dyDescent="0.2">
      <c r="A206" s="262">
        <v>57959</v>
      </c>
      <c r="B206" s="262" t="s">
        <v>1174</v>
      </c>
      <c r="C206" s="1000">
        <v>41982</v>
      </c>
      <c r="D206" s="262">
        <v>2014</v>
      </c>
      <c r="E206" s="262" t="s">
        <v>8</v>
      </c>
      <c r="F206" s="262" t="s">
        <v>38</v>
      </c>
      <c r="G206" s="1001">
        <v>33.265421000000003</v>
      </c>
      <c r="H206" s="1001">
        <v>-116.32762099999999</v>
      </c>
      <c r="I206" s="1001">
        <v>5.8405652968000004</v>
      </c>
      <c r="J206" s="262" t="s">
        <v>96</v>
      </c>
      <c r="K206" s="262" t="s">
        <v>1011</v>
      </c>
      <c r="L206" s="1001">
        <v>8.8613999999999997</v>
      </c>
      <c r="M206" s="1001">
        <v>6.3</v>
      </c>
      <c r="N206" s="1001">
        <v>1.4065714285714286</v>
      </c>
      <c r="O206" s="262" t="s">
        <v>163</v>
      </c>
      <c r="P206" s="262" t="s">
        <v>1012</v>
      </c>
      <c r="Q206" s="262" t="s">
        <v>163</v>
      </c>
      <c r="X206" s="1031">
        <v>21.305177834308299</v>
      </c>
      <c r="Y206" s="1031">
        <v>3.7858445529856399</v>
      </c>
      <c r="AA206" s="1036"/>
    </row>
    <row r="207" spans="1:40" x14ac:dyDescent="0.2">
      <c r="A207" s="262">
        <v>58682</v>
      </c>
      <c r="B207" s="262" t="s">
        <v>1175</v>
      </c>
      <c r="C207" s="1000">
        <v>41740</v>
      </c>
      <c r="D207" s="262">
        <v>2014</v>
      </c>
      <c r="E207" s="262" t="s">
        <v>6</v>
      </c>
      <c r="F207" s="262" t="s">
        <v>31</v>
      </c>
      <c r="G207" s="1001">
        <v>41.676110999999999</v>
      </c>
      <c r="H207" s="1001">
        <v>-70.996943999999999</v>
      </c>
      <c r="I207" s="1001">
        <v>3.8899625571000001</v>
      </c>
      <c r="J207" s="262" t="s">
        <v>96</v>
      </c>
      <c r="K207" s="262" t="s">
        <v>955</v>
      </c>
      <c r="L207" s="1001">
        <v>7.4584900000000012</v>
      </c>
      <c r="M207" s="1001">
        <v>6.25</v>
      </c>
      <c r="N207" s="1001">
        <v>1.1933584000000002</v>
      </c>
      <c r="O207" s="262" t="s">
        <v>962</v>
      </c>
      <c r="P207" s="262" t="s">
        <v>962</v>
      </c>
      <c r="Q207" s="262">
        <v>25</v>
      </c>
      <c r="R207" s="262">
        <v>180</v>
      </c>
      <c r="X207" s="1031">
        <v>20.812715089080601</v>
      </c>
      <c r="Y207" s="1031">
        <v>8.3842646799990792</v>
      </c>
      <c r="AA207" s="1036">
        <v>214.27659491670983</v>
      </c>
      <c r="AI207" s="1032">
        <v>0.17360712328767125</v>
      </c>
      <c r="AJ207" s="1033">
        <v>0.17262295081967213</v>
      </c>
      <c r="AK207" s="1033">
        <v>0.16069406392694063</v>
      </c>
      <c r="AL207" s="1033">
        <v>0.15075799086757991</v>
      </c>
      <c r="AM207" s="1033">
        <v>0.16368949771689498</v>
      </c>
      <c r="AN207" s="1033">
        <v>0.16812386156648451</v>
      </c>
    </row>
    <row r="208" spans="1:40" x14ac:dyDescent="0.2">
      <c r="A208" s="262">
        <v>59558</v>
      </c>
      <c r="B208" s="262" t="s">
        <v>1176</v>
      </c>
      <c r="C208" s="1000">
        <v>42004</v>
      </c>
      <c r="D208" s="262">
        <v>2014</v>
      </c>
      <c r="E208" s="262" t="s">
        <v>92</v>
      </c>
      <c r="F208" s="262" t="s">
        <v>19</v>
      </c>
      <c r="G208" s="1001">
        <v>35.283751000000002</v>
      </c>
      <c r="H208" s="1001">
        <v>-106.81253</v>
      </c>
      <c r="I208" s="1001">
        <v>5.5845785387999998</v>
      </c>
      <c r="J208" s="262" t="s">
        <v>96</v>
      </c>
      <c r="K208" s="262" t="s">
        <v>961</v>
      </c>
      <c r="L208" s="1001">
        <v>7.37</v>
      </c>
      <c r="M208" s="1001">
        <v>6.08</v>
      </c>
      <c r="N208" s="1001">
        <v>1.212171052631579</v>
      </c>
      <c r="O208" s="262" t="s">
        <v>163</v>
      </c>
      <c r="P208" s="262" t="s">
        <v>946</v>
      </c>
      <c r="Q208" s="262" t="s">
        <v>163</v>
      </c>
      <c r="R208" s="262">
        <v>180</v>
      </c>
      <c r="X208" s="1031">
        <v>24.106570651854799</v>
      </c>
      <c r="Y208" s="1031">
        <v>21.153889321600701</v>
      </c>
      <c r="AA208" s="1036">
        <v>75.991102040877365</v>
      </c>
      <c r="AI208" s="1032">
        <v>0.28833588680605621</v>
      </c>
      <c r="AJ208" s="1033">
        <v>0.30413775644712876</v>
      </c>
      <c r="AK208" s="1033">
        <v>0.30705509492910354</v>
      </c>
      <c r="AL208" s="1033">
        <v>0.30583468517183365</v>
      </c>
      <c r="AM208" s="1033">
        <v>0.28773506969478491</v>
      </c>
      <c r="AN208" s="1033">
        <v>0.28395303062985333</v>
      </c>
    </row>
    <row r="209" spans="1:40" x14ac:dyDescent="0.2">
      <c r="A209" s="262">
        <v>59044</v>
      </c>
      <c r="B209" s="262" t="s">
        <v>1177</v>
      </c>
      <c r="C209" s="1000">
        <v>41729</v>
      </c>
      <c r="D209" s="262">
        <v>2014</v>
      </c>
      <c r="E209" s="262" t="s">
        <v>92</v>
      </c>
      <c r="F209" s="262" t="s">
        <v>48</v>
      </c>
      <c r="G209" s="1001">
        <v>31.496490999999999</v>
      </c>
      <c r="H209" s="1001">
        <v>-111.00718999999999</v>
      </c>
      <c r="I209" s="1001">
        <v>5.7151303653000003</v>
      </c>
      <c r="J209" s="262" t="s">
        <v>96</v>
      </c>
      <c r="K209" s="262" t="s">
        <v>955</v>
      </c>
      <c r="L209" s="1001">
        <v>7.18</v>
      </c>
      <c r="M209" s="1001">
        <v>6</v>
      </c>
      <c r="N209" s="1001">
        <v>1.1966666666666665</v>
      </c>
      <c r="O209" s="262" t="s">
        <v>962</v>
      </c>
      <c r="P209" s="262" t="s">
        <v>962</v>
      </c>
      <c r="Q209" s="262">
        <v>25</v>
      </c>
      <c r="R209" s="262">
        <v>180</v>
      </c>
      <c r="X209" s="1031" t="s">
        <v>1974</v>
      </c>
      <c r="Y209" s="1031" t="s">
        <v>1974</v>
      </c>
      <c r="AA209" s="1036">
        <v>110.05668731369067</v>
      </c>
      <c r="AI209" s="1032">
        <v>0.1955669710806697</v>
      </c>
      <c r="AJ209" s="1033">
        <v>0.2267569823922283</v>
      </c>
      <c r="AK209" s="1033">
        <v>0.21421232876712329</v>
      </c>
      <c r="AL209" s="1033">
        <v>0.21407914764079147</v>
      </c>
      <c r="AM209" s="1033">
        <v>0.21447869101978692</v>
      </c>
      <c r="AN209" s="1033">
        <v>0.22607392228293868</v>
      </c>
    </row>
    <row r="210" spans="1:40" x14ac:dyDescent="0.2">
      <c r="A210" s="262">
        <v>58545</v>
      </c>
      <c r="B210" s="262" t="s">
        <v>1178</v>
      </c>
      <c r="C210" s="1000">
        <v>41820</v>
      </c>
      <c r="D210" s="262">
        <v>2014</v>
      </c>
      <c r="E210" s="262" t="s">
        <v>92</v>
      </c>
      <c r="F210" s="262" t="s">
        <v>38</v>
      </c>
      <c r="G210" s="1001">
        <v>32.983161000000003</v>
      </c>
      <c r="H210" s="1001">
        <v>-115.48184999999999</v>
      </c>
      <c r="I210" s="1001">
        <v>5.8990940638999998</v>
      </c>
      <c r="J210" s="262" t="s">
        <v>96</v>
      </c>
      <c r="K210" s="262" t="s">
        <v>955</v>
      </c>
      <c r="L210" s="1001">
        <v>7.4999999999999991</v>
      </c>
      <c r="M210" s="1001">
        <v>6</v>
      </c>
      <c r="N210" s="1001">
        <v>1.2499999999999998</v>
      </c>
      <c r="O210" s="262" t="s">
        <v>163</v>
      </c>
      <c r="P210" s="262" t="s">
        <v>946</v>
      </c>
      <c r="Q210" s="262" t="s">
        <v>163</v>
      </c>
      <c r="R210" s="262">
        <v>181</v>
      </c>
      <c r="X210" s="1031" t="s">
        <v>1974</v>
      </c>
      <c r="Y210" s="1031" t="s">
        <v>1974</v>
      </c>
      <c r="AA210" s="1036">
        <v>142.20591998436089</v>
      </c>
      <c r="AI210" s="1032">
        <v>0.27545662100456619</v>
      </c>
      <c r="AJ210" s="1033">
        <v>0.26474385245901638</v>
      </c>
      <c r="AK210" s="1033">
        <v>0.25958904109589043</v>
      </c>
      <c r="AL210" s="1033">
        <v>0.22317351598173515</v>
      </c>
      <c r="AM210" s="1033">
        <v>0.26402207001522071</v>
      </c>
      <c r="AN210" s="1033">
        <v>0.26961900425015178</v>
      </c>
    </row>
    <row r="211" spans="1:40" x14ac:dyDescent="0.2">
      <c r="A211" s="262">
        <v>59630</v>
      </c>
      <c r="B211" s="262" t="s">
        <v>1179</v>
      </c>
      <c r="C211" s="1000">
        <v>41943</v>
      </c>
      <c r="D211" s="262">
        <v>2014</v>
      </c>
      <c r="E211" s="262" t="s">
        <v>1</v>
      </c>
      <c r="F211" s="262" t="s">
        <v>32</v>
      </c>
      <c r="G211" s="1001">
        <v>40.235191</v>
      </c>
      <c r="H211" s="1001">
        <v>-74.321160000000006</v>
      </c>
      <c r="I211" s="1001">
        <v>4.0024881279000004</v>
      </c>
      <c r="J211" s="262" t="s">
        <v>96</v>
      </c>
      <c r="K211" s="262" t="s">
        <v>955</v>
      </c>
      <c r="L211" s="1001">
        <v>6.31</v>
      </c>
      <c r="M211" s="1001">
        <v>5.34</v>
      </c>
      <c r="N211" s="1001">
        <v>1.1816479400749063</v>
      </c>
      <c r="O211" s="262" t="s">
        <v>962</v>
      </c>
      <c r="P211" s="262" t="s">
        <v>962</v>
      </c>
      <c r="Q211" s="262">
        <v>15</v>
      </c>
      <c r="R211" s="262">
        <v>180</v>
      </c>
      <c r="X211" s="1031">
        <v>20.081875453676201</v>
      </c>
      <c r="Y211" s="1031">
        <v>21.591948089165498</v>
      </c>
      <c r="AA211" s="1036">
        <v>154.36132915397866</v>
      </c>
      <c r="AI211" s="1032">
        <v>0.18162228720948131</v>
      </c>
      <c r="AJ211" s="1033">
        <v>0.18078494777702733</v>
      </c>
      <c r="AK211" s="1033">
        <v>0.1689668735997811</v>
      </c>
      <c r="AL211" s="1033">
        <v>0.16075795666375939</v>
      </c>
      <c r="AM211" s="1033">
        <v>0.17082670634309854</v>
      </c>
    </row>
    <row r="212" spans="1:40" x14ac:dyDescent="0.2">
      <c r="A212" s="262">
        <v>58388</v>
      </c>
      <c r="B212" s="262" t="s">
        <v>1180</v>
      </c>
      <c r="C212" s="1000">
        <v>42185</v>
      </c>
      <c r="D212" s="262">
        <v>2015</v>
      </c>
      <c r="E212" s="262" t="s">
        <v>8</v>
      </c>
      <c r="F212" s="262" t="s">
        <v>38</v>
      </c>
      <c r="G212" s="1001">
        <v>34.813870999999999</v>
      </c>
      <c r="H212" s="1001">
        <v>-118.38936099999999</v>
      </c>
      <c r="I212" s="1001">
        <v>5.7757949772000003</v>
      </c>
      <c r="J212" s="262" t="s">
        <v>96</v>
      </c>
      <c r="K212" s="262" t="s">
        <v>955</v>
      </c>
      <c r="L212" s="1001">
        <v>397.8</v>
      </c>
      <c r="M212" s="1001">
        <v>314.39999999999998</v>
      </c>
      <c r="N212" s="1001">
        <v>1.3243510506798519</v>
      </c>
      <c r="O212" s="262" t="s">
        <v>163</v>
      </c>
      <c r="P212" s="262" t="s">
        <v>946</v>
      </c>
      <c r="Q212" s="262" t="s">
        <v>163</v>
      </c>
      <c r="R212" s="262">
        <v>180</v>
      </c>
      <c r="X212" s="1031">
        <v>21.473366903213901</v>
      </c>
      <c r="Y212" s="1031">
        <v>3.3259745953677098</v>
      </c>
      <c r="Z212" s="1036">
        <v>110.49071387284506</v>
      </c>
      <c r="AA212" s="1036">
        <v>119.13101996386698</v>
      </c>
      <c r="AJ212" s="1033">
        <v>0.2431371790906279</v>
      </c>
      <c r="AK212" s="1033">
        <v>0.32506641107377732</v>
      </c>
      <c r="AL212" s="1033">
        <v>0.32535718388328883</v>
      </c>
      <c r="AM212" s="1033">
        <v>0.3093919617472215</v>
      </c>
      <c r="AN212" s="1033">
        <v>0.29582087500429599</v>
      </c>
    </row>
    <row r="213" spans="1:40" x14ac:dyDescent="0.2">
      <c r="A213" s="262">
        <v>58389</v>
      </c>
      <c r="B213" s="262" t="s">
        <v>1181</v>
      </c>
      <c r="C213" s="1000">
        <v>42185</v>
      </c>
      <c r="D213" s="262">
        <v>2015</v>
      </c>
      <c r="E213" s="262" t="s">
        <v>8</v>
      </c>
      <c r="F213" s="262" t="s">
        <v>38</v>
      </c>
      <c r="G213" s="1001">
        <v>34.848610999999998</v>
      </c>
      <c r="H213" s="1001">
        <v>-118.352778</v>
      </c>
      <c r="I213" s="1001">
        <v>5.7757949772000003</v>
      </c>
      <c r="J213" s="262" t="s">
        <v>96</v>
      </c>
      <c r="K213" s="262" t="s">
        <v>955</v>
      </c>
      <c r="L213" s="1001">
        <v>349.5</v>
      </c>
      <c r="M213" s="1001">
        <v>279.5</v>
      </c>
      <c r="N213" s="1001">
        <v>1.3243510506798517</v>
      </c>
      <c r="O213" s="262" t="s">
        <v>163</v>
      </c>
      <c r="P213" s="262" t="s">
        <v>946</v>
      </c>
      <c r="Q213" s="262" t="s">
        <v>163</v>
      </c>
      <c r="R213" s="262">
        <v>180</v>
      </c>
      <c r="X213" s="1031">
        <v>21.426714584065301</v>
      </c>
      <c r="Y213" s="1031">
        <v>3.3566923758402898</v>
      </c>
      <c r="Z213" s="1036">
        <v>110.72793418415294</v>
      </c>
      <c r="AA213" s="1036">
        <v>120.0811357332484</v>
      </c>
      <c r="AJ213" s="1033">
        <v>0.31331322508830001</v>
      </c>
      <c r="AK213" s="1033">
        <v>0.31431114057053078</v>
      </c>
      <c r="AL213" s="1033">
        <v>0.32327212320583953</v>
      </c>
      <c r="AM213" s="1033">
        <v>0.30947652247917384</v>
      </c>
      <c r="AN213" s="1033">
        <v>0.29701036749776394</v>
      </c>
    </row>
    <row r="214" spans="1:40" x14ac:dyDescent="0.2">
      <c r="A214" s="262">
        <v>58915</v>
      </c>
      <c r="B214" s="262" t="s">
        <v>1182</v>
      </c>
      <c r="C214" s="1000">
        <v>42035</v>
      </c>
      <c r="D214" s="262">
        <v>2015</v>
      </c>
      <c r="E214" s="262" t="s">
        <v>92</v>
      </c>
      <c r="F214" s="262" t="s">
        <v>68</v>
      </c>
      <c r="G214" s="1001">
        <v>35.889418999999997</v>
      </c>
      <c r="H214" s="1001">
        <v>-114.95791199999999</v>
      </c>
      <c r="I214" s="1001">
        <v>5.4780166667000003</v>
      </c>
      <c r="J214" s="262" t="s">
        <v>96</v>
      </c>
      <c r="K214" s="262" t="s">
        <v>955</v>
      </c>
      <c r="L214" s="1001">
        <v>344.98</v>
      </c>
      <c r="M214" s="1001">
        <v>255</v>
      </c>
      <c r="N214" s="1001">
        <v>1.3528627450980393</v>
      </c>
      <c r="O214" s="262" t="s">
        <v>962</v>
      </c>
      <c r="P214" s="262" t="s">
        <v>962</v>
      </c>
      <c r="Q214" s="262">
        <v>16</v>
      </c>
      <c r="R214" s="262">
        <v>180</v>
      </c>
      <c r="X214" s="1031" t="s">
        <v>1974</v>
      </c>
      <c r="Y214" s="1031" t="s">
        <v>1974</v>
      </c>
      <c r="Z214" s="1036">
        <v>91.646623101480131</v>
      </c>
      <c r="AA214" s="1036">
        <v>78.06337428547512</v>
      </c>
      <c r="AJ214" s="1033">
        <v>0.27674089253187611</v>
      </c>
      <c r="AK214" s="1033">
        <v>0.27652968036529679</v>
      </c>
      <c r="AL214" s="1033">
        <v>0.2808936073059361</v>
      </c>
      <c r="AM214" s="1033">
        <v>0.27038858447488584</v>
      </c>
      <c r="AN214" s="1033">
        <v>0.28643670309653918</v>
      </c>
    </row>
    <row r="215" spans="1:40" x14ac:dyDescent="0.2">
      <c r="A215" s="262">
        <v>57275</v>
      </c>
      <c r="B215" s="262" t="s">
        <v>1183</v>
      </c>
      <c r="C215" s="1000">
        <v>42338</v>
      </c>
      <c r="D215" s="262">
        <v>2015</v>
      </c>
      <c r="E215" s="262" t="s">
        <v>92</v>
      </c>
      <c r="F215" s="262" t="s">
        <v>68</v>
      </c>
      <c r="G215" s="1001">
        <v>38.238871000000003</v>
      </c>
      <c r="H215" s="1001">
        <v>-117.363551</v>
      </c>
      <c r="I215" s="1001">
        <v>5.5553534246999998</v>
      </c>
      <c r="J215" s="262" t="s">
        <v>945</v>
      </c>
      <c r="K215" s="262" t="s">
        <v>646</v>
      </c>
      <c r="L215" s="1001"/>
      <c r="M215" s="1001">
        <v>110</v>
      </c>
      <c r="N215" s="1001"/>
      <c r="O215" s="262" t="s">
        <v>163</v>
      </c>
      <c r="P215" s="262" t="s">
        <v>1012</v>
      </c>
      <c r="Q215" s="262" t="s">
        <v>163</v>
      </c>
      <c r="S215" s="262" t="s">
        <v>1067</v>
      </c>
      <c r="T215" s="262" t="s">
        <v>1068</v>
      </c>
      <c r="U215" s="262">
        <v>2015</v>
      </c>
      <c r="V215" s="262">
        <v>110</v>
      </c>
      <c r="W215" s="262">
        <v>1100</v>
      </c>
      <c r="X215" s="1031">
        <v>24.1083899312585</v>
      </c>
      <c r="Y215" s="1031">
        <v>7.6704952130724102</v>
      </c>
      <c r="Z215" s="1036">
        <v>139.78235959043315</v>
      </c>
      <c r="AA215" s="1036"/>
      <c r="AJ215" s="1033">
        <v>0.13210711520947177</v>
      </c>
      <c r="AK215" s="1033">
        <v>4.3616645911166457E-2</v>
      </c>
      <c r="AL215" s="1033">
        <v>0.20320672478206725</v>
      </c>
      <c r="AM215" s="1033">
        <v>5.2063096720630968E-2</v>
      </c>
    </row>
    <row r="216" spans="1:40" x14ac:dyDescent="0.2">
      <c r="A216" s="262">
        <v>59339</v>
      </c>
      <c r="B216" s="262" t="s">
        <v>1184</v>
      </c>
      <c r="C216" s="1000">
        <v>42338</v>
      </c>
      <c r="D216" s="262">
        <v>2015</v>
      </c>
      <c r="E216" s="262" t="s">
        <v>8</v>
      </c>
      <c r="F216" s="262" t="s">
        <v>38</v>
      </c>
      <c r="G216" s="1001">
        <v>37.121521000000001</v>
      </c>
      <c r="H216" s="1001">
        <v>-121.04959100000001</v>
      </c>
      <c r="I216" s="1001">
        <v>5.2071694064000003</v>
      </c>
      <c r="J216" s="262" t="s">
        <v>96</v>
      </c>
      <c r="K216" s="262" t="s">
        <v>955</v>
      </c>
      <c r="L216" s="1001">
        <v>135.6</v>
      </c>
      <c r="M216" s="1001">
        <v>105.1</v>
      </c>
      <c r="N216" s="1001">
        <v>1.2901998097050429</v>
      </c>
      <c r="O216" s="262" t="s">
        <v>163</v>
      </c>
      <c r="P216" s="262" t="s">
        <v>946</v>
      </c>
      <c r="Q216" s="262" t="s">
        <v>163</v>
      </c>
      <c r="R216" s="262">
        <v>180</v>
      </c>
      <c r="X216" s="1031">
        <v>27.003933953069499</v>
      </c>
      <c r="Y216" s="1031">
        <v>3.5035148669920599</v>
      </c>
      <c r="Z216" s="1036">
        <v>123.30544471010373</v>
      </c>
      <c r="AA216" s="1036">
        <v>127.65388277238939</v>
      </c>
      <c r="AJ216" s="1033">
        <v>0.29615610031707479</v>
      </c>
      <c r="AK216" s="1033">
        <v>0.29601531582952822</v>
      </c>
      <c r="AL216" s="1033">
        <v>0.29997463216641301</v>
      </c>
      <c r="AM216" s="1033">
        <v>0.27354557754101133</v>
      </c>
      <c r="AN216" s="1033">
        <v>0.28047734095662147</v>
      </c>
    </row>
    <row r="217" spans="1:40" x14ac:dyDescent="0.2">
      <c r="A217" s="262">
        <v>59205</v>
      </c>
      <c r="B217" s="262" t="s">
        <v>1185</v>
      </c>
      <c r="C217" s="1000">
        <v>42339</v>
      </c>
      <c r="D217" s="262">
        <v>2015</v>
      </c>
      <c r="E217" s="262" t="s">
        <v>2</v>
      </c>
      <c r="F217" s="262" t="s">
        <v>21</v>
      </c>
      <c r="G217" s="1001">
        <v>29.218791</v>
      </c>
      <c r="H217" s="1001">
        <v>-99.705760999999995</v>
      </c>
      <c r="I217" s="1001">
        <v>4.8883863013999997</v>
      </c>
      <c r="J217" s="262" t="s">
        <v>96</v>
      </c>
      <c r="K217" s="262" t="s">
        <v>955</v>
      </c>
      <c r="L217" s="1001">
        <v>118</v>
      </c>
      <c r="M217" s="1001">
        <v>95</v>
      </c>
      <c r="N217" s="1001">
        <v>1.2421052631578948</v>
      </c>
      <c r="O217" s="262" t="s">
        <v>163</v>
      </c>
      <c r="P217" s="262" t="s">
        <v>1012</v>
      </c>
      <c r="Q217" s="262" t="s">
        <v>163</v>
      </c>
      <c r="X217" s="1031">
        <v>31.362390032000398</v>
      </c>
      <c r="Y217" s="1031">
        <v>0</v>
      </c>
      <c r="AA217" s="1036">
        <v>112.48240834880397</v>
      </c>
      <c r="AJ217" s="1033">
        <v>0.25933635317802706</v>
      </c>
      <c r="AK217" s="1033">
        <v>0.27531002162941604</v>
      </c>
      <c r="AL217" s="1033">
        <v>0.23644075943282863</v>
      </c>
      <c r="AM217" s="1033">
        <v>0.23817712088440279</v>
      </c>
      <c r="AN217" s="1033">
        <v>0.24201898188093185</v>
      </c>
    </row>
    <row r="218" spans="1:40" x14ac:dyDescent="0.2">
      <c r="A218" s="262">
        <v>59450</v>
      </c>
      <c r="B218" s="262" t="s">
        <v>1186</v>
      </c>
      <c r="C218" s="1000">
        <v>42339</v>
      </c>
      <c r="D218" s="262">
        <v>2015</v>
      </c>
      <c r="E218" s="262" t="s">
        <v>93</v>
      </c>
      <c r="F218" s="262" t="s">
        <v>45</v>
      </c>
      <c r="G218" s="1001">
        <v>30.992740999999999</v>
      </c>
      <c r="H218" s="1001">
        <v>-84.635380999999995</v>
      </c>
      <c r="I218" s="1001">
        <v>4.7772376712</v>
      </c>
      <c r="J218" s="262" t="s">
        <v>96</v>
      </c>
      <c r="K218" s="262" t="s">
        <v>961</v>
      </c>
      <c r="L218" s="1001">
        <v>110</v>
      </c>
      <c r="M218" s="1001">
        <v>81.06</v>
      </c>
      <c r="N218" s="1001">
        <v>1.3570194917345175</v>
      </c>
      <c r="O218" s="262" t="s">
        <v>163</v>
      </c>
      <c r="P218" s="262" t="s">
        <v>946</v>
      </c>
      <c r="Q218" s="262" t="s">
        <v>163</v>
      </c>
      <c r="R218" s="262">
        <v>180</v>
      </c>
      <c r="X218" s="1031">
        <v>22.111989931052499</v>
      </c>
      <c r="Y218" s="1031">
        <v>4.3081548408242503</v>
      </c>
      <c r="Z218" s="1036">
        <v>59.677318061680054</v>
      </c>
      <c r="AA218" s="1036">
        <v>78.201133402143427</v>
      </c>
      <c r="AJ218" s="1033">
        <v>0.28293203551912566</v>
      </c>
      <c r="AK218" s="1033">
        <v>0.26464041095890412</v>
      </c>
      <c r="AL218" s="1033">
        <v>0.24994292237442922</v>
      </c>
      <c r="AM218" s="1033">
        <v>0.2638584474885845</v>
      </c>
      <c r="AN218" s="1033">
        <v>0.24701161202185792</v>
      </c>
    </row>
    <row r="219" spans="1:40" x14ac:dyDescent="0.2">
      <c r="A219" s="262">
        <v>59944</v>
      </c>
      <c r="B219" s="262" t="s">
        <v>1187</v>
      </c>
      <c r="C219" s="1000">
        <v>42339</v>
      </c>
      <c r="D219" s="262">
        <v>2015</v>
      </c>
      <c r="E219" s="262" t="s">
        <v>1</v>
      </c>
      <c r="F219" s="262" t="s">
        <v>67</v>
      </c>
      <c r="G219" s="1001">
        <v>35.819031000000003</v>
      </c>
      <c r="H219" s="1001">
        <v>-77.483641000000006</v>
      </c>
      <c r="I219" s="1001">
        <v>4.4406878995000003</v>
      </c>
      <c r="J219" s="262" t="s">
        <v>96</v>
      </c>
      <c r="K219" s="262" t="s">
        <v>955</v>
      </c>
      <c r="L219" s="1001">
        <v>112.09848</v>
      </c>
      <c r="M219" s="1001">
        <v>81</v>
      </c>
      <c r="N219" s="1001">
        <v>1.3243510506798517</v>
      </c>
      <c r="O219" s="262" t="s">
        <v>163</v>
      </c>
      <c r="P219" s="262" t="s">
        <v>946</v>
      </c>
      <c r="Q219" s="262" t="s">
        <v>163</v>
      </c>
      <c r="R219" s="262">
        <v>181</v>
      </c>
      <c r="X219" s="1031">
        <v>22.323893430908999</v>
      </c>
      <c r="Y219" s="1031">
        <v>10.1270208912832</v>
      </c>
      <c r="AA219" s="1036">
        <v>100.13774716979255</v>
      </c>
      <c r="AJ219" s="1033">
        <v>0.23367261463041669</v>
      </c>
      <c r="AK219" s="1033">
        <v>0.24081402559332543</v>
      </c>
      <c r="AL219" s="1033">
        <v>0.22003354191329844</v>
      </c>
      <c r="AM219" s="1033">
        <v>0.22070156153108969</v>
      </c>
      <c r="AN219" s="1033">
        <v>0.21530448177381997</v>
      </c>
    </row>
    <row r="220" spans="1:40" x14ac:dyDescent="0.2">
      <c r="A220" s="262">
        <v>58660</v>
      </c>
      <c r="B220" s="262" t="s">
        <v>1188</v>
      </c>
      <c r="C220" s="1000">
        <v>42353</v>
      </c>
      <c r="D220" s="262">
        <v>2015</v>
      </c>
      <c r="E220" s="262" t="s">
        <v>92</v>
      </c>
      <c r="F220" s="262" t="s">
        <v>499</v>
      </c>
      <c r="G220" s="1001">
        <v>37.882778000000002</v>
      </c>
      <c r="H220" s="1001">
        <v>-112.904167</v>
      </c>
      <c r="I220" s="1001">
        <v>5.2435632419999996</v>
      </c>
      <c r="J220" s="262" t="s">
        <v>96</v>
      </c>
      <c r="K220" s="262" t="s">
        <v>955</v>
      </c>
      <c r="L220" s="1001">
        <v>104.75</v>
      </c>
      <c r="M220" s="1001">
        <v>80</v>
      </c>
      <c r="N220" s="1001">
        <v>1.309375</v>
      </c>
      <c r="O220" s="262" t="s">
        <v>163</v>
      </c>
      <c r="P220" s="262" t="s">
        <v>946</v>
      </c>
      <c r="Q220" s="262" t="s">
        <v>163</v>
      </c>
      <c r="R220" s="262">
        <v>180</v>
      </c>
      <c r="X220" s="1031">
        <v>22.096796668459199</v>
      </c>
      <c r="Y220" s="1031">
        <v>12.311803463472099</v>
      </c>
      <c r="AA220" s="1036">
        <v>60.69386866516647</v>
      </c>
      <c r="AJ220" s="1033">
        <v>0.29609374999999999</v>
      </c>
      <c r="AK220" s="1033">
        <v>0.29904965753424656</v>
      </c>
      <c r="AL220" s="1033">
        <v>0.298914098173516</v>
      </c>
      <c r="AM220" s="1033">
        <v>0.28285958904109593</v>
      </c>
      <c r="AN220" s="1033">
        <v>0.30877589936247724</v>
      </c>
    </row>
    <row r="221" spans="1:40" x14ac:dyDescent="0.2">
      <c r="A221" s="262">
        <v>58848</v>
      </c>
      <c r="B221" s="262" t="s">
        <v>1189</v>
      </c>
      <c r="C221" s="1000">
        <v>42368</v>
      </c>
      <c r="D221" s="262">
        <v>2015</v>
      </c>
      <c r="E221" s="262" t="s">
        <v>93</v>
      </c>
      <c r="F221" s="262" t="s">
        <v>67</v>
      </c>
      <c r="G221" s="1001">
        <v>35.006731000000002</v>
      </c>
      <c r="H221" s="1001">
        <v>-78.124981000000005</v>
      </c>
      <c r="I221" s="1001">
        <v>4.4963607306000002</v>
      </c>
      <c r="J221" s="262" t="s">
        <v>96</v>
      </c>
      <c r="K221" s="262" t="s">
        <v>961</v>
      </c>
      <c r="L221" s="1001">
        <v>87.5</v>
      </c>
      <c r="M221" s="1001">
        <v>64.8</v>
      </c>
      <c r="N221" s="1001">
        <v>1.3503086419753088</v>
      </c>
      <c r="O221" s="262" t="s">
        <v>962</v>
      </c>
      <c r="P221" s="262" t="s">
        <v>962</v>
      </c>
      <c r="Q221" s="262">
        <v>20</v>
      </c>
      <c r="R221" s="262">
        <v>180</v>
      </c>
      <c r="X221" s="1031">
        <v>23.168791711318399</v>
      </c>
      <c r="Y221" s="1031">
        <v>1.85973897331805</v>
      </c>
      <c r="AA221" s="1036">
        <v>89.596780251920791</v>
      </c>
      <c r="AK221" s="1033">
        <v>0.2043185213371668</v>
      </c>
      <c r="AL221" s="1033">
        <v>0.19893842663058803</v>
      </c>
      <c r="AM221" s="1033">
        <v>0.20878431704154701</v>
      </c>
      <c r="AN221" s="1033">
        <v>0.19576840045874663</v>
      </c>
    </row>
    <row r="222" spans="1:40" x14ac:dyDescent="0.2">
      <c r="A222" s="262">
        <v>58713</v>
      </c>
      <c r="B222" s="262" t="s">
        <v>1190</v>
      </c>
      <c r="C222" s="1000">
        <v>42241</v>
      </c>
      <c r="D222" s="262">
        <v>2015</v>
      </c>
      <c r="E222" s="262" t="s">
        <v>8</v>
      </c>
      <c r="F222" s="262" t="s">
        <v>38</v>
      </c>
      <c r="G222" s="1001">
        <v>36.728670999999999</v>
      </c>
      <c r="H222" s="1001">
        <v>-120.415311</v>
      </c>
      <c r="I222" s="1001">
        <v>5.2840073059000003</v>
      </c>
      <c r="J222" s="262" t="s">
        <v>96</v>
      </c>
      <c r="K222" s="262" t="s">
        <v>961</v>
      </c>
      <c r="L222" s="1001">
        <v>73</v>
      </c>
      <c r="M222" s="1001">
        <v>62.5</v>
      </c>
      <c r="N222" s="1001">
        <v>1.1679999999999999</v>
      </c>
      <c r="O222" s="262" t="s">
        <v>163</v>
      </c>
      <c r="P222" s="262" t="s">
        <v>946</v>
      </c>
      <c r="Q222" s="262" t="s">
        <v>163</v>
      </c>
      <c r="R222" s="262">
        <v>180</v>
      </c>
      <c r="X222" s="1031">
        <v>19.6211213806648</v>
      </c>
      <c r="Y222" s="1031">
        <v>3.7686275149137201</v>
      </c>
      <c r="Z222" s="1036">
        <v>124.46150053332839</v>
      </c>
      <c r="AA222" s="1036">
        <v>133.07820265101171</v>
      </c>
      <c r="AJ222" s="1033">
        <v>0.2725664845173042</v>
      </c>
      <c r="AK222" s="1033">
        <v>0.28689315068493143</v>
      </c>
      <c r="AL222" s="1033">
        <v>0.28423926940639271</v>
      </c>
      <c r="AM222" s="1033">
        <v>0.27336803652968034</v>
      </c>
      <c r="AN222" s="1033">
        <v>0.26014025500910748</v>
      </c>
    </row>
    <row r="223" spans="1:40" x14ac:dyDescent="0.2">
      <c r="A223" s="262">
        <v>58017</v>
      </c>
      <c r="B223" s="262" t="s">
        <v>1191</v>
      </c>
      <c r="C223" s="1000">
        <v>42063</v>
      </c>
      <c r="D223" s="262">
        <v>2015</v>
      </c>
      <c r="E223" s="262" t="s">
        <v>8</v>
      </c>
      <c r="F223" s="262" t="s">
        <v>68</v>
      </c>
      <c r="G223" s="1001">
        <v>35.786389</v>
      </c>
      <c r="H223" s="1001">
        <v>-114.962778</v>
      </c>
      <c r="I223" s="1001">
        <v>5.6636732877</v>
      </c>
      <c r="J223" s="262" t="s">
        <v>96</v>
      </c>
      <c r="K223" s="262" t="s">
        <v>961</v>
      </c>
      <c r="L223" s="1001">
        <v>77.8</v>
      </c>
      <c r="M223" s="1001">
        <v>60.8</v>
      </c>
      <c r="N223" s="1001">
        <v>1.2796052631578947</v>
      </c>
      <c r="O223" s="262" t="s">
        <v>962</v>
      </c>
      <c r="P223" s="262" t="s">
        <v>962</v>
      </c>
      <c r="Q223" s="262">
        <v>25</v>
      </c>
      <c r="R223" s="262">
        <v>180</v>
      </c>
      <c r="X223" s="1031">
        <v>21.6617619933009</v>
      </c>
      <c r="Y223" s="1031">
        <v>3.6764177005627401</v>
      </c>
      <c r="Z223" s="1036">
        <v>115.93134912455014</v>
      </c>
      <c r="AA223" s="1036">
        <v>68.493587729458227</v>
      </c>
      <c r="AG223" s="1032">
        <v>0.28158485656144511</v>
      </c>
      <c r="AH223" s="1032">
        <v>0.27818742753623199</v>
      </c>
      <c r="AI223" s="1032">
        <v>0.28393746818975024</v>
      </c>
      <c r="AJ223" s="1033">
        <v>0.27803901806314452</v>
      </c>
      <c r="AK223" s="1033">
        <v>0.27879928820395783</v>
      </c>
      <c r="AL223" s="1033">
        <v>0.27966121042618003</v>
      </c>
      <c r="AM223" s="1033">
        <v>0.27241628614916286</v>
      </c>
      <c r="AN223" s="1033">
        <v>0.28200364298724956</v>
      </c>
    </row>
    <row r="224" spans="1:40" x14ac:dyDescent="0.2">
      <c r="A224" s="262">
        <v>58833</v>
      </c>
      <c r="B224" s="262" t="s">
        <v>1192</v>
      </c>
      <c r="C224" s="1000">
        <v>42231</v>
      </c>
      <c r="D224" s="262">
        <v>2015</v>
      </c>
      <c r="E224" s="262" t="s">
        <v>92</v>
      </c>
      <c r="F224" s="262" t="s">
        <v>48</v>
      </c>
      <c r="G224" s="1001">
        <v>32.257491000000002</v>
      </c>
      <c r="H224" s="1001">
        <v>-110.156311</v>
      </c>
      <c r="I224" s="1001">
        <v>5.7559735160000001</v>
      </c>
      <c r="J224" s="262" t="s">
        <v>96</v>
      </c>
      <c r="K224" s="262" t="s">
        <v>955</v>
      </c>
      <c r="L224" s="1001">
        <v>75.868749999999991</v>
      </c>
      <c r="M224" s="1001">
        <v>55</v>
      </c>
      <c r="N224" s="1001">
        <v>1.3794318181818179</v>
      </c>
      <c r="O224" s="262" t="s">
        <v>163</v>
      </c>
      <c r="P224" s="262" t="s">
        <v>946</v>
      </c>
      <c r="Q224" s="262" t="s">
        <v>163</v>
      </c>
      <c r="R224" s="262">
        <v>180</v>
      </c>
      <c r="S224" s="262" t="s">
        <v>1073</v>
      </c>
      <c r="X224" s="1031" t="s">
        <v>1974</v>
      </c>
      <c r="Y224" s="1031" t="s">
        <v>1974</v>
      </c>
      <c r="AA224" s="1036">
        <v>75.547209239269662</v>
      </c>
      <c r="AJ224" s="1033">
        <v>0.31943202516973007</v>
      </c>
      <c r="AK224" s="1033">
        <v>0.31488999584889998</v>
      </c>
      <c r="AL224" s="1033">
        <v>0.32610211706102116</v>
      </c>
      <c r="AM224" s="1033">
        <v>0.30874221668742213</v>
      </c>
      <c r="AN224" s="1033">
        <v>0.32576792515317105</v>
      </c>
    </row>
    <row r="225" spans="1:40" x14ac:dyDescent="0.2">
      <c r="A225" s="262">
        <v>60008</v>
      </c>
      <c r="B225" s="262" t="s">
        <v>1193</v>
      </c>
      <c r="C225" s="1000">
        <v>42369</v>
      </c>
      <c r="D225" s="262">
        <v>2015</v>
      </c>
      <c r="E225" s="262" t="s">
        <v>92</v>
      </c>
      <c r="F225" s="262" t="s">
        <v>60</v>
      </c>
      <c r="G225" s="1001">
        <v>37.694681000000003</v>
      </c>
      <c r="H225" s="1001">
        <v>-105.982281</v>
      </c>
      <c r="I225" s="1001">
        <v>5.3455022831000001</v>
      </c>
      <c r="J225" s="262" t="s">
        <v>96</v>
      </c>
      <c r="K225" s="262" t="s">
        <v>955</v>
      </c>
      <c r="L225" s="1001">
        <v>64</v>
      </c>
      <c r="M225" s="1001">
        <v>52</v>
      </c>
      <c r="N225" s="1001">
        <v>1.2307692307692308</v>
      </c>
      <c r="O225" s="262" t="s">
        <v>163</v>
      </c>
      <c r="P225" s="262" t="s">
        <v>946</v>
      </c>
      <c r="Q225" s="262" t="s">
        <v>163</v>
      </c>
      <c r="R225" s="262">
        <v>180</v>
      </c>
      <c r="X225" s="1031">
        <v>18.378471664067199</v>
      </c>
      <c r="Y225" s="1031">
        <v>17.920716435215901</v>
      </c>
      <c r="Z225" s="1036">
        <v>46.394199879092604</v>
      </c>
      <c r="AA225" s="1036">
        <v>88.801346716989329</v>
      </c>
      <c r="AJ225" s="1033">
        <v>0.27238773294101165</v>
      </c>
      <c r="AK225" s="1033">
        <v>0.27519757639620651</v>
      </c>
      <c r="AL225" s="1033">
        <v>0.28000307341060765</v>
      </c>
      <c r="AM225" s="1033">
        <v>0.27085967685282752</v>
      </c>
      <c r="AN225" s="1033">
        <v>0.27447632058287796</v>
      </c>
    </row>
    <row r="226" spans="1:40" x14ac:dyDescent="0.2">
      <c r="A226" s="262">
        <v>59702</v>
      </c>
      <c r="B226" s="262" t="s">
        <v>1194</v>
      </c>
      <c r="C226" s="1000">
        <v>42369</v>
      </c>
      <c r="D226" s="262">
        <v>2015</v>
      </c>
      <c r="E226" s="262" t="s">
        <v>92</v>
      </c>
      <c r="F226" s="262" t="s">
        <v>499</v>
      </c>
      <c r="G226" s="1001">
        <v>39.154741000000001</v>
      </c>
      <c r="H226" s="1001">
        <v>-112.35636100000001</v>
      </c>
      <c r="I226" s="1001">
        <v>5.0044614154999998</v>
      </c>
      <c r="J226" s="262" t="s">
        <v>96</v>
      </c>
      <c r="K226" s="262" t="s">
        <v>955</v>
      </c>
      <c r="L226" s="1001">
        <v>62.5</v>
      </c>
      <c r="M226" s="1001">
        <v>50</v>
      </c>
      <c r="N226" s="1001">
        <v>1.25</v>
      </c>
      <c r="O226" s="262" t="s">
        <v>163</v>
      </c>
      <c r="P226" s="262" t="s">
        <v>946</v>
      </c>
      <c r="Q226" s="262" t="s">
        <v>163</v>
      </c>
      <c r="R226" s="262">
        <v>180</v>
      </c>
      <c r="X226" s="1031">
        <v>22.9958190624859</v>
      </c>
      <c r="Y226" s="1031">
        <v>16.150394618257199</v>
      </c>
      <c r="AA226" s="1036">
        <v>77.754970471266859</v>
      </c>
      <c r="AJ226" s="1033">
        <v>0.26318078324225863</v>
      </c>
      <c r="AK226" s="1033">
        <v>0.26941095890410954</v>
      </c>
      <c r="AL226" s="1033">
        <v>0.27775799086757996</v>
      </c>
      <c r="AM226" s="1033">
        <v>0.23047945205479453</v>
      </c>
      <c r="AN226" s="1033">
        <v>0.27167805100182152</v>
      </c>
    </row>
    <row r="227" spans="1:40" x14ac:dyDescent="0.2">
      <c r="A227" s="262">
        <v>59778</v>
      </c>
      <c r="B227" s="262" t="s">
        <v>1195</v>
      </c>
      <c r="C227" s="1000">
        <v>42369</v>
      </c>
      <c r="D227" s="262">
        <v>2015</v>
      </c>
      <c r="E227" s="262" t="s">
        <v>93</v>
      </c>
      <c r="F227" s="262" t="s">
        <v>67</v>
      </c>
      <c r="G227" s="1001">
        <v>35.153680999999999</v>
      </c>
      <c r="H227" s="1001">
        <v>-79.635551000000007</v>
      </c>
      <c r="I227" s="1001">
        <v>4.4735123288</v>
      </c>
      <c r="J227" s="262" t="s">
        <v>96</v>
      </c>
      <c r="K227" s="262" t="s">
        <v>955</v>
      </c>
      <c r="L227" s="1001">
        <v>62.052859999999995</v>
      </c>
      <c r="M227" s="1001">
        <v>47.7</v>
      </c>
      <c r="N227" s="1001">
        <v>1.3008985324947588</v>
      </c>
      <c r="O227" s="262" t="s">
        <v>962</v>
      </c>
      <c r="P227" s="262" t="s">
        <v>962</v>
      </c>
      <c r="Q227" s="262">
        <v>20</v>
      </c>
      <c r="R227" s="262">
        <v>180</v>
      </c>
      <c r="X227" s="1031">
        <v>23.1768612575123</v>
      </c>
      <c r="Y227" s="1031">
        <v>3.5577740784603198</v>
      </c>
      <c r="AA227" s="1036">
        <v>99.018394654315003</v>
      </c>
      <c r="AJ227" s="1033">
        <v>0.21749569447785758</v>
      </c>
      <c r="AK227" s="1033">
        <v>0.22254530312167939</v>
      </c>
      <c r="AL227" s="1033">
        <v>0.20365583986674701</v>
      </c>
      <c r="AM227" s="1033">
        <v>0.20480935833740166</v>
      </c>
      <c r="AN227" s="1033">
        <v>0.1925313033416961</v>
      </c>
    </row>
    <row r="228" spans="1:40" x14ac:dyDescent="0.2">
      <c r="A228" s="262">
        <v>59634</v>
      </c>
      <c r="B228" s="262" t="s">
        <v>1196</v>
      </c>
      <c r="C228" s="1000">
        <v>42369</v>
      </c>
      <c r="D228" s="262">
        <v>2015</v>
      </c>
      <c r="E228" s="262" t="s">
        <v>92</v>
      </c>
      <c r="F228" s="262" t="s">
        <v>48</v>
      </c>
      <c r="G228" s="1001">
        <v>33.039881000000001</v>
      </c>
      <c r="H228" s="1001">
        <v>-111.452011</v>
      </c>
      <c r="I228" s="1001">
        <v>5.8013993151000003</v>
      </c>
      <c r="J228" s="262" t="s">
        <v>96</v>
      </c>
      <c r="K228" s="262" t="s">
        <v>955</v>
      </c>
      <c r="L228" s="1001">
        <v>57.46</v>
      </c>
      <c r="M228" s="1001">
        <v>45</v>
      </c>
      <c r="N228" s="1001">
        <v>1.276888888888889</v>
      </c>
      <c r="O228" s="262" t="s">
        <v>163</v>
      </c>
      <c r="P228" s="262" t="s">
        <v>946</v>
      </c>
      <c r="Q228" s="262" t="s">
        <v>163</v>
      </c>
      <c r="R228" s="262">
        <v>180</v>
      </c>
      <c r="X228" s="1031" t="s">
        <v>1974</v>
      </c>
      <c r="Y228" s="1031" t="s">
        <v>1974</v>
      </c>
      <c r="Z228" s="1036">
        <v>48.830035442316934</v>
      </c>
      <c r="AA228" s="1036">
        <v>60.615696365242272</v>
      </c>
      <c r="AJ228" s="1033">
        <v>0.3073795790325845</v>
      </c>
      <c r="AK228" s="1033">
        <v>0.31511415525114156</v>
      </c>
      <c r="AL228" s="1033">
        <v>0.31247336377473367</v>
      </c>
      <c r="AM228" s="1033">
        <v>0.30637239979705733</v>
      </c>
      <c r="AN228" s="1033">
        <v>0.31701831613033798</v>
      </c>
    </row>
    <row r="229" spans="1:40" x14ac:dyDescent="0.2">
      <c r="A229" s="262">
        <v>58711</v>
      </c>
      <c r="B229" s="262" t="s">
        <v>1197</v>
      </c>
      <c r="C229" s="1000">
        <v>42124</v>
      </c>
      <c r="D229" s="262">
        <v>2015</v>
      </c>
      <c r="E229" s="262" t="s">
        <v>8</v>
      </c>
      <c r="F229" s="262" t="s">
        <v>38</v>
      </c>
      <c r="G229" s="1001">
        <v>35.622090999999998</v>
      </c>
      <c r="H229" s="1001">
        <v>-119.854151</v>
      </c>
      <c r="I229" s="1001">
        <v>5.3721926940999998</v>
      </c>
      <c r="J229" s="262" t="s">
        <v>96</v>
      </c>
      <c r="K229" s="262" t="s">
        <v>961</v>
      </c>
      <c r="L229" s="1001">
        <v>43</v>
      </c>
      <c r="M229" s="1001">
        <v>32</v>
      </c>
      <c r="N229" s="1001">
        <v>1.34375</v>
      </c>
      <c r="O229" s="262" t="s">
        <v>163</v>
      </c>
      <c r="P229" s="262" t="s">
        <v>946</v>
      </c>
      <c r="Q229" s="262" t="s">
        <v>163</v>
      </c>
      <c r="R229" s="262">
        <v>180</v>
      </c>
      <c r="X229" s="1031">
        <v>19.683208516219</v>
      </c>
      <c r="Y229" s="1031">
        <v>3.3109595286182398</v>
      </c>
      <c r="Z229" s="1036">
        <v>79.572679143973403</v>
      </c>
      <c r="AA229" s="1036">
        <v>95.172756133984493</v>
      </c>
      <c r="AJ229" s="1033">
        <v>0.32724271402550092</v>
      </c>
      <c r="AK229" s="1033">
        <v>0.31748002283105026</v>
      </c>
      <c r="AL229" s="1033">
        <v>0.32195704908675804</v>
      </c>
      <c r="AM229" s="1033">
        <v>0.30466966324200911</v>
      </c>
      <c r="AN229" s="1033">
        <v>0.30009818989071041</v>
      </c>
    </row>
    <row r="230" spans="1:40" x14ac:dyDescent="0.2">
      <c r="A230" s="262">
        <v>59862</v>
      </c>
      <c r="B230" s="262" t="s">
        <v>1198</v>
      </c>
      <c r="C230" s="1000">
        <v>42339</v>
      </c>
      <c r="D230" s="262">
        <v>2015</v>
      </c>
      <c r="E230" s="262" t="s">
        <v>93</v>
      </c>
      <c r="F230" s="262" t="s">
        <v>45</v>
      </c>
      <c r="G230" s="1001">
        <v>32.304198</v>
      </c>
      <c r="H230" s="1001">
        <v>-84.990718999999999</v>
      </c>
      <c r="I230" s="1001">
        <v>4.6137851597999999</v>
      </c>
      <c r="J230" s="262" t="s">
        <v>96</v>
      </c>
      <c r="K230" s="262" t="s">
        <v>955</v>
      </c>
      <c r="L230" s="1001">
        <v>41.538559999999997</v>
      </c>
      <c r="M230" s="1001">
        <v>30</v>
      </c>
      <c r="N230" s="1001">
        <v>1.3846186666666667</v>
      </c>
      <c r="O230" s="262" t="s">
        <v>962</v>
      </c>
      <c r="P230" s="262" t="s">
        <v>962</v>
      </c>
      <c r="Q230" s="262">
        <v>20</v>
      </c>
      <c r="R230" s="262">
        <v>180</v>
      </c>
      <c r="X230" s="1031">
        <v>22.363547300939398</v>
      </c>
      <c r="Y230" s="1031">
        <v>4.8250633585323799</v>
      </c>
      <c r="AA230" s="1036">
        <v>111.53815816124369</v>
      </c>
      <c r="AJ230" s="1033">
        <v>0.23030510018214936</v>
      </c>
      <c r="AK230" s="1033">
        <v>0.21312785388127853</v>
      </c>
      <c r="AL230" s="1033">
        <v>0.21040334855403348</v>
      </c>
      <c r="AM230" s="1033">
        <v>0.20278158295281584</v>
      </c>
      <c r="AN230" s="1033">
        <v>0.19321114146933818</v>
      </c>
    </row>
    <row r="231" spans="1:40" x14ac:dyDescent="0.2">
      <c r="A231" s="262">
        <v>59723</v>
      </c>
      <c r="B231" s="262" t="s">
        <v>1199</v>
      </c>
      <c r="C231" s="1000">
        <v>42369</v>
      </c>
      <c r="D231" s="262">
        <v>2015</v>
      </c>
      <c r="E231" s="262" t="s">
        <v>92</v>
      </c>
      <c r="F231" s="262" t="s">
        <v>38</v>
      </c>
      <c r="G231" s="1001">
        <v>33.111781000000001</v>
      </c>
      <c r="H231" s="1001">
        <v>-116.002551</v>
      </c>
      <c r="I231" s="1001">
        <v>5.9014166667000003</v>
      </c>
      <c r="J231" s="262" t="s">
        <v>96</v>
      </c>
      <c r="K231" s="262" t="s">
        <v>961</v>
      </c>
      <c r="L231" s="1001">
        <v>40.763999999999996</v>
      </c>
      <c r="M231" s="1001">
        <v>30</v>
      </c>
      <c r="N231" s="1001">
        <v>1.3587999999999998</v>
      </c>
      <c r="O231" s="262" t="s">
        <v>163</v>
      </c>
      <c r="P231" s="262" t="s">
        <v>946</v>
      </c>
      <c r="Q231" s="262" t="s">
        <v>163</v>
      </c>
      <c r="R231" s="262">
        <v>180</v>
      </c>
      <c r="X231" s="1031" t="s">
        <v>1974</v>
      </c>
      <c r="Y231" s="1031" t="s">
        <v>1974</v>
      </c>
      <c r="Z231" s="1036">
        <v>62.709645900907255</v>
      </c>
      <c r="AA231" s="1036">
        <v>90.139272755384383</v>
      </c>
      <c r="AJ231" s="1033">
        <v>0.35404493017607769</v>
      </c>
      <c r="AK231" s="1033">
        <v>0.35031963470319633</v>
      </c>
      <c r="AL231" s="1033">
        <v>0.33969939117199394</v>
      </c>
      <c r="AM231" s="1033">
        <v>0.32077625570776258</v>
      </c>
      <c r="AN231" s="1033">
        <v>0.30326730418943532</v>
      </c>
    </row>
    <row r="232" spans="1:40" x14ac:dyDescent="0.2">
      <c r="A232" s="262">
        <v>58710</v>
      </c>
      <c r="B232" s="262" t="s">
        <v>1200</v>
      </c>
      <c r="C232" s="1000">
        <v>42241</v>
      </c>
      <c r="D232" s="262">
        <v>2015</v>
      </c>
      <c r="E232" s="262" t="s">
        <v>2</v>
      </c>
      <c r="F232" s="262" t="s">
        <v>21</v>
      </c>
      <c r="G232" s="1001">
        <v>30.959591</v>
      </c>
      <c r="H232" s="1001">
        <v>-103.35164</v>
      </c>
      <c r="I232" s="1001">
        <v>5.6109545662000002</v>
      </c>
      <c r="J232" s="262" t="s">
        <v>96</v>
      </c>
      <c r="K232" s="262" t="s">
        <v>961</v>
      </c>
      <c r="L232" s="1001">
        <v>37.620000000000005</v>
      </c>
      <c r="M232" s="1001">
        <v>29.76</v>
      </c>
      <c r="N232" s="1001">
        <v>1.2641129032258065</v>
      </c>
      <c r="O232" s="262" t="s">
        <v>962</v>
      </c>
      <c r="P232" s="262" t="s">
        <v>962</v>
      </c>
      <c r="Q232" s="262">
        <v>20</v>
      </c>
      <c r="R232" s="262">
        <v>179</v>
      </c>
      <c r="X232" s="1031">
        <v>26.0672788085826</v>
      </c>
      <c r="Y232" s="1031">
        <v>0</v>
      </c>
      <c r="AA232" s="1036">
        <v>63.21964639488975</v>
      </c>
      <c r="AJ232" s="1033">
        <v>0.23305371325185578</v>
      </c>
      <c r="AK232" s="1033">
        <v>0.1727787290715373</v>
      </c>
      <c r="AL232" s="1033">
        <v>0.18244510114400747</v>
      </c>
      <c r="AM232" s="1033">
        <v>0.2214826680414396</v>
      </c>
      <c r="AN232" s="1033">
        <v>0.22545650571909831</v>
      </c>
    </row>
    <row r="233" spans="1:40" x14ac:dyDescent="0.2">
      <c r="A233" s="262">
        <v>59009</v>
      </c>
      <c r="B233" s="262" t="s">
        <v>1201</v>
      </c>
      <c r="C233" s="1000">
        <v>42368</v>
      </c>
      <c r="D233" s="262">
        <v>2015</v>
      </c>
      <c r="E233" s="262" t="s">
        <v>8</v>
      </c>
      <c r="F233" s="262" t="s">
        <v>38</v>
      </c>
      <c r="G233" s="1001">
        <v>35.326160999999999</v>
      </c>
      <c r="H233" s="1001">
        <v>-118.816821</v>
      </c>
      <c r="I233" s="1001">
        <v>5.3686031962999996</v>
      </c>
      <c r="J233" s="262" t="s">
        <v>96</v>
      </c>
      <c r="K233" s="262" t="s">
        <v>961</v>
      </c>
      <c r="L233" s="1001">
        <v>33.2592</v>
      </c>
      <c r="M233" s="1001">
        <v>26.655999999999999</v>
      </c>
      <c r="N233" s="1001">
        <v>1.2477190876350541</v>
      </c>
      <c r="O233" s="262" t="s">
        <v>163</v>
      </c>
      <c r="P233" s="262" t="s">
        <v>946</v>
      </c>
      <c r="Q233" s="262" t="s">
        <v>163</v>
      </c>
      <c r="R233" s="262">
        <v>180</v>
      </c>
      <c r="X233" s="1031">
        <v>19.3155686963932</v>
      </c>
      <c r="Y233" s="1031">
        <v>4.7464403697156001</v>
      </c>
      <c r="Z233" s="1036">
        <v>59.117106335814285</v>
      </c>
      <c r="AA233" s="1036">
        <v>83.004226108634569</v>
      </c>
      <c r="AJ233" s="1033">
        <v>0.25293587380307314</v>
      </c>
      <c r="AK233" s="1033">
        <v>0.26237806766542232</v>
      </c>
      <c r="AL233" s="1033">
        <v>0.26065220608791462</v>
      </c>
      <c r="AM233" s="1033">
        <v>0.27417645140247882</v>
      </c>
      <c r="AN233" s="1033">
        <v>0.20732763733908866</v>
      </c>
    </row>
    <row r="234" spans="1:40" x14ac:dyDescent="0.2">
      <c r="A234" s="262">
        <v>59117</v>
      </c>
      <c r="B234" s="262" t="s">
        <v>1202</v>
      </c>
      <c r="C234" s="1000">
        <v>42309</v>
      </c>
      <c r="D234" s="262">
        <v>2015</v>
      </c>
      <c r="E234" s="262" t="s">
        <v>93</v>
      </c>
      <c r="F234" s="262" t="s">
        <v>67</v>
      </c>
      <c r="G234" s="1001">
        <v>34.834510999999999</v>
      </c>
      <c r="H234" s="1001">
        <v>-78.843181000000001</v>
      </c>
      <c r="I234" s="1001">
        <v>4.5063118721000004</v>
      </c>
      <c r="J234" s="262" t="s">
        <v>96</v>
      </c>
      <c r="K234" s="262" t="s">
        <v>955</v>
      </c>
      <c r="L234" s="1001">
        <v>32.1</v>
      </c>
      <c r="M234" s="1001">
        <v>23.1</v>
      </c>
      <c r="N234" s="1001">
        <v>1.3896103896103895</v>
      </c>
      <c r="O234" s="262" t="s">
        <v>962</v>
      </c>
      <c r="P234" s="262" t="s">
        <v>962</v>
      </c>
      <c r="Q234" s="262">
        <v>20</v>
      </c>
      <c r="R234" s="262">
        <v>180</v>
      </c>
      <c r="X234" s="1031">
        <v>23.152730925665999</v>
      </c>
      <c r="Y234" s="1031">
        <v>2.6721626263452301</v>
      </c>
      <c r="AA234" s="1036">
        <v>111.05947194672521</v>
      </c>
      <c r="AJ234" s="1033">
        <v>0.17717179602425501</v>
      </c>
      <c r="AK234" s="1033">
        <v>0.17584356282986416</v>
      </c>
      <c r="AL234" s="1033">
        <v>0.11426397042835396</v>
      </c>
      <c r="AM234" s="1033">
        <v>0.16113186661131865</v>
      </c>
      <c r="AN234" s="1033">
        <v>0.19373082897673055</v>
      </c>
    </row>
    <row r="235" spans="1:40" x14ac:dyDescent="0.2">
      <c r="A235" s="262">
        <v>59412</v>
      </c>
      <c r="B235" s="262" t="s">
        <v>1203</v>
      </c>
      <c r="C235" s="1000">
        <v>42185</v>
      </c>
      <c r="D235" s="262">
        <v>2015</v>
      </c>
      <c r="E235" s="262" t="s">
        <v>8</v>
      </c>
      <c r="F235" s="262" t="s">
        <v>38</v>
      </c>
      <c r="G235" s="1001">
        <v>35.127071000000001</v>
      </c>
      <c r="H235" s="1001">
        <v>-119.243791</v>
      </c>
      <c r="I235" s="1001">
        <v>5.3630963469999999</v>
      </c>
      <c r="J235" s="262" t="s">
        <v>96</v>
      </c>
      <c r="K235" s="262" t="s">
        <v>955</v>
      </c>
      <c r="L235" s="1001">
        <v>25.851799999999997</v>
      </c>
      <c r="M235" s="1001">
        <v>22</v>
      </c>
      <c r="N235" s="1001">
        <v>1.1750818181818181</v>
      </c>
      <c r="O235" s="262" t="s">
        <v>163</v>
      </c>
      <c r="P235" s="262" t="s">
        <v>946</v>
      </c>
      <c r="Q235" s="262" t="s">
        <v>163</v>
      </c>
      <c r="R235" s="262">
        <v>180</v>
      </c>
      <c r="X235" s="1031">
        <v>14.497132857152099</v>
      </c>
      <c r="Y235" s="1031">
        <v>3.88668166202853</v>
      </c>
      <c r="AA235" s="1036">
        <v>94.651227106722985</v>
      </c>
      <c r="AJ235" s="1033">
        <v>0.23755485179665503</v>
      </c>
      <c r="AK235" s="1033">
        <v>0.25051888750518891</v>
      </c>
      <c r="AL235" s="1033">
        <v>0.25034246575342461</v>
      </c>
      <c r="AM235" s="1033">
        <v>0.24886363636363631</v>
      </c>
      <c r="AN235" s="1033">
        <v>0.24026121874482534</v>
      </c>
    </row>
    <row r="236" spans="1:40" x14ac:dyDescent="0.2">
      <c r="A236" s="262">
        <v>59535</v>
      </c>
      <c r="B236" s="262" t="s">
        <v>1204</v>
      </c>
      <c r="C236" s="1000">
        <v>42309</v>
      </c>
      <c r="D236" s="262">
        <v>2015</v>
      </c>
      <c r="E236" s="262" t="s">
        <v>93</v>
      </c>
      <c r="F236" s="262" t="s">
        <v>45</v>
      </c>
      <c r="G236" s="1001">
        <v>31.809450999999999</v>
      </c>
      <c r="H236" s="1001">
        <v>-82.576631000000006</v>
      </c>
      <c r="I236" s="1001">
        <v>4.7292486300999999</v>
      </c>
      <c r="J236" s="262" t="s">
        <v>96</v>
      </c>
      <c r="K236" s="262" t="s">
        <v>955</v>
      </c>
      <c r="L236" s="1001">
        <v>27.25</v>
      </c>
      <c r="M236" s="1001">
        <v>21</v>
      </c>
      <c r="N236" s="1001">
        <v>1.2976190476190477</v>
      </c>
      <c r="O236" s="262" t="s">
        <v>962</v>
      </c>
      <c r="P236" s="262" t="s">
        <v>962</v>
      </c>
      <c r="Q236" s="262">
        <v>20</v>
      </c>
      <c r="R236" s="262">
        <v>180</v>
      </c>
      <c r="X236" s="1031">
        <v>22.147341340602701</v>
      </c>
      <c r="Y236" s="1031">
        <v>4.47179979914036</v>
      </c>
      <c r="Z236" s="1036">
        <v>65.584586687195227</v>
      </c>
      <c r="AA236" s="1036">
        <v>88.493682073753803</v>
      </c>
      <c r="AJ236" s="1033">
        <v>0.20961813687223524</v>
      </c>
      <c r="AK236" s="1033">
        <v>0.21052402696238312</v>
      </c>
      <c r="AL236" s="1033">
        <v>0.20362578821482932</v>
      </c>
      <c r="AM236" s="1033">
        <v>0.20759404218308325</v>
      </c>
    </row>
    <row r="237" spans="1:40" x14ac:dyDescent="0.2">
      <c r="A237" s="262">
        <v>59527</v>
      </c>
      <c r="B237" s="262" t="s">
        <v>1205</v>
      </c>
      <c r="C237" s="1000">
        <v>42339</v>
      </c>
      <c r="D237" s="262">
        <v>2015</v>
      </c>
      <c r="E237" s="262" t="s">
        <v>1</v>
      </c>
      <c r="F237" s="262" t="s">
        <v>67</v>
      </c>
      <c r="G237" s="1001">
        <v>36.155130999999997</v>
      </c>
      <c r="H237" s="1001">
        <v>-77.207841000000002</v>
      </c>
      <c r="I237" s="1001">
        <v>4.4058326483999997</v>
      </c>
      <c r="J237" s="262" t="s">
        <v>96</v>
      </c>
      <c r="K237" s="262" t="s">
        <v>955</v>
      </c>
      <c r="L237" s="1001">
        <v>30.10455</v>
      </c>
      <c r="M237" s="1001">
        <v>21</v>
      </c>
      <c r="N237" s="1001">
        <v>1.4335499999999999</v>
      </c>
      <c r="O237" s="262" t="s">
        <v>163</v>
      </c>
      <c r="P237" s="262" t="s">
        <v>946</v>
      </c>
      <c r="Q237" s="262" t="s">
        <v>163</v>
      </c>
      <c r="R237" s="262">
        <v>180</v>
      </c>
      <c r="X237" s="1031">
        <v>22.191385395924002</v>
      </c>
      <c r="Y237" s="1031">
        <v>9.5992618078341003</v>
      </c>
      <c r="AA237" s="1036">
        <v>106.12316248436508</v>
      </c>
      <c r="AJ237" s="1033">
        <v>0.24413435683927492</v>
      </c>
      <c r="AK237" s="1033">
        <v>0.23910089149815172</v>
      </c>
      <c r="AL237" s="1033">
        <v>0.23351815612089585</v>
      </c>
      <c r="AM237" s="1033">
        <v>0.18940530550119591</v>
      </c>
      <c r="AN237" s="1033">
        <v>0.22176142770405069</v>
      </c>
    </row>
    <row r="238" spans="1:40" x14ac:dyDescent="0.2">
      <c r="A238" s="262">
        <v>59414</v>
      </c>
      <c r="B238" s="262" t="s">
        <v>1206</v>
      </c>
      <c r="C238" s="1000">
        <v>42125</v>
      </c>
      <c r="D238" s="262">
        <v>2015</v>
      </c>
      <c r="E238" s="262" t="s">
        <v>8</v>
      </c>
      <c r="F238" s="262" t="s">
        <v>38</v>
      </c>
      <c r="G238" s="1001">
        <v>35.815111000000002</v>
      </c>
      <c r="H238" s="1001">
        <v>-119.459611</v>
      </c>
      <c r="I238" s="1001">
        <v>5.3114335616000004</v>
      </c>
      <c r="J238" s="262" t="s">
        <v>96</v>
      </c>
      <c r="K238" s="262" t="s">
        <v>955</v>
      </c>
      <c r="L238" s="1001">
        <v>30</v>
      </c>
      <c r="M238" s="1001">
        <v>20.02</v>
      </c>
      <c r="N238" s="1001">
        <v>1.4985014985014986</v>
      </c>
      <c r="O238" s="262" t="s">
        <v>163</v>
      </c>
      <c r="P238" s="262" t="s">
        <v>946</v>
      </c>
      <c r="Q238" s="262" t="s">
        <v>163</v>
      </c>
      <c r="R238" s="262">
        <v>180</v>
      </c>
      <c r="X238" s="1031">
        <v>16.379674686875202</v>
      </c>
      <c r="Y238" s="1031">
        <v>3.2963000690989501</v>
      </c>
      <c r="AA238" s="1036">
        <v>91.826817562906342</v>
      </c>
      <c r="AJ238" s="1033">
        <v>0.32433401639344267</v>
      </c>
      <c r="AK238" s="1033">
        <v>0.31799086757990869</v>
      </c>
      <c r="AL238" s="1033">
        <v>0.31627283105022824</v>
      </c>
      <c r="AM238" s="1033">
        <v>0.30381849315068493</v>
      </c>
      <c r="AN238" s="1033">
        <v>0.29422814207650277</v>
      </c>
    </row>
    <row r="239" spans="1:40" x14ac:dyDescent="0.2">
      <c r="A239" s="262">
        <v>59657</v>
      </c>
      <c r="B239" s="262" t="s">
        <v>1207</v>
      </c>
      <c r="C239" s="1000">
        <v>42241</v>
      </c>
      <c r="D239" s="262">
        <v>2015</v>
      </c>
      <c r="E239" s="262" t="s">
        <v>92</v>
      </c>
      <c r="F239" s="262" t="s">
        <v>38</v>
      </c>
      <c r="G239" s="1001">
        <v>33.251261</v>
      </c>
      <c r="H239" s="1001">
        <v>-115.49743100000001</v>
      </c>
      <c r="I239" s="1001">
        <v>5.8325257990999999</v>
      </c>
      <c r="J239" s="262" t="s">
        <v>96</v>
      </c>
      <c r="K239" s="262" t="s">
        <v>955</v>
      </c>
      <c r="L239" s="1001">
        <v>26.352</v>
      </c>
      <c r="M239" s="1001">
        <v>20.007000000000001</v>
      </c>
      <c r="N239" s="1001">
        <v>1.3171390013495277</v>
      </c>
      <c r="O239" s="262" t="s">
        <v>962</v>
      </c>
      <c r="P239" s="262" t="s">
        <v>962</v>
      </c>
      <c r="Q239" s="262">
        <v>25</v>
      </c>
      <c r="R239" s="262">
        <v>180</v>
      </c>
      <c r="X239" s="1031" t="s">
        <v>1974</v>
      </c>
      <c r="Y239" s="1031" t="s">
        <v>1974</v>
      </c>
      <c r="Z239" s="1036">
        <v>85.457491161148653</v>
      </c>
      <c r="AA239" s="1036">
        <v>118.17487827447316</v>
      </c>
      <c r="AJ239" s="1033">
        <v>0.28263888888888888</v>
      </c>
      <c r="AK239" s="1033">
        <v>0.27563356164383562</v>
      </c>
      <c r="AL239" s="1033">
        <v>0.27715182648401832</v>
      </c>
      <c r="AM239" s="1033">
        <v>0.27027968036529681</v>
      </c>
      <c r="AN239" s="1033">
        <v>0.25040414389799642</v>
      </c>
    </row>
    <row r="240" spans="1:40" x14ac:dyDescent="0.2">
      <c r="A240" s="262">
        <v>60027</v>
      </c>
      <c r="B240" s="262" t="s">
        <v>1208</v>
      </c>
      <c r="C240" s="1000">
        <v>42366</v>
      </c>
      <c r="D240" s="262">
        <v>2015</v>
      </c>
      <c r="E240" s="262" t="s">
        <v>8</v>
      </c>
      <c r="F240" s="262" t="s">
        <v>38</v>
      </c>
      <c r="G240" s="1001">
        <v>37.120586000000003</v>
      </c>
      <c r="H240" s="1001">
        <v>-120.324881</v>
      </c>
      <c r="I240" s="1001">
        <v>5.2126495434000004</v>
      </c>
      <c r="J240" s="262" t="s">
        <v>96</v>
      </c>
      <c r="K240" s="262" t="s">
        <v>955</v>
      </c>
      <c r="L240" s="1001">
        <v>26.498799999999999</v>
      </c>
      <c r="M240" s="1001">
        <v>20.004000000000001</v>
      </c>
      <c r="N240" s="1001">
        <v>1.3246750649870025</v>
      </c>
      <c r="O240" s="262" t="s">
        <v>962</v>
      </c>
      <c r="P240" s="262" t="s">
        <v>962</v>
      </c>
      <c r="Q240" s="262">
        <v>25</v>
      </c>
      <c r="R240" s="262">
        <v>180</v>
      </c>
      <c r="X240" s="1031">
        <v>19.757057065359099</v>
      </c>
      <c r="Y240" s="1031">
        <v>4.6984485105715104</v>
      </c>
      <c r="AA240" s="1036">
        <v>93.570432984883496</v>
      </c>
      <c r="AJ240" s="1033">
        <v>0.21495332422586522</v>
      </c>
      <c r="AK240" s="1033">
        <v>0.22485159817351599</v>
      </c>
      <c r="AL240" s="1033">
        <v>0.24525684931506853</v>
      </c>
      <c r="AM240" s="1033">
        <v>0.24164383561643835</v>
      </c>
      <c r="AN240" s="1033">
        <v>0.21013775045537342</v>
      </c>
    </row>
    <row r="241" spans="1:40" x14ac:dyDescent="0.2">
      <c r="A241" s="262">
        <v>59610</v>
      </c>
      <c r="B241" s="262" t="s">
        <v>1209</v>
      </c>
      <c r="C241" s="1000">
        <v>42304</v>
      </c>
      <c r="D241" s="262">
        <v>2015</v>
      </c>
      <c r="E241" s="262" t="s">
        <v>8</v>
      </c>
      <c r="F241" s="262" t="s">
        <v>38</v>
      </c>
      <c r="G241" s="1001">
        <v>33.741151000000002</v>
      </c>
      <c r="H241" s="1001">
        <v>-117.010761</v>
      </c>
      <c r="I241" s="1001">
        <v>5.5127598174000001</v>
      </c>
      <c r="J241" s="262" t="s">
        <v>96</v>
      </c>
      <c r="K241" s="262" t="s">
        <v>955</v>
      </c>
      <c r="L241" s="1001">
        <v>24.059699999999999</v>
      </c>
      <c r="M241" s="1001">
        <v>20</v>
      </c>
      <c r="N241" s="1001">
        <v>1.202985</v>
      </c>
      <c r="O241" s="262" t="s">
        <v>163</v>
      </c>
      <c r="P241" s="262" t="s">
        <v>946</v>
      </c>
      <c r="Q241" s="262" t="s">
        <v>163</v>
      </c>
      <c r="R241" s="262">
        <v>180</v>
      </c>
      <c r="X241" s="1031">
        <v>16.654548655169901</v>
      </c>
      <c r="Y241" s="1031">
        <v>3.7290780728520501</v>
      </c>
      <c r="Z241" s="1036">
        <v>82.269906456320939</v>
      </c>
      <c r="AA241" s="1036">
        <v>81.748238976750869</v>
      </c>
      <c r="AJ241" s="1033">
        <v>0.27421448087431693</v>
      </c>
      <c r="AK241" s="1033">
        <v>0.23970319634703191</v>
      </c>
      <c r="AL241" s="1033">
        <v>0.26281392694063932</v>
      </c>
      <c r="AM241" s="1033">
        <v>0.24308219178082191</v>
      </c>
      <c r="AN241" s="1033">
        <v>0.24692053734061931</v>
      </c>
    </row>
    <row r="242" spans="1:40" x14ac:dyDescent="0.2">
      <c r="A242" s="262">
        <v>59431</v>
      </c>
      <c r="B242" s="262" t="s">
        <v>1210</v>
      </c>
      <c r="C242" s="1000">
        <v>42338</v>
      </c>
      <c r="D242" s="262">
        <v>2015</v>
      </c>
      <c r="E242" s="262" t="s">
        <v>8</v>
      </c>
      <c r="F242" s="262" t="s">
        <v>38</v>
      </c>
      <c r="G242" s="1001">
        <v>34.699630999999997</v>
      </c>
      <c r="H242" s="1001">
        <v>-118.337481</v>
      </c>
      <c r="I242" s="1001">
        <v>5.6208550227999998</v>
      </c>
      <c r="J242" s="262" t="s">
        <v>96</v>
      </c>
      <c r="K242" s="262" t="s">
        <v>961</v>
      </c>
      <c r="L242" s="1001">
        <v>22.47</v>
      </c>
      <c r="M242" s="1001">
        <v>20</v>
      </c>
      <c r="N242" s="1001">
        <v>1.1234999999999999</v>
      </c>
      <c r="O242" s="262" t="s">
        <v>962</v>
      </c>
      <c r="P242" s="262" t="s">
        <v>962</v>
      </c>
      <c r="Q242" s="262">
        <v>25</v>
      </c>
      <c r="R242" s="262">
        <v>197</v>
      </c>
      <c r="X242" s="1031">
        <v>22.438213316735101</v>
      </c>
      <c r="Y242" s="1031">
        <v>4.3097093443939398</v>
      </c>
      <c r="Z242" s="1036">
        <v>91.375792663152524</v>
      </c>
      <c r="AA242" s="1036">
        <v>87.768862057040508</v>
      </c>
      <c r="AJ242" s="1033">
        <v>0.25457081056466307</v>
      </c>
      <c r="AK242" s="1033">
        <v>0.25132990867579907</v>
      </c>
      <c r="AL242" s="1033">
        <v>0.2570662100456621</v>
      </c>
      <c r="AM242" s="1033">
        <v>0.24335045662100457</v>
      </c>
      <c r="AN242" s="1033">
        <v>0.2317395264116576</v>
      </c>
    </row>
    <row r="243" spans="1:40" x14ac:dyDescent="0.2">
      <c r="A243" s="262">
        <v>58649</v>
      </c>
      <c r="B243" s="262" t="s">
        <v>1211</v>
      </c>
      <c r="C243" s="1000">
        <v>42339</v>
      </c>
      <c r="D243" s="262">
        <v>2015</v>
      </c>
      <c r="E243" s="262" t="s">
        <v>93</v>
      </c>
      <c r="F243" s="262" t="s">
        <v>67</v>
      </c>
      <c r="G243" s="1001">
        <v>35.345090999999996</v>
      </c>
      <c r="H243" s="1001">
        <v>-79.763970999999998</v>
      </c>
      <c r="I243" s="1001">
        <v>4.4828812784999998</v>
      </c>
      <c r="J243" s="262" t="s">
        <v>96</v>
      </c>
      <c r="K243" s="262" t="s">
        <v>955</v>
      </c>
      <c r="L243" s="1001">
        <v>28.034760000000002</v>
      </c>
      <c r="M243" s="1001">
        <v>20</v>
      </c>
      <c r="N243" s="1001">
        <v>1.4017380000000002</v>
      </c>
      <c r="O243" s="262" t="s">
        <v>962</v>
      </c>
      <c r="P243" s="262" t="s">
        <v>962</v>
      </c>
      <c r="Q243" s="262">
        <v>20</v>
      </c>
      <c r="R243" s="262">
        <v>180</v>
      </c>
      <c r="X243" s="1031">
        <v>23.251800513117001</v>
      </c>
      <c r="Y243" s="1031">
        <v>3.7022710243422501</v>
      </c>
      <c r="AA243" s="1036">
        <v>131.75543938026013</v>
      </c>
      <c r="AJ243" s="1033">
        <v>0.22895605646630232</v>
      </c>
      <c r="AK243" s="1033">
        <v>0.23296232876712333</v>
      </c>
      <c r="AL243" s="1033">
        <v>0.21803082191780826</v>
      </c>
      <c r="AM243" s="1033">
        <v>0.21970890410958904</v>
      </c>
      <c r="AN243" s="1033">
        <v>0.21289845173041894</v>
      </c>
    </row>
    <row r="244" spans="1:40" x14ac:dyDescent="0.2">
      <c r="A244" s="262">
        <v>59441</v>
      </c>
      <c r="B244" s="262" t="s">
        <v>1212</v>
      </c>
      <c r="C244" s="1000">
        <v>42250</v>
      </c>
      <c r="D244" s="262">
        <v>2015</v>
      </c>
      <c r="E244" s="262" t="s">
        <v>8</v>
      </c>
      <c r="F244" s="262" t="s">
        <v>38</v>
      </c>
      <c r="G244" s="1001">
        <v>34.553511</v>
      </c>
      <c r="H244" s="1001">
        <v>-117.377161</v>
      </c>
      <c r="I244" s="1001">
        <v>5.9188707763000004</v>
      </c>
      <c r="J244" s="262" t="s">
        <v>96</v>
      </c>
      <c r="K244" s="262" t="s">
        <v>955</v>
      </c>
      <c r="L244" s="1001">
        <v>24.425398439514016</v>
      </c>
      <c r="M244" s="1001">
        <v>20</v>
      </c>
      <c r="N244" s="1001">
        <v>1.2212699219757008</v>
      </c>
      <c r="O244" s="262" t="s">
        <v>163</v>
      </c>
      <c r="P244" s="262" t="s">
        <v>946</v>
      </c>
      <c r="Q244" s="262" t="s">
        <v>163</v>
      </c>
      <c r="R244" s="262">
        <v>180</v>
      </c>
      <c r="X244" s="1031">
        <v>22.621377248855399</v>
      </c>
      <c r="Y244" s="1031">
        <v>3.2390566229015598</v>
      </c>
      <c r="Z244" s="1036">
        <v>68.415203282089777</v>
      </c>
      <c r="AA244" s="1036">
        <v>82.188509235713298</v>
      </c>
      <c r="AJ244" s="1033">
        <v>0.34948968749999998</v>
      </c>
      <c r="AK244" s="1033">
        <v>0.34599315068493153</v>
      </c>
      <c r="AL244" s="1033">
        <v>0.3426769406392694</v>
      </c>
      <c r="AM244" s="1033">
        <v>0.34259703196347036</v>
      </c>
      <c r="AN244" s="1033">
        <v>0.30998406193078326</v>
      </c>
    </row>
    <row r="245" spans="1:40" x14ac:dyDescent="0.2">
      <c r="A245" s="262">
        <v>59408</v>
      </c>
      <c r="B245" s="262" t="s">
        <v>1213</v>
      </c>
      <c r="C245" s="1000">
        <v>42177</v>
      </c>
      <c r="D245" s="262">
        <v>2015</v>
      </c>
      <c r="E245" s="262" t="s">
        <v>8</v>
      </c>
      <c r="F245" s="262" t="s">
        <v>38</v>
      </c>
      <c r="G245" s="1001">
        <v>35.451141</v>
      </c>
      <c r="H245" s="1001">
        <v>-119.126301</v>
      </c>
      <c r="I245" s="1001">
        <v>5.3633888128000002</v>
      </c>
      <c r="J245" s="262" t="s">
        <v>96</v>
      </c>
      <c r="K245" s="262" t="s">
        <v>955</v>
      </c>
      <c r="L245" s="1001">
        <v>26.802600000000002</v>
      </c>
      <c r="M245" s="1001">
        <v>20</v>
      </c>
      <c r="N245" s="1001">
        <v>1.34013</v>
      </c>
      <c r="O245" s="262" t="s">
        <v>163</v>
      </c>
      <c r="P245" s="262" t="s">
        <v>946</v>
      </c>
      <c r="Q245" s="262" t="s">
        <v>163</v>
      </c>
      <c r="R245" s="262">
        <v>180</v>
      </c>
      <c r="X245" s="1031">
        <v>20.357161328337</v>
      </c>
      <c r="Y245" s="1031">
        <v>3.5085441186050002</v>
      </c>
      <c r="Z245" s="1036">
        <v>85.057922213075969</v>
      </c>
      <c r="AA245" s="1036">
        <v>86.773715749220287</v>
      </c>
      <c r="AJ245" s="1033">
        <v>0.29406876138433513</v>
      </c>
      <c r="AK245" s="1033">
        <v>0.29885273972602738</v>
      </c>
      <c r="AL245" s="1033">
        <v>0.29703196347031963</v>
      </c>
      <c r="AM245" s="1033">
        <v>0.29587328767123289</v>
      </c>
      <c r="AN245" s="1033">
        <v>0.28343010018214937</v>
      </c>
    </row>
    <row r="246" spans="1:40" x14ac:dyDescent="0.2">
      <c r="A246" s="262">
        <v>59555</v>
      </c>
      <c r="B246" s="262" t="s">
        <v>1214</v>
      </c>
      <c r="C246" s="1000">
        <v>42150</v>
      </c>
      <c r="D246" s="262">
        <v>2015</v>
      </c>
      <c r="E246" s="262" t="s">
        <v>8</v>
      </c>
      <c r="F246" s="262" t="s">
        <v>38</v>
      </c>
      <c r="G246" s="1001">
        <v>36.927481</v>
      </c>
      <c r="H246" s="1001">
        <v>-120.809471</v>
      </c>
      <c r="I246" s="1001">
        <v>5.2043260273999996</v>
      </c>
      <c r="J246" s="262" t="s">
        <v>96</v>
      </c>
      <c r="K246" s="262" t="s">
        <v>955</v>
      </c>
      <c r="L246" s="1001">
        <v>25.819859999999998</v>
      </c>
      <c r="M246" s="1001">
        <v>20</v>
      </c>
      <c r="N246" s="1001">
        <v>1.2909929999999998</v>
      </c>
      <c r="O246" s="262" t="s">
        <v>163</v>
      </c>
      <c r="P246" s="262" t="s">
        <v>946</v>
      </c>
      <c r="Q246" s="262" t="s">
        <v>163</v>
      </c>
      <c r="R246" s="262">
        <v>180</v>
      </c>
      <c r="X246" s="1031">
        <v>19.721126241118402</v>
      </c>
      <c r="Y246" s="1031">
        <v>3.93197502749921</v>
      </c>
      <c r="AA246" s="1036">
        <v>73.521855696527979</v>
      </c>
      <c r="AJ246" s="1033">
        <v>0.29766051912568309</v>
      </c>
      <c r="AK246" s="1033">
        <v>0.29075342465753429</v>
      </c>
      <c r="AL246" s="1033">
        <v>0.29352739726027399</v>
      </c>
      <c r="AM246" s="1033">
        <v>0.28056506849315066</v>
      </c>
      <c r="AN246" s="1033">
        <v>0.24523565573770492</v>
      </c>
    </row>
    <row r="247" spans="1:40" x14ac:dyDescent="0.2">
      <c r="A247" s="262">
        <v>59153</v>
      </c>
      <c r="B247" s="262" t="s">
        <v>1215</v>
      </c>
      <c r="C247" s="1000">
        <v>42368</v>
      </c>
      <c r="D247" s="262">
        <v>2015</v>
      </c>
      <c r="E247" s="262" t="s">
        <v>1</v>
      </c>
      <c r="F247" s="262" t="s">
        <v>67</v>
      </c>
      <c r="G247" s="1001">
        <v>36.127881000000002</v>
      </c>
      <c r="H247" s="1001">
        <v>-77.721371000000005</v>
      </c>
      <c r="I247" s="1001">
        <v>4.4320954337999998</v>
      </c>
      <c r="J247" s="262" t="s">
        <v>96</v>
      </c>
      <c r="K247" s="262" t="s">
        <v>961</v>
      </c>
      <c r="L247" s="1001">
        <v>25.500000000000004</v>
      </c>
      <c r="M247" s="1001">
        <v>20</v>
      </c>
      <c r="N247" s="1001">
        <v>1.2750000000000001</v>
      </c>
      <c r="O247" s="262" t="s">
        <v>962</v>
      </c>
      <c r="P247" s="262" t="s">
        <v>962</v>
      </c>
      <c r="Q247" s="262">
        <v>20</v>
      </c>
      <c r="R247" s="262">
        <v>191</v>
      </c>
      <c r="X247" s="1031">
        <v>22.353992766776901</v>
      </c>
      <c r="Y247" s="1031">
        <v>12.660741676025401</v>
      </c>
      <c r="AA247" s="1036">
        <v>104.70252807621799</v>
      </c>
      <c r="AJ247" s="1033">
        <v>0.19097791438979964</v>
      </c>
      <c r="AK247" s="1033">
        <v>0.196912100456621</v>
      </c>
      <c r="AL247" s="1033">
        <v>0.19843607305936073</v>
      </c>
      <c r="AM247" s="1033">
        <v>0.19614726027397261</v>
      </c>
      <c r="AN247" s="1033">
        <v>0.17193192167577412</v>
      </c>
    </row>
    <row r="248" spans="1:40" x14ac:dyDescent="0.2">
      <c r="A248" s="262">
        <v>59155</v>
      </c>
      <c r="B248" s="262" t="s">
        <v>1216</v>
      </c>
      <c r="C248" s="1000">
        <v>42278</v>
      </c>
      <c r="D248" s="262">
        <v>2015</v>
      </c>
      <c r="E248" s="262" t="s">
        <v>1</v>
      </c>
      <c r="F248" s="262" t="s">
        <v>67</v>
      </c>
      <c r="G248" s="1001">
        <v>36.432321000000002</v>
      </c>
      <c r="H248" s="1001">
        <v>-76.085811000000007</v>
      </c>
      <c r="I248" s="1001">
        <v>4.3925611872000001</v>
      </c>
      <c r="J248" s="262" t="s">
        <v>96</v>
      </c>
      <c r="K248" s="262" t="s">
        <v>955</v>
      </c>
      <c r="L248" s="1001">
        <v>29.497119999999999</v>
      </c>
      <c r="M248" s="1001">
        <v>20</v>
      </c>
      <c r="N248" s="1001">
        <v>1.4748559999999999</v>
      </c>
      <c r="O248" s="262" t="s">
        <v>962</v>
      </c>
      <c r="P248" s="262" t="s">
        <v>962</v>
      </c>
      <c r="Q248" s="262">
        <v>25</v>
      </c>
      <c r="R248" s="262">
        <v>182</v>
      </c>
      <c r="X248" s="1031">
        <v>23.057021115787698</v>
      </c>
      <c r="Y248" s="1031">
        <v>10.7055533474709</v>
      </c>
      <c r="AA248" s="1036">
        <v>110.88301168659935</v>
      </c>
      <c r="AJ248" s="1033">
        <v>0.21392873406193083</v>
      </c>
      <c r="AK248" s="1033">
        <v>0.22031963470319629</v>
      </c>
      <c r="AL248" s="1033">
        <v>0.21658105022831051</v>
      </c>
      <c r="AM248" s="1033">
        <v>0.19150684931506851</v>
      </c>
      <c r="AN248" s="1033">
        <v>0.20505464480874314</v>
      </c>
    </row>
    <row r="249" spans="1:40" x14ac:dyDescent="0.2">
      <c r="A249" s="262">
        <v>59322</v>
      </c>
      <c r="B249" s="262" t="s">
        <v>1217</v>
      </c>
      <c r="C249" s="1000">
        <v>42063</v>
      </c>
      <c r="D249" s="262">
        <v>2015</v>
      </c>
      <c r="E249" s="262" t="s">
        <v>8</v>
      </c>
      <c r="F249" s="262" t="s">
        <v>38</v>
      </c>
      <c r="G249" s="1001">
        <v>35.416111000000001</v>
      </c>
      <c r="H249" s="1001">
        <v>-119.63774100000001</v>
      </c>
      <c r="I249" s="1001">
        <v>5.3259349315</v>
      </c>
      <c r="J249" s="262" t="s">
        <v>96</v>
      </c>
      <c r="K249" s="262" t="s">
        <v>955</v>
      </c>
      <c r="L249" s="1001">
        <v>26.320889999999999</v>
      </c>
      <c r="M249" s="1001">
        <v>20</v>
      </c>
      <c r="N249" s="1001">
        <v>1.3160444999999998</v>
      </c>
      <c r="O249" s="262" t="s">
        <v>163</v>
      </c>
      <c r="P249" s="262" t="s">
        <v>946</v>
      </c>
      <c r="Q249" s="262" t="s">
        <v>163</v>
      </c>
      <c r="R249" s="262">
        <v>179</v>
      </c>
      <c r="X249" s="1031">
        <v>19.041210200451999</v>
      </c>
      <c r="Y249" s="1031">
        <v>3.8513106147523599</v>
      </c>
      <c r="Z249" s="1036">
        <v>85.54537932553805</v>
      </c>
      <c r="AA249" s="1036">
        <v>95.879922764494296</v>
      </c>
      <c r="AJ249" s="1033">
        <v>0.28354963570127506</v>
      </c>
      <c r="AK249" s="1033">
        <v>0.2835901826484018</v>
      </c>
      <c r="AL249" s="1033">
        <v>0.2879223744292238</v>
      </c>
      <c r="AM249" s="1033">
        <v>0.29130707762557079</v>
      </c>
      <c r="AN249" s="1033">
        <v>0.25656876138433521</v>
      </c>
    </row>
    <row r="250" spans="1:40" x14ac:dyDescent="0.2">
      <c r="A250" s="262">
        <v>59380</v>
      </c>
      <c r="B250" s="262" t="s">
        <v>1218</v>
      </c>
      <c r="C250" s="1000">
        <v>42064</v>
      </c>
      <c r="D250" s="262">
        <v>2015</v>
      </c>
      <c r="E250" s="262" t="s">
        <v>8</v>
      </c>
      <c r="F250" s="262" t="s">
        <v>38</v>
      </c>
      <c r="G250" s="1001">
        <v>35.621350999999997</v>
      </c>
      <c r="H250" s="1001">
        <v>-119.567775</v>
      </c>
      <c r="I250" s="1001">
        <v>5.3805184931000003</v>
      </c>
      <c r="J250" s="262" t="s">
        <v>96</v>
      </c>
      <c r="K250" s="262" t="s">
        <v>955</v>
      </c>
      <c r="L250" s="1001">
        <v>26.077500000000001</v>
      </c>
      <c r="M250" s="1001">
        <v>20</v>
      </c>
      <c r="N250" s="1001">
        <v>1.3038750000000001</v>
      </c>
      <c r="O250" s="262" t="s">
        <v>163</v>
      </c>
      <c r="P250" s="262" t="s">
        <v>946</v>
      </c>
      <c r="Q250" s="262" t="s">
        <v>163</v>
      </c>
      <c r="R250" s="262">
        <v>179</v>
      </c>
      <c r="X250" s="1031">
        <v>20.890222791161701</v>
      </c>
      <c r="Y250" s="1031">
        <v>3.95734866343432</v>
      </c>
      <c r="Z250" s="1036">
        <v>86.879887243016526</v>
      </c>
      <c r="AA250" s="1036">
        <v>100.57757416143714</v>
      </c>
      <c r="AJ250" s="1033">
        <v>0.26497040072859745</v>
      </c>
      <c r="AK250" s="1033">
        <v>0.26068493150684929</v>
      </c>
      <c r="AL250" s="1033">
        <v>0.28464611872146117</v>
      </c>
      <c r="AM250" s="1033">
        <v>0.28266552511415527</v>
      </c>
      <c r="AN250" s="1033">
        <v>0.25022199453551919</v>
      </c>
    </row>
    <row r="251" spans="1:40" x14ac:dyDescent="0.2">
      <c r="A251" s="262">
        <v>59722</v>
      </c>
      <c r="B251" s="262" t="s">
        <v>1219</v>
      </c>
      <c r="C251" s="1000">
        <v>42369</v>
      </c>
      <c r="D251" s="262">
        <v>2015</v>
      </c>
      <c r="E251" s="262" t="s">
        <v>92</v>
      </c>
      <c r="F251" s="262" t="s">
        <v>38</v>
      </c>
      <c r="G251" s="1001">
        <v>33.113841000000001</v>
      </c>
      <c r="H251" s="1001">
        <v>-116.00263099999999</v>
      </c>
      <c r="I251" s="1001">
        <v>5.9014166667000003</v>
      </c>
      <c r="J251" s="262" t="s">
        <v>96</v>
      </c>
      <c r="K251" s="262" t="s">
        <v>961</v>
      </c>
      <c r="L251" s="1001">
        <v>27.3</v>
      </c>
      <c r="M251" s="1001">
        <v>20</v>
      </c>
      <c r="N251" s="1001">
        <v>1.365</v>
      </c>
      <c r="O251" s="262" t="s">
        <v>163</v>
      </c>
      <c r="P251" s="262" t="s">
        <v>946</v>
      </c>
      <c r="Q251" s="262" t="s">
        <v>163</v>
      </c>
      <c r="R251" s="262">
        <v>180</v>
      </c>
      <c r="X251" s="1031" t="s">
        <v>1974</v>
      </c>
      <c r="Y251" s="1031" t="s">
        <v>1974</v>
      </c>
      <c r="Z251" s="1036">
        <v>83.794134143939033</v>
      </c>
      <c r="AA251" s="1036">
        <v>111.86151918423892</v>
      </c>
      <c r="AJ251" s="1033">
        <v>0.33941433287796002</v>
      </c>
      <c r="AK251" s="1033">
        <v>0.35234589041095887</v>
      </c>
      <c r="AL251" s="1033">
        <v>0.29918378995433792</v>
      </c>
      <c r="AM251" s="1033">
        <v>0.29948630136986304</v>
      </c>
      <c r="AN251" s="1033">
        <v>0.29312955373406191</v>
      </c>
    </row>
    <row r="252" spans="1:40" x14ac:dyDescent="0.2">
      <c r="A252" s="262">
        <v>59874</v>
      </c>
      <c r="B252" s="262" t="s">
        <v>1220</v>
      </c>
      <c r="C252" s="1000">
        <v>42339</v>
      </c>
      <c r="D252" s="262">
        <v>2015</v>
      </c>
      <c r="E252" s="262" t="s">
        <v>93</v>
      </c>
      <c r="F252" s="262" t="s">
        <v>45</v>
      </c>
      <c r="G252" s="1001">
        <v>32.624071000000001</v>
      </c>
      <c r="H252" s="1001">
        <v>-83.380041000000006</v>
      </c>
      <c r="I252" s="1001">
        <v>4.6744703196000001</v>
      </c>
      <c r="J252" s="262" t="s">
        <v>96</v>
      </c>
      <c r="K252" s="262" t="s">
        <v>955</v>
      </c>
      <c r="L252" s="1001">
        <v>33.443770000000001</v>
      </c>
      <c r="M252" s="1001">
        <v>20</v>
      </c>
      <c r="N252" s="1001">
        <v>1.6721885000000001</v>
      </c>
      <c r="O252" s="262" t="s">
        <v>962</v>
      </c>
      <c r="P252" s="262" t="s">
        <v>962</v>
      </c>
      <c r="Q252" s="262">
        <v>20</v>
      </c>
      <c r="R252" s="262">
        <v>180</v>
      </c>
      <c r="X252" s="1031" t="s">
        <v>1974</v>
      </c>
      <c r="Y252" s="1031" t="s">
        <v>1974</v>
      </c>
      <c r="Z252" s="1036">
        <v>67.086289608558801</v>
      </c>
      <c r="AA252" s="1036">
        <v>105.43685476151741</v>
      </c>
      <c r="AJ252" s="1033">
        <v>0.26749772313296905</v>
      </c>
      <c r="AK252" s="1033">
        <v>0.2352111872146119</v>
      </c>
      <c r="AL252" s="1033">
        <v>0.2293892694063927</v>
      </c>
      <c r="AM252" s="1033">
        <v>0.24447488584474883</v>
      </c>
      <c r="AN252" s="1033">
        <v>0.23056693989071031</v>
      </c>
    </row>
    <row r="253" spans="1:40" x14ac:dyDescent="0.2">
      <c r="A253" s="262">
        <v>59607</v>
      </c>
      <c r="B253" s="262" t="s">
        <v>1221</v>
      </c>
      <c r="C253" s="1000">
        <v>42317</v>
      </c>
      <c r="D253" s="262">
        <v>2015</v>
      </c>
      <c r="E253" s="262" t="s">
        <v>8</v>
      </c>
      <c r="F253" s="262" t="s">
        <v>38</v>
      </c>
      <c r="G253" s="1001">
        <v>35.112611000000001</v>
      </c>
      <c r="H253" s="1001">
        <v>-119.326881</v>
      </c>
      <c r="I253" s="1001">
        <v>5.4082363013999997</v>
      </c>
      <c r="J253" s="262" t="s">
        <v>96</v>
      </c>
      <c r="K253" s="262" t="s">
        <v>955</v>
      </c>
      <c r="L253" s="1001">
        <v>28</v>
      </c>
      <c r="M253" s="1001">
        <v>20</v>
      </c>
      <c r="N253" s="1001">
        <v>1.4</v>
      </c>
      <c r="O253" s="262" t="s">
        <v>163</v>
      </c>
      <c r="P253" s="262" t="s">
        <v>946</v>
      </c>
      <c r="Q253" s="262" t="s">
        <v>163</v>
      </c>
      <c r="R253" s="262">
        <v>180</v>
      </c>
      <c r="X253" s="1031">
        <v>19.588595084831301</v>
      </c>
      <c r="Y253" s="1031">
        <v>4.1567446066758702</v>
      </c>
      <c r="Z253" s="1036">
        <v>62.489022441100744</v>
      </c>
      <c r="AA253" s="1036">
        <v>107.0256056151859</v>
      </c>
      <c r="AJ253" s="1033">
        <v>0.29921448087431701</v>
      </c>
      <c r="AK253" s="1033">
        <v>0.27248287671232879</v>
      </c>
      <c r="AL253" s="1033">
        <v>0.28224315068493144</v>
      </c>
      <c r="AM253" s="1033">
        <v>0.25746575342465755</v>
      </c>
      <c r="AN253" s="1033">
        <v>0.23722108378870674</v>
      </c>
    </row>
    <row r="254" spans="1:40" x14ac:dyDescent="0.2">
      <c r="A254" s="262">
        <v>59638</v>
      </c>
      <c r="B254" s="262" t="s">
        <v>1222</v>
      </c>
      <c r="C254" s="1000">
        <v>42154</v>
      </c>
      <c r="D254" s="262">
        <v>2015</v>
      </c>
      <c r="E254" s="262" t="s">
        <v>8</v>
      </c>
      <c r="F254" s="262" t="s">
        <v>38</v>
      </c>
      <c r="G254" s="1001">
        <v>35.727321000000003</v>
      </c>
      <c r="H254" s="1001">
        <v>-119.905411</v>
      </c>
      <c r="I254" s="1001">
        <v>5.3774134702999996</v>
      </c>
      <c r="J254" s="262" t="s">
        <v>96</v>
      </c>
      <c r="K254" s="262" t="s">
        <v>955</v>
      </c>
      <c r="L254" s="1001">
        <v>25.990400000000001</v>
      </c>
      <c r="M254" s="1001">
        <v>20</v>
      </c>
      <c r="N254" s="1001">
        <v>1.29952</v>
      </c>
      <c r="O254" s="262" t="s">
        <v>163</v>
      </c>
      <c r="P254" s="262" t="s">
        <v>946</v>
      </c>
      <c r="Q254" s="262" t="s">
        <v>163</v>
      </c>
      <c r="R254" s="262">
        <v>179</v>
      </c>
      <c r="X254" s="1031">
        <v>19.5839113160356</v>
      </c>
      <c r="Y254" s="1031">
        <v>3.7550520669932901</v>
      </c>
      <c r="AA254" s="1036">
        <v>122.55682600702109</v>
      </c>
      <c r="AJ254" s="1033">
        <v>0.31438979963570129</v>
      </c>
      <c r="AK254" s="1033">
        <v>0.29733447488584475</v>
      </c>
      <c r="AL254" s="1033">
        <v>0.30039954337899544</v>
      </c>
      <c r="AM254" s="1033">
        <v>0.28930365296803656</v>
      </c>
      <c r="AN254" s="1033">
        <v>0.26389458105646629</v>
      </c>
    </row>
    <row r="255" spans="1:40" x14ac:dyDescent="0.2">
      <c r="A255" s="262">
        <v>59633</v>
      </c>
      <c r="B255" s="262" t="s">
        <v>1223</v>
      </c>
      <c r="C255" s="1000">
        <v>42230</v>
      </c>
      <c r="D255" s="262">
        <v>2015</v>
      </c>
      <c r="E255" s="262" t="s">
        <v>8</v>
      </c>
      <c r="F255" s="262" t="s">
        <v>38</v>
      </c>
      <c r="G255" s="1001">
        <v>36.058470999999997</v>
      </c>
      <c r="H255" s="1001">
        <v>-119.946541</v>
      </c>
      <c r="I255" s="1001">
        <v>5.3556942921999999</v>
      </c>
      <c r="J255" s="262" t="s">
        <v>96</v>
      </c>
      <c r="K255" s="262" t="s">
        <v>955</v>
      </c>
      <c r="L255" s="1001">
        <v>26.97</v>
      </c>
      <c r="M255" s="1001">
        <v>20</v>
      </c>
      <c r="N255" s="1001">
        <v>1.3485</v>
      </c>
      <c r="O255" s="262" t="s">
        <v>163</v>
      </c>
      <c r="P255" s="262" t="s">
        <v>946</v>
      </c>
      <c r="Q255" s="262" t="s">
        <v>163</v>
      </c>
      <c r="R255" s="262">
        <v>180</v>
      </c>
      <c r="X255" s="1031">
        <v>23.594493309711599</v>
      </c>
      <c r="Y255" s="1031">
        <v>3.6740991183204099</v>
      </c>
      <c r="Z255" s="1036">
        <v>71.032712352680903</v>
      </c>
      <c r="AA255" s="1036">
        <v>76.736097702137471</v>
      </c>
      <c r="AJ255" s="1033">
        <v>0.31874999999999992</v>
      </c>
      <c r="AK255" s="1033">
        <v>0.29151255707762547</v>
      </c>
      <c r="AL255" s="1033">
        <v>0.30769977168949769</v>
      </c>
      <c r="AM255" s="1033">
        <v>0.30375570776255706</v>
      </c>
      <c r="AN255" s="1033">
        <v>0.27451616575591986</v>
      </c>
    </row>
    <row r="256" spans="1:40" x14ac:dyDescent="0.2">
      <c r="A256" s="262">
        <v>58623</v>
      </c>
      <c r="B256" s="262" t="s">
        <v>1224</v>
      </c>
      <c r="C256" s="1000">
        <v>42339</v>
      </c>
      <c r="D256" s="262">
        <v>2015</v>
      </c>
      <c r="E256" s="262" t="s">
        <v>93</v>
      </c>
      <c r="F256" s="262" t="s">
        <v>67</v>
      </c>
      <c r="G256" s="1001">
        <v>34.774450999999999</v>
      </c>
      <c r="H256" s="1001">
        <v>-79.340350999999998</v>
      </c>
      <c r="I256" s="1001">
        <v>4.5270518265000002</v>
      </c>
      <c r="J256" s="262" t="s">
        <v>96</v>
      </c>
      <c r="K256" s="262" t="s">
        <v>955</v>
      </c>
      <c r="L256" s="1001">
        <v>25.600080000000002</v>
      </c>
      <c r="M256" s="1001">
        <v>20</v>
      </c>
      <c r="N256" s="1001">
        <v>1.2800040000000001</v>
      </c>
      <c r="O256" s="262" t="s">
        <v>962</v>
      </c>
      <c r="P256" s="262" t="s">
        <v>962</v>
      </c>
      <c r="Q256" s="262">
        <v>20</v>
      </c>
      <c r="R256" s="262">
        <v>180</v>
      </c>
      <c r="X256" s="1031">
        <v>23.206776692876499</v>
      </c>
      <c r="Y256" s="1031">
        <v>1.86813731164742</v>
      </c>
      <c r="AA256" s="1036">
        <v>86.112427926282862</v>
      </c>
      <c r="AJ256" s="1033">
        <v>0.20600523679417121</v>
      </c>
      <c r="AK256" s="1033">
        <v>0.22283675799086763</v>
      </c>
      <c r="AL256" s="1033">
        <v>0.19421803652968037</v>
      </c>
      <c r="AM256" s="1033">
        <v>0.19743721461187214</v>
      </c>
      <c r="AN256" s="1033">
        <v>0.19026639344262294</v>
      </c>
    </row>
    <row r="257" spans="1:40" x14ac:dyDescent="0.2">
      <c r="A257" s="262">
        <v>59413</v>
      </c>
      <c r="B257" s="262" t="s">
        <v>1225</v>
      </c>
      <c r="C257" s="1000">
        <v>42212</v>
      </c>
      <c r="D257" s="262">
        <v>2015</v>
      </c>
      <c r="E257" s="262" t="s">
        <v>8</v>
      </c>
      <c r="F257" s="262" t="s">
        <v>38</v>
      </c>
      <c r="G257" s="1001">
        <v>36.141891000000001</v>
      </c>
      <c r="H257" s="1001">
        <v>-119.58181</v>
      </c>
      <c r="I257" s="1001">
        <v>5.29148379</v>
      </c>
      <c r="J257" s="262" t="s">
        <v>96</v>
      </c>
      <c r="K257" s="262" t="s">
        <v>955</v>
      </c>
      <c r="L257" s="1001">
        <v>28</v>
      </c>
      <c r="M257" s="1001">
        <v>19.75</v>
      </c>
      <c r="N257" s="1001">
        <v>1.4177215189873418</v>
      </c>
      <c r="O257" s="262" t="s">
        <v>163</v>
      </c>
      <c r="P257" s="262" t="s">
        <v>946</v>
      </c>
      <c r="Q257" s="262" t="s">
        <v>163</v>
      </c>
      <c r="R257" s="262">
        <v>180</v>
      </c>
      <c r="X257" s="1031">
        <v>19.6133405667122</v>
      </c>
      <c r="Y257" s="1031">
        <v>3.55728332319201</v>
      </c>
      <c r="AA257" s="1036">
        <v>105.24634319270183</v>
      </c>
      <c r="AJ257" s="1033">
        <v>0.29317977450370064</v>
      </c>
      <c r="AK257" s="1033">
        <v>0.2904745390439859</v>
      </c>
      <c r="AL257" s="1033">
        <v>0.29063059938731867</v>
      </c>
      <c r="AM257" s="1033">
        <v>0.28293740246228544</v>
      </c>
      <c r="AN257" s="1033">
        <v>0.27684397408406541</v>
      </c>
    </row>
    <row r="258" spans="1:40" x14ac:dyDescent="0.2">
      <c r="A258" s="262">
        <v>60422</v>
      </c>
      <c r="B258" s="262" t="s">
        <v>1226</v>
      </c>
      <c r="C258" s="1000">
        <v>42339</v>
      </c>
      <c r="D258" s="262">
        <v>2015</v>
      </c>
      <c r="E258" s="262" t="s">
        <v>1</v>
      </c>
      <c r="F258" s="262" t="s">
        <v>67</v>
      </c>
      <c r="G258" s="1001">
        <v>36.421064000000001</v>
      </c>
      <c r="H258" s="1001">
        <v>-76.364243999999999</v>
      </c>
      <c r="I258" s="1001">
        <v>4.4046742008999997</v>
      </c>
      <c r="J258" s="262" t="s">
        <v>96</v>
      </c>
      <c r="K258" s="262" t="s">
        <v>955</v>
      </c>
      <c r="L258" s="1001">
        <v>25</v>
      </c>
      <c r="M258" s="1001">
        <v>19.654</v>
      </c>
      <c r="N258" s="1001">
        <v>1.2720056985855297</v>
      </c>
      <c r="O258" s="262" t="s">
        <v>962</v>
      </c>
      <c r="P258" s="262" t="s">
        <v>962</v>
      </c>
      <c r="Q258" s="262">
        <v>20</v>
      </c>
      <c r="R258" s="262">
        <v>181</v>
      </c>
      <c r="X258" s="1031">
        <v>22.804976609040899</v>
      </c>
      <c r="Y258" s="1031">
        <v>10.1872419534371</v>
      </c>
      <c r="AA258" s="1036">
        <v>128.36756786360056</v>
      </c>
      <c r="AJ258" s="1033">
        <v>0.18843351548269582</v>
      </c>
      <c r="AK258" s="1033">
        <v>0.19091324200913237</v>
      </c>
      <c r="AL258" s="1033">
        <v>0.15902968036529683</v>
      </c>
      <c r="AM258" s="1033">
        <v>0.16830479452054797</v>
      </c>
      <c r="AN258" s="1033">
        <v>0.17479508196721311</v>
      </c>
    </row>
    <row r="259" spans="1:40" x14ac:dyDescent="0.2">
      <c r="A259" s="262">
        <v>59979</v>
      </c>
      <c r="B259" s="262" t="s">
        <v>1227</v>
      </c>
      <c r="C259" s="1000">
        <v>42308</v>
      </c>
      <c r="D259" s="262">
        <v>2015</v>
      </c>
      <c r="E259" s="262" t="s">
        <v>8</v>
      </c>
      <c r="F259" s="262" t="s">
        <v>38</v>
      </c>
      <c r="G259" s="1001">
        <v>38.019671000000002</v>
      </c>
      <c r="H259" s="1001">
        <v>-121.865061</v>
      </c>
      <c r="I259" s="1001">
        <v>5.0391020547999998</v>
      </c>
      <c r="J259" s="262" t="s">
        <v>96</v>
      </c>
      <c r="K259" s="262" t="s">
        <v>955</v>
      </c>
      <c r="L259" s="1001">
        <v>25.407899999999998</v>
      </c>
      <c r="M259" s="1001">
        <v>19.2</v>
      </c>
      <c r="N259" s="1001">
        <v>1.323328125</v>
      </c>
      <c r="O259" s="262" t="s">
        <v>962</v>
      </c>
      <c r="P259" s="262" t="s">
        <v>962</v>
      </c>
      <c r="Q259" s="262">
        <v>20</v>
      </c>
      <c r="R259" s="262">
        <v>203</v>
      </c>
      <c r="X259" s="1031">
        <v>24.148989733908302</v>
      </c>
      <c r="Y259" s="1031">
        <v>4.9931032421209798</v>
      </c>
      <c r="AA259" s="1036">
        <v>123.78483407406139</v>
      </c>
      <c r="AJ259" s="1033">
        <v>0.24188154599271408</v>
      </c>
      <c r="AK259" s="1033">
        <v>0.24564188546423144</v>
      </c>
      <c r="AL259" s="1033">
        <v>0.23373882229832585</v>
      </c>
      <c r="AM259" s="1033">
        <v>0.22809051560121774</v>
      </c>
      <c r="AN259" s="1033">
        <v>0.19802813828172439</v>
      </c>
    </row>
    <row r="260" spans="1:40" x14ac:dyDescent="0.2">
      <c r="A260" s="262">
        <v>59449</v>
      </c>
      <c r="B260" s="262" t="s">
        <v>1228</v>
      </c>
      <c r="C260" s="1000">
        <v>42339</v>
      </c>
      <c r="D260" s="262">
        <v>2015</v>
      </c>
      <c r="E260" s="262" t="s">
        <v>93</v>
      </c>
      <c r="F260" s="262" t="s">
        <v>45</v>
      </c>
      <c r="G260" s="1001">
        <v>30.967071000000001</v>
      </c>
      <c r="H260" s="1001">
        <v>-84.625840999999994</v>
      </c>
      <c r="I260" s="1001">
        <v>4.7772376712</v>
      </c>
      <c r="J260" s="262" t="s">
        <v>96</v>
      </c>
      <c r="K260" s="262" t="s">
        <v>955</v>
      </c>
      <c r="L260" s="1001">
        <v>27</v>
      </c>
      <c r="M260" s="1001">
        <v>18.972000000000001</v>
      </c>
      <c r="N260" s="1001">
        <v>1.4231499051233396</v>
      </c>
      <c r="O260" s="262" t="s">
        <v>163</v>
      </c>
      <c r="P260" s="262" t="s">
        <v>946</v>
      </c>
      <c r="Q260" s="262" t="s">
        <v>163</v>
      </c>
      <c r="R260" s="262">
        <v>180</v>
      </c>
      <c r="X260" s="1031">
        <v>22.100482286785802</v>
      </c>
      <c r="Y260" s="1031">
        <v>4.17417404616228</v>
      </c>
      <c r="AA260" s="1036">
        <v>88.454158939984012</v>
      </c>
      <c r="AJ260" s="1033">
        <v>0.27881780148062124</v>
      </c>
      <c r="AK260" s="1033">
        <v>0.26432849370906608</v>
      </c>
      <c r="AL260" s="1033">
        <v>0.24592839050482462</v>
      </c>
      <c r="AM260" s="1033">
        <v>0.25905155109620798</v>
      </c>
      <c r="AN260" s="1033">
        <v>0.25000292829198584</v>
      </c>
    </row>
    <row r="261" spans="1:40" x14ac:dyDescent="0.2">
      <c r="A261" s="262">
        <v>59469</v>
      </c>
      <c r="B261" s="262" t="s">
        <v>1229</v>
      </c>
      <c r="C261" s="1000">
        <v>42125</v>
      </c>
      <c r="D261" s="262">
        <v>2015</v>
      </c>
      <c r="E261" s="262" t="s">
        <v>8</v>
      </c>
      <c r="F261" s="262" t="s">
        <v>38</v>
      </c>
      <c r="G261" s="1001">
        <v>34.686041000000003</v>
      </c>
      <c r="H261" s="1001">
        <v>-117.34521100000001</v>
      </c>
      <c r="I261" s="1001">
        <v>5.9224933789999996</v>
      </c>
      <c r="J261" s="262" t="s">
        <v>96</v>
      </c>
      <c r="K261" s="262" t="s">
        <v>955</v>
      </c>
      <c r="L261" s="1001">
        <v>23.353499999999993</v>
      </c>
      <c r="M261" s="1001">
        <v>18.7</v>
      </c>
      <c r="N261" s="1001">
        <v>1.2488502673796789</v>
      </c>
      <c r="O261" s="262" t="s">
        <v>163</v>
      </c>
      <c r="P261" s="262" t="s">
        <v>946</v>
      </c>
      <c r="Q261" s="262" t="s">
        <v>163</v>
      </c>
      <c r="R261" s="262">
        <v>180</v>
      </c>
      <c r="X261" s="1031">
        <v>22.407145573141101</v>
      </c>
      <c r="Y261" s="1031">
        <v>3.94073324487763</v>
      </c>
      <c r="AA261" s="1036">
        <v>114.47427599333896</v>
      </c>
      <c r="AJ261" s="1033">
        <v>0.32016768456016292</v>
      </c>
      <c r="AK261" s="1033">
        <v>0.31134471223109428</v>
      </c>
      <c r="AL261" s="1033">
        <v>0.31915244304446572</v>
      </c>
      <c r="AM261" s="1033">
        <v>0.25529265255292655</v>
      </c>
      <c r="AN261" s="1033">
        <v>0.25306707382406518</v>
      </c>
    </row>
    <row r="262" spans="1:40" x14ac:dyDescent="0.2">
      <c r="A262" s="262">
        <v>59334</v>
      </c>
      <c r="B262" s="262" t="s">
        <v>1230</v>
      </c>
      <c r="C262" s="1000">
        <v>42207</v>
      </c>
      <c r="D262" s="262">
        <v>2015</v>
      </c>
      <c r="E262" s="262" t="s">
        <v>8</v>
      </c>
      <c r="F262" s="262" t="s">
        <v>38</v>
      </c>
      <c r="G262" s="1001">
        <v>34.921201000000003</v>
      </c>
      <c r="H262" s="1001">
        <v>-118.362281</v>
      </c>
      <c r="I262" s="1001">
        <v>5.8249045661999999</v>
      </c>
      <c r="J262" s="262" t="s">
        <v>96</v>
      </c>
      <c r="K262" s="262" t="s">
        <v>955</v>
      </c>
      <c r="L262" s="1001">
        <v>24.276799999999998</v>
      </c>
      <c r="M262" s="1001">
        <v>18.400000000000002</v>
      </c>
      <c r="N262" s="1001">
        <v>1.3193913043478258</v>
      </c>
      <c r="O262" s="262" t="s">
        <v>163</v>
      </c>
      <c r="P262" s="262" t="s">
        <v>946</v>
      </c>
      <c r="Q262" s="262" t="s">
        <v>163</v>
      </c>
      <c r="R262" s="262">
        <v>180</v>
      </c>
      <c r="X262" s="1031">
        <v>21.4637944971042</v>
      </c>
      <c r="Y262" s="1031">
        <v>3.33406907016888</v>
      </c>
      <c r="AA262" s="1036">
        <v>101.71988948808932</v>
      </c>
      <c r="AJ262" s="1033">
        <v>0.34967851627464963</v>
      </c>
      <c r="AK262" s="1033">
        <v>0.34368795910264049</v>
      </c>
      <c r="AL262" s="1033">
        <v>0.34760273972602745</v>
      </c>
      <c r="AM262" s="1033">
        <v>0.32531144530474493</v>
      </c>
      <c r="AN262" s="1033">
        <v>0.29806540548032001</v>
      </c>
    </row>
    <row r="263" spans="1:40" x14ac:dyDescent="0.2">
      <c r="A263" s="262">
        <v>59472</v>
      </c>
      <c r="B263" s="262" t="s">
        <v>1231</v>
      </c>
      <c r="C263" s="1000">
        <v>42155</v>
      </c>
      <c r="D263" s="262">
        <v>2015</v>
      </c>
      <c r="E263" s="262" t="s">
        <v>92</v>
      </c>
      <c r="F263" s="262" t="s">
        <v>68</v>
      </c>
      <c r="G263" s="1001">
        <v>39.120761000000002</v>
      </c>
      <c r="H263" s="1001">
        <v>-119.14074100000001</v>
      </c>
      <c r="I263" s="1001">
        <v>5.2611678081999997</v>
      </c>
      <c r="J263" s="262" t="s">
        <v>96</v>
      </c>
      <c r="K263" s="262" t="s">
        <v>1011</v>
      </c>
      <c r="L263" s="1001">
        <v>19.740672</v>
      </c>
      <c r="M263" s="1001">
        <v>18</v>
      </c>
      <c r="N263" s="1001">
        <v>1.0967039999999999</v>
      </c>
      <c r="O263" s="262" t="s">
        <v>163</v>
      </c>
      <c r="P263" s="262" t="s">
        <v>946</v>
      </c>
      <c r="Q263" s="262" t="s">
        <v>163</v>
      </c>
      <c r="R263" s="262">
        <v>179</v>
      </c>
      <c r="X263" s="1031">
        <v>31.035809861273499</v>
      </c>
      <c r="Y263" s="1031">
        <v>7.9955364010983097</v>
      </c>
      <c r="AA263" s="1036"/>
    </row>
    <row r="264" spans="1:40" x14ac:dyDescent="0.2">
      <c r="A264" s="262">
        <v>59474</v>
      </c>
      <c r="B264" s="262" t="s">
        <v>1232</v>
      </c>
      <c r="C264" s="1000">
        <v>42339</v>
      </c>
      <c r="D264" s="262">
        <v>2015</v>
      </c>
      <c r="E264" s="262" t="s">
        <v>93</v>
      </c>
      <c r="F264" s="262" t="s">
        <v>67</v>
      </c>
      <c r="G264" s="1001">
        <v>35.695870999999997</v>
      </c>
      <c r="H264" s="1001">
        <v>-81.151670999999993</v>
      </c>
      <c r="I264" s="1001">
        <v>4.4909810502000003</v>
      </c>
      <c r="J264" s="262" t="s">
        <v>96</v>
      </c>
      <c r="K264" s="262" t="s">
        <v>955</v>
      </c>
      <c r="L264" s="1001">
        <v>21.923999999999999</v>
      </c>
      <c r="M264" s="1001">
        <v>17.5</v>
      </c>
      <c r="N264" s="1001">
        <v>1.2527999999999999</v>
      </c>
      <c r="O264" s="262" t="s">
        <v>163</v>
      </c>
      <c r="P264" s="262" t="s">
        <v>946</v>
      </c>
      <c r="Q264" s="262" t="s">
        <v>163</v>
      </c>
      <c r="R264" s="262">
        <v>178</v>
      </c>
      <c r="X264" s="1031">
        <v>23.064833171259</v>
      </c>
      <c r="Y264" s="1031">
        <v>4.1334112368876701</v>
      </c>
      <c r="AA264" s="1036">
        <v>134.66026876871575</v>
      </c>
      <c r="AJ264" s="1033">
        <v>0.25369502992453813</v>
      </c>
      <c r="AK264" s="1033">
        <v>0.23915851272015656</v>
      </c>
      <c r="AL264" s="1033">
        <v>0.23119373776908023</v>
      </c>
      <c r="AM264" s="1033">
        <v>0.2357729941291585</v>
      </c>
      <c r="AN264" s="1033">
        <v>0.21373926619828265</v>
      </c>
    </row>
    <row r="265" spans="1:40" x14ac:dyDescent="0.2">
      <c r="A265" s="262">
        <v>58831</v>
      </c>
      <c r="B265" s="262" t="s">
        <v>1233</v>
      </c>
      <c r="C265" s="1000">
        <v>42314</v>
      </c>
      <c r="D265" s="262">
        <v>2015</v>
      </c>
      <c r="E265" s="262" t="s">
        <v>8</v>
      </c>
      <c r="F265" s="262" t="s">
        <v>38</v>
      </c>
      <c r="G265" s="1001">
        <v>35.321944000000002</v>
      </c>
      <c r="H265" s="1001">
        <v>-118.81277799999999</v>
      </c>
      <c r="I265" s="1001">
        <v>5.3686031962999996</v>
      </c>
      <c r="J265" s="262" t="s">
        <v>96</v>
      </c>
      <c r="K265" s="262" t="s">
        <v>961</v>
      </c>
      <c r="L265" s="1001">
        <v>20.856000000000002</v>
      </c>
      <c r="M265" s="1001">
        <v>16.66</v>
      </c>
      <c r="N265" s="1001">
        <v>1.2518607442977192</v>
      </c>
      <c r="O265" s="262" t="s">
        <v>163</v>
      </c>
      <c r="P265" s="262" t="s">
        <v>946</v>
      </c>
      <c r="Q265" s="262" t="s">
        <v>163</v>
      </c>
      <c r="R265" s="262">
        <v>180</v>
      </c>
      <c r="X265" s="1031">
        <v>19.407902211781899</v>
      </c>
      <c r="Y265" s="1031">
        <v>4.27378534657102</v>
      </c>
      <c r="AA265" s="1036">
        <v>103.12563215282617</v>
      </c>
      <c r="AJ265" s="1033">
        <v>0.27643571089638042</v>
      </c>
      <c r="AK265" s="1033">
        <v>0.27696009910813646</v>
      </c>
      <c r="AL265" s="1033">
        <v>0.26387267235661388</v>
      </c>
      <c r="AM265" s="1033">
        <v>0.27737807451747826</v>
      </c>
      <c r="AN265" s="1033">
        <v>0.23130153700824591</v>
      </c>
    </row>
    <row r="266" spans="1:40" x14ac:dyDescent="0.2">
      <c r="A266" s="262">
        <v>59919</v>
      </c>
      <c r="B266" s="262" t="s">
        <v>1234</v>
      </c>
      <c r="C266" s="1000">
        <v>42326</v>
      </c>
      <c r="D266" s="262">
        <v>2015</v>
      </c>
      <c r="E266" s="262" t="s">
        <v>92</v>
      </c>
      <c r="F266" s="262" t="s">
        <v>68</v>
      </c>
      <c r="G266" s="1001">
        <v>36.207641000000002</v>
      </c>
      <c r="H266" s="1001">
        <v>-115.046971</v>
      </c>
      <c r="I266" s="1001">
        <v>5.6199872146000001</v>
      </c>
      <c r="J266" s="262" t="s">
        <v>96</v>
      </c>
      <c r="K266" s="262" t="s">
        <v>955</v>
      </c>
      <c r="L266" s="1001">
        <v>19</v>
      </c>
      <c r="M266" s="1001">
        <v>15.5</v>
      </c>
      <c r="N266" s="1001">
        <v>1.2258064516129032</v>
      </c>
      <c r="O266" s="262" t="s">
        <v>163</v>
      </c>
      <c r="P266" s="262" t="s">
        <v>946</v>
      </c>
      <c r="Q266" s="262" t="s">
        <v>163</v>
      </c>
      <c r="R266" s="262">
        <v>180</v>
      </c>
      <c r="X266" s="1031">
        <v>29.5163844062034</v>
      </c>
      <c r="Y266" s="1031">
        <v>8.4739066982547406</v>
      </c>
      <c r="AA266" s="1036">
        <v>84.680348289658738</v>
      </c>
      <c r="AJ266" s="1033">
        <v>0.29794641283271639</v>
      </c>
      <c r="AK266" s="1033">
        <v>0.29625128884960966</v>
      </c>
      <c r="AL266" s="1033">
        <v>0.29938135218736189</v>
      </c>
      <c r="AM266" s="1033">
        <v>0.29049933716305787</v>
      </c>
      <c r="AN266" s="1033">
        <v>0.29443563076561491</v>
      </c>
    </row>
    <row r="267" spans="1:40" x14ac:dyDescent="0.2">
      <c r="A267" s="262">
        <v>59887</v>
      </c>
      <c r="B267" s="262" t="s">
        <v>1235</v>
      </c>
      <c r="C267" s="1000">
        <v>42339</v>
      </c>
      <c r="D267" s="262">
        <v>2015</v>
      </c>
      <c r="E267" s="262" t="s">
        <v>93</v>
      </c>
      <c r="F267" s="262" t="s">
        <v>67</v>
      </c>
      <c r="G267" s="1001">
        <v>35.456040999999999</v>
      </c>
      <c r="H267" s="1001">
        <v>-77.135470999999995</v>
      </c>
      <c r="I267" s="1001">
        <v>4.4015856164000002</v>
      </c>
      <c r="J267" s="262" t="s">
        <v>96</v>
      </c>
      <c r="K267" s="262" t="s">
        <v>955</v>
      </c>
      <c r="L267" s="1001">
        <v>21.007350000000002</v>
      </c>
      <c r="M267" s="1001">
        <v>15.003</v>
      </c>
      <c r="N267" s="1001">
        <v>1.4002099580083984</v>
      </c>
      <c r="O267" s="262" t="s">
        <v>962</v>
      </c>
      <c r="P267" s="262" t="s">
        <v>962</v>
      </c>
      <c r="Q267" s="262">
        <v>20</v>
      </c>
      <c r="R267" s="262">
        <v>176</v>
      </c>
      <c r="X267" s="1031">
        <v>23.1940905310198</v>
      </c>
      <c r="Y267" s="1031">
        <v>1.7021398535947101</v>
      </c>
      <c r="AA267" s="1036">
        <v>102.8562411384619</v>
      </c>
      <c r="AJ267" s="1033">
        <v>0.22020489648275565</v>
      </c>
      <c r="AK267" s="1033">
        <v>0.20489813757187683</v>
      </c>
      <c r="AL267" s="1033">
        <v>0.20573510868602538</v>
      </c>
      <c r="AM267" s="1033">
        <v>0.22202561009868041</v>
      </c>
      <c r="AN267" s="1033">
        <v>0.20901253871872857</v>
      </c>
    </row>
    <row r="268" spans="1:40" x14ac:dyDescent="0.2">
      <c r="A268" s="262">
        <v>60007</v>
      </c>
      <c r="B268" s="262" t="s">
        <v>1236</v>
      </c>
      <c r="C268" s="1000">
        <v>42338</v>
      </c>
      <c r="D268" s="262">
        <v>2015</v>
      </c>
      <c r="E268" s="262" t="s">
        <v>8</v>
      </c>
      <c r="F268" s="262" t="s">
        <v>38</v>
      </c>
      <c r="G268" s="1001">
        <v>35.727410999999996</v>
      </c>
      <c r="H268" s="1001">
        <v>-119.901291</v>
      </c>
      <c r="I268" s="1001">
        <v>5.3774134702999996</v>
      </c>
      <c r="J268" s="262" t="s">
        <v>96</v>
      </c>
      <c r="K268" s="262" t="s">
        <v>961</v>
      </c>
      <c r="L268" s="1001">
        <v>18.72</v>
      </c>
      <c r="M268" s="1001">
        <v>15</v>
      </c>
      <c r="N268" s="1001">
        <v>1.248</v>
      </c>
      <c r="O268" s="262" t="s">
        <v>163</v>
      </c>
      <c r="P268" s="262" t="s">
        <v>946</v>
      </c>
      <c r="Q268" s="262" t="s">
        <v>163</v>
      </c>
      <c r="R268" s="262">
        <v>180</v>
      </c>
      <c r="X268" s="1031">
        <v>19.585539158441001</v>
      </c>
      <c r="Y268" s="1031">
        <v>3.6746330055024199</v>
      </c>
      <c r="AA268" s="1036">
        <v>95.102577904234352</v>
      </c>
      <c r="AJ268" s="1033">
        <v>0.29632665452337587</v>
      </c>
      <c r="AK268" s="1033">
        <v>0.29506088280060883</v>
      </c>
      <c r="AL268" s="1033">
        <v>0.29493150684931507</v>
      </c>
      <c r="AM268" s="1033">
        <v>0.27361491628614909</v>
      </c>
      <c r="AN268" s="1033">
        <v>0.26996053430479666</v>
      </c>
    </row>
    <row r="269" spans="1:40" x14ac:dyDescent="0.2">
      <c r="A269" s="262" t="s">
        <v>1237</v>
      </c>
      <c r="B269" s="262" t="s">
        <v>1238</v>
      </c>
      <c r="C269" s="1000">
        <v>42277</v>
      </c>
      <c r="D269" s="262">
        <v>2015</v>
      </c>
      <c r="E269" s="262" t="s">
        <v>1</v>
      </c>
      <c r="F269" s="262" t="s">
        <v>32</v>
      </c>
      <c r="G269" s="1001">
        <v>40.063530999999998</v>
      </c>
      <c r="H269" s="1001">
        <v>-74.580731</v>
      </c>
      <c r="I269" s="1001">
        <v>4.0338438355999999</v>
      </c>
      <c r="J269" s="262" t="s">
        <v>96</v>
      </c>
      <c r="K269" s="262" t="s">
        <v>955</v>
      </c>
      <c r="L269" s="1001">
        <v>18.343739999999997</v>
      </c>
      <c r="M269" s="1001">
        <v>15</v>
      </c>
      <c r="N269" s="1001">
        <v>1.2229159999999999</v>
      </c>
      <c r="O269" s="262" t="s">
        <v>962</v>
      </c>
      <c r="P269" s="262" t="s">
        <v>962</v>
      </c>
      <c r="Q269" s="262">
        <v>20</v>
      </c>
      <c r="R269" s="262">
        <v>180</v>
      </c>
      <c r="X269" s="1031" t="s">
        <v>1974</v>
      </c>
      <c r="Y269" s="1031" t="s">
        <v>1974</v>
      </c>
      <c r="AA269" s="1036">
        <v>139.51299759531619</v>
      </c>
    </row>
    <row r="270" spans="1:40" x14ac:dyDescent="0.2">
      <c r="A270" s="262">
        <v>59008</v>
      </c>
      <c r="B270" s="262" t="s">
        <v>1239</v>
      </c>
      <c r="C270" s="1000">
        <v>42356</v>
      </c>
      <c r="D270" s="262">
        <v>2015</v>
      </c>
      <c r="E270" s="262" t="s">
        <v>8</v>
      </c>
      <c r="F270" s="262" t="s">
        <v>38</v>
      </c>
      <c r="G270" s="1001">
        <v>35.323056000000001</v>
      </c>
      <c r="H270" s="1001">
        <v>-118.821389</v>
      </c>
      <c r="I270" s="1001">
        <v>5.3686031962999996</v>
      </c>
      <c r="J270" s="262" t="s">
        <v>96</v>
      </c>
      <c r="K270" s="262" t="s">
        <v>961</v>
      </c>
      <c r="L270" s="1001">
        <v>18.75225</v>
      </c>
      <c r="M270" s="1001">
        <v>14.994</v>
      </c>
      <c r="N270" s="1001">
        <v>1.2506502601040417</v>
      </c>
      <c r="O270" s="262" t="s">
        <v>163</v>
      </c>
      <c r="P270" s="262" t="s">
        <v>946</v>
      </c>
      <c r="Q270" s="262" t="s">
        <v>163</v>
      </c>
      <c r="R270" s="262">
        <v>180</v>
      </c>
      <c r="X270" s="1031">
        <v>19.5262485676244</v>
      </c>
      <c r="Y270" s="1031">
        <v>3.6714658954721302</v>
      </c>
      <c r="AA270" s="1036">
        <v>89.429094293653748</v>
      </c>
      <c r="AJ270" s="1033">
        <v>0.27270319178065883</v>
      </c>
      <c r="AK270" s="1033">
        <v>0.27826960312283205</v>
      </c>
      <c r="AL270" s="1033">
        <v>0.26710836541618171</v>
      </c>
      <c r="AM270" s="1033">
        <v>0.27746258320679867</v>
      </c>
      <c r="AN270" s="1033">
        <v>0.27083541370403658</v>
      </c>
    </row>
    <row r="271" spans="1:40" x14ac:dyDescent="0.2">
      <c r="A271" s="262">
        <v>59548</v>
      </c>
      <c r="B271" s="262" t="s">
        <v>1240</v>
      </c>
      <c r="C271" s="1000">
        <v>42125</v>
      </c>
      <c r="D271" s="262">
        <v>2015</v>
      </c>
      <c r="E271" s="262" t="s">
        <v>1</v>
      </c>
      <c r="F271" s="262" t="s">
        <v>67</v>
      </c>
      <c r="G271" s="1001">
        <v>35.886960999999999</v>
      </c>
      <c r="H271" s="1001">
        <v>-76.379271000000003</v>
      </c>
      <c r="I271" s="1001">
        <v>4.3901821918000001</v>
      </c>
      <c r="J271" s="262" t="s">
        <v>96</v>
      </c>
      <c r="K271" s="262" t="s">
        <v>955</v>
      </c>
      <c r="L271" s="1001">
        <v>19.600000000000001</v>
      </c>
      <c r="M271" s="1001">
        <v>14</v>
      </c>
      <c r="N271" s="1001">
        <v>1.4000000000000001</v>
      </c>
      <c r="O271" s="262" t="s">
        <v>163</v>
      </c>
      <c r="P271" s="262" t="s">
        <v>946</v>
      </c>
      <c r="Q271" s="262" t="s">
        <v>163</v>
      </c>
      <c r="R271" s="262">
        <v>180</v>
      </c>
      <c r="X271" s="1031">
        <v>22.6768478728765</v>
      </c>
      <c r="Y271" s="1031">
        <v>19.975701568136198</v>
      </c>
      <c r="AA271" s="1036">
        <v>114.62970505872759</v>
      </c>
      <c r="AJ271" s="1033">
        <v>0.24149427530575068</v>
      </c>
      <c r="AK271" s="1033">
        <v>0.2520303326810176</v>
      </c>
      <c r="AL271" s="1033">
        <v>0.24863829093281148</v>
      </c>
      <c r="AM271" s="1033">
        <v>0.20603392041748209</v>
      </c>
      <c r="AN271" s="1033">
        <v>0.11213570127504553</v>
      </c>
    </row>
    <row r="272" spans="1:40" x14ac:dyDescent="0.2">
      <c r="A272" s="262">
        <v>59872</v>
      </c>
      <c r="B272" s="262" t="s">
        <v>1241</v>
      </c>
      <c r="C272" s="1000">
        <v>42328</v>
      </c>
      <c r="D272" s="262">
        <v>2015</v>
      </c>
      <c r="E272" s="262" t="s">
        <v>8</v>
      </c>
      <c r="F272" s="262" t="s">
        <v>38</v>
      </c>
      <c r="G272" s="1001">
        <v>38.520040999999999</v>
      </c>
      <c r="H272" s="1001">
        <v>-121.74031100000001</v>
      </c>
      <c r="I272" s="1001">
        <v>5.0824422373999996</v>
      </c>
      <c r="J272" s="262" t="s">
        <v>96</v>
      </c>
      <c r="K272" s="262" t="s">
        <v>955</v>
      </c>
      <c r="L272" s="1001">
        <v>16.3</v>
      </c>
      <c r="M272" s="1001">
        <v>13</v>
      </c>
      <c r="N272" s="1001">
        <v>1.2538461538461538</v>
      </c>
      <c r="O272" s="262" t="s">
        <v>163</v>
      </c>
      <c r="P272" s="262" t="s">
        <v>946</v>
      </c>
      <c r="Q272" s="262" t="s">
        <v>163</v>
      </c>
      <c r="R272" s="262">
        <v>180</v>
      </c>
      <c r="X272" s="1031">
        <v>26.8166056831483</v>
      </c>
      <c r="Y272" s="1031">
        <v>4.1250818091771801</v>
      </c>
      <c r="AA272" s="1036">
        <v>81.243048226867529</v>
      </c>
      <c r="AJ272" s="1033">
        <v>0.25965917051982623</v>
      </c>
      <c r="AK272" s="1033">
        <v>0.25864067439409899</v>
      </c>
      <c r="AL272" s="1033">
        <v>0.27064453811029154</v>
      </c>
      <c r="AM272" s="1033">
        <v>0.26235511064278183</v>
      </c>
      <c r="AN272" s="1033">
        <v>0.24338832842931205</v>
      </c>
    </row>
    <row r="273" spans="1:40" x14ac:dyDescent="0.2">
      <c r="A273" s="262">
        <v>59966</v>
      </c>
      <c r="B273" s="262" t="s">
        <v>1242</v>
      </c>
      <c r="C273" s="1000">
        <v>42339</v>
      </c>
      <c r="D273" s="262">
        <v>2015</v>
      </c>
      <c r="E273" s="262" t="s">
        <v>93</v>
      </c>
      <c r="F273" s="262" t="s">
        <v>67</v>
      </c>
      <c r="G273" s="1001">
        <v>34.723180999999997</v>
      </c>
      <c r="H273" s="1001">
        <v>-77.349641000000005</v>
      </c>
      <c r="I273" s="1001">
        <v>4.4517246574999998</v>
      </c>
      <c r="J273" s="262" t="s">
        <v>96</v>
      </c>
      <c r="K273" s="262" t="s">
        <v>955</v>
      </c>
      <c r="L273" s="1001">
        <v>17</v>
      </c>
      <c r="M273" s="1001">
        <v>12.8</v>
      </c>
      <c r="N273" s="1001">
        <v>1.328125</v>
      </c>
      <c r="O273" s="262" t="s">
        <v>962</v>
      </c>
      <c r="P273" s="262" t="s">
        <v>962</v>
      </c>
      <c r="Q273" s="262">
        <v>20</v>
      </c>
      <c r="R273" s="262">
        <v>181</v>
      </c>
      <c r="X273" s="1031">
        <v>23.268514680548002</v>
      </c>
      <c r="Y273" s="1031">
        <v>3.4239015834083202</v>
      </c>
      <c r="AA273" s="1036">
        <v>106.69949487241671</v>
      </c>
      <c r="AJ273" s="1033">
        <v>0.21036116803278687</v>
      </c>
      <c r="AK273" s="1033">
        <v>0.19934360730593606</v>
      </c>
      <c r="AL273" s="1033">
        <v>0.17630743436073054</v>
      </c>
      <c r="AM273" s="1033">
        <v>0.1939033961187214</v>
      </c>
      <c r="AN273" s="1033">
        <v>0.1850221283014572</v>
      </c>
    </row>
    <row r="274" spans="1:40" x14ac:dyDescent="0.2">
      <c r="A274" s="262">
        <v>59947</v>
      </c>
      <c r="B274" s="262" t="s">
        <v>1243</v>
      </c>
      <c r="C274" s="1000">
        <v>42368</v>
      </c>
      <c r="D274" s="262">
        <v>2015</v>
      </c>
      <c r="E274" s="262" t="s">
        <v>92</v>
      </c>
      <c r="F274" s="262" t="s">
        <v>69</v>
      </c>
      <c r="G274" s="1001">
        <v>33.636861000000003</v>
      </c>
      <c r="H274" s="1001">
        <v>-92.705371</v>
      </c>
      <c r="I274" s="1001">
        <v>4.5111123288000003</v>
      </c>
      <c r="J274" s="262" t="s">
        <v>96</v>
      </c>
      <c r="K274" s="262" t="s">
        <v>961</v>
      </c>
      <c r="L274" s="1001">
        <v>16.820999999999998</v>
      </c>
      <c r="M274" s="1001">
        <v>12.5</v>
      </c>
      <c r="N274" s="1001">
        <v>1.3456799999999998</v>
      </c>
      <c r="O274" s="262" t="s">
        <v>163</v>
      </c>
      <c r="P274" s="262" t="s">
        <v>946</v>
      </c>
      <c r="Q274" s="262" t="s">
        <v>163</v>
      </c>
      <c r="R274" s="262">
        <v>180</v>
      </c>
      <c r="X274" s="1031" t="s">
        <v>1974</v>
      </c>
      <c r="Y274" s="1031" t="s">
        <v>1974</v>
      </c>
      <c r="AA274" s="1036">
        <v>108.60014710732362</v>
      </c>
      <c r="AJ274" s="1033">
        <v>0.22351548269581059</v>
      </c>
      <c r="AK274" s="1033">
        <v>0.24256621004566209</v>
      </c>
      <c r="AL274" s="1033">
        <v>0.24587214611872146</v>
      </c>
      <c r="AM274" s="1033">
        <v>0.23761643835616439</v>
      </c>
      <c r="AN274" s="1033">
        <v>0.22018087431693989</v>
      </c>
    </row>
    <row r="275" spans="1:40" x14ac:dyDescent="0.2">
      <c r="A275" s="262">
        <v>58639</v>
      </c>
      <c r="B275" s="262" t="s">
        <v>1244</v>
      </c>
      <c r="C275" s="1000">
        <v>42217</v>
      </c>
      <c r="D275" s="262">
        <v>2015</v>
      </c>
      <c r="E275" s="262" t="s">
        <v>17</v>
      </c>
      <c r="F275" s="262" t="s">
        <v>17</v>
      </c>
      <c r="G275" s="1001">
        <v>22.129660999999999</v>
      </c>
      <c r="H275" s="1001">
        <v>-159.30711099999999</v>
      </c>
      <c r="I275" s="1001">
        <v>4.3563369862999997</v>
      </c>
      <c r="J275" s="262" t="s">
        <v>96</v>
      </c>
      <c r="K275" s="262" t="s">
        <v>955</v>
      </c>
      <c r="L275" s="1001">
        <v>14.53</v>
      </c>
      <c r="M275" s="1001">
        <v>12</v>
      </c>
      <c r="N275" s="1001">
        <v>1.2108333333333332</v>
      </c>
      <c r="O275" s="262" t="s">
        <v>962</v>
      </c>
      <c r="P275" s="262" t="s">
        <v>962</v>
      </c>
      <c r="Q275" s="262">
        <v>20</v>
      </c>
      <c r="R275" s="262">
        <v>180</v>
      </c>
      <c r="S275" s="262" t="s">
        <v>1059</v>
      </c>
      <c r="T275" s="262" t="s">
        <v>1076</v>
      </c>
      <c r="U275" s="262">
        <v>2015</v>
      </c>
      <c r="V275" s="262">
        <v>6</v>
      </c>
      <c r="W275" s="262">
        <v>4.63</v>
      </c>
      <c r="X275" s="1031" t="s">
        <v>1974</v>
      </c>
      <c r="Y275" s="1031" t="s">
        <v>1974</v>
      </c>
      <c r="AA275" s="1036"/>
      <c r="AJ275" s="1033">
        <v>0.20056352459016394</v>
      </c>
      <c r="AK275" s="1033">
        <v>0.20481354642313546</v>
      </c>
      <c r="AL275" s="1033">
        <v>0.18326674277016744</v>
      </c>
      <c r="AM275" s="1033">
        <v>0.17122336377473363</v>
      </c>
      <c r="AN275" s="1033">
        <v>0.19651259866423801</v>
      </c>
    </row>
    <row r="276" spans="1:40" x14ac:dyDescent="0.2">
      <c r="A276" s="262">
        <v>59526</v>
      </c>
      <c r="B276" s="262" t="s">
        <v>1245</v>
      </c>
      <c r="C276" s="1000">
        <v>42339</v>
      </c>
      <c r="D276" s="262">
        <v>2015</v>
      </c>
      <c r="E276" s="262" t="s">
        <v>1</v>
      </c>
      <c r="F276" s="262" t="s">
        <v>67</v>
      </c>
      <c r="G276" s="1001">
        <v>36.130661000000003</v>
      </c>
      <c r="H276" s="1001">
        <v>-77.736610999999996</v>
      </c>
      <c r="I276" s="1001">
        <v>4.4320954337999998</v>
      </c>
      <c r="J276" s="262" t="s">
        <v>96</v>
      </c>
      <c r="K276" s="262" t="s">
        <v>955</v>
      </c>
      <c r="L276" s="1001">
        <v>16.875</v>
      </c>
      <c r="M276" s="1001">
        <v>12</v>
      </c>
      <c r="N276" s="1001">
        <v>1.40625</v>
      </c>
      <c r="O276" s="262" t="s">
        <v>163</v>
      </c>
      <c r="P276" s="262" t="s">
        <v>946</v>
      </c>
      <c r="Q276" s="262" t="s">
        <v>163</v>
      </c>
      <c r="R276" s="262">
        <v>181</v>
      </c>
      <c r="X276" s="1031">
        <v>22.037481470436902</v>
      </c>
      <c r="Y276" s="1031">
        <v>10.6833285996222</v>
      </c>
      <c r="AA276" s="1036">
        <v>102.70810086410317</v>
      </c>
      <c r="AJ276" s="1033">
        <v>0.25175508500303584</v>
      </c>
      <c r="AK276" s="1033">
        <v>0.26562024353120245</v>
      </c>
      <c r="AL276" s="1033">
        <v>0.25029490106544899</v>
      </c>
      <c r="AM276" s="1033">
        <v>0.25576484018264839</v>
      </c>
      <c r="AN276" s="1033">
        <v>0.23435602610807529</v>
      </c>
    </row>
    <row r="277" spans="1:40" x14ac:dyDescent="0.2">
      <c r="A277" s="262">
        <v>59086</v>
      </c>
      <c r="B277" s="262" t="s">
        <v>1246</v>
      </c>
      <c r="C277" s="1000">
        <v>42212</v>
      </c>
      <c r="D277" s="262">
        <v>2015</v>
      </c>
      <c r="E277" s="262" t="s">
        <v>8</v>
      </c>
      <c r="F277" s="262" t="s">
        <v>38</v>
      </c>
      <c r="G277" s="1001">
        <v>35.590361000000001</v>
      </c>
      <c r="H277" s="1001">
        <v>-119.575731</v>
      </c>
      <c r="I277" s="1001">
        <v>5.3367968037000004</v>
      </c>
      <c r="J277" s="262" t="s">
        <v>96</v>
      </c>
      <c r="K277" s="262" t="s">
        <v>961</v>
      </c>
      <c r="L277" s="1001">
        <v>16.8675</v>
      </c>
      <c r="M277" s="1001">
        <v>12</v>
      </c>
      <c r="N277" s="1001">
        <v>1.4056249999999999</v>
      </c>
      <c r="O277" s="262" t="s">
        <v>163</v>
      </c>
      <c r="P277" s="262" t="s">
        <v>946</v>
      </c>
      <c r="Q277" s="262" t="s">
        <v>163</v>
      </c>
      <c r="R277" s="262">
        <v>179</v>
      </c>
      <c r="X277" s="1031">
        <v>21.211478760618601</v>
      </c>
      <c r="Y277" s="1031">
        <v>3.3371423942051099</v>
      </c>
      <c r="Z277" s="1036">
        <v>126.51001719203325</v>
      </c>
      <c r="AA277" s="1036">
        <v>127.88705644599621</v>
      </c>
      <c r="AJ277" s="1033">
        <v>0.33400690649666059</v>
      </c>
      <c r="AK277" s="1033">
        <v>0.33155441400304414</v>
      </c>
      <c r="AL277" s="1033">
        <v>0.32591324200913241</v>
      </c>
      <c r="AM277" s="1033">
        <v>0.30703957382039576</v>
      </c>
      <c r="AN277" s="1033">
        <v>0.29806086824529454</v>
      </c>
    </row>
    <row r="278" spans="1:40" x14ac:dyDescent="0.2">
      <c r="A278" s="262">
        <v>59087</v>
      </c>
      <c r="B278" s="262" t="s">
        <v>1247</v>
      </c>
      <c r="C278" s="1000">
        <v>42125</v>
      </c>
      <c r="D278" s="262">
        <v>2015</v>
      </c>
      <c r="E278" s="262" t="s">
        <v>8</v>
      </c>
      <c r="F278" s="262" t="s">
        <v>38</v>
      </c>
      <c r="G278" s="1001">
        <v>36.136301000000003</v>
      </c>
      <c r="H278" s="1001">
        <v>-119.55662100000001</v>
      </c>
      <c r="I278" s="1001">
        <v>5.29148379</v>
      </c>
      <c r="J278" s="262" t="s">
        <v>96</v>
      </c>
      <c r="K278" s="262" t="s">
        <v>961</v>
      </c>
      <c r="L278" s="1001">
        <v>14.9</v>
      </c>
      <c r="M278" s="1001">
        <v>12</v>
      </c>
      <c r="N278" s="1001">
        <v>1.2416666666666667</v>
      </c>
      <c r="O278" s="262" t="s">
        <v>163</v>
      </c>
      <c r="P278" s="262" t="s">
        <v>946</v>
      </c>
      <c r="Q278" s="262" t="s">
        <v>163</v>
      </c>
      <c r="R278" s="262">
        <v>180</v>
      </c>
      <c r="X278" s="1031">
        <v>19.517877427673799</v>
      </c>
      <c r="Y278" s="1031">
        <v>3.9286649353580501</v>
      </c>
      <c r="AA278" s="1036">
        <v>134.17764200768187</v>
      </c>
      <c r="AJ278" s="1033">
        <v>0.28139230418943539</v>
      </c>
      <c r="AK278" s="1033">
        <v>0.26330859969558601</v>
      </c>
      <c r="AL278" s="1033">
        <v>0.27312595129375949</v>
      </c>
      <c r="AM278" s="1033">
        <v>0.24679414003044139</v>
      </c>
      <c r="AN278" s="1033">
        <v>0.25036999089253187</v>
      </c>
    </row>
    <row r="279" spans="1:40" x14ac:dyDescent="0.2">
      <c r="A279" s="262">
        <v>59498</v>
      </c>
      <c r="B279" s="262" t="s">
        <v>1248</v>
      </c>
      <c r="C279" s="1000">
        <v>42339</v>
      </c>
      <c r="D279" s="262">
        <v>2015</v>
      </c>
      <c r="E279" s="262" t="s">
        <v>93</v>
      </c>
      <c r="F279" s="262" t="s">
        <v>67</v>
      </c>
      <c r="G279" s="1001">
        <v>35.797541000000002</v>
      </c>
      <c r="H279" s="1001">
        <v>-78.141181000000003</v>
      </c>
      <c r="I279" s="1001">
        <v>4.4295815068</v>
      </c>
      <c r="J279" s="262" t="s">
        <v>96</v>
      </c>
      <c r="K279" s="262" t="s">
        <v>955</v>
      </c>
      <c r="L279" s="1001">
        <v>14.000109999999999</v>
      </c>
      <c r="M279" s="1001">
        <v>11.661999999999999</v>
      </c>
      <c r="N279" s="1001">
        <v>1.2004896244211971</v>
      </c>
      <c r="O279" s="262" t="s">
        <v>962</v>
      </c>
      <c r="P279" s="262" t="s">
        <v>962</v>
      </c>
      <c r="Q279" s="262">
        <v>20</v>
      </c>
      <c r="R279" s="262">
        <v>181</v>
      </c>
      <c r="X279" s="1031">
        <v>23.162254975177799</v>
      </c>
      <c r="Y279" s="1031">
        <v>3.7487798722235302</v>
      </c>
      <c r="AA279" s="1036">
        <v>102.02969247843768</v>
      </c>
      <c r="AJ279" s="1033">
        <v>0.19092336388107156</v>
      </c>
      <c r="AK279" s="1033">
        <v>0.19360973352158869</v>
      </c>
      <c r="AL279" s="1033">
        <v>0.18106068259006147</v>
      </c>
      <c r="AM279" s="1033">
        <v>0.18156969245623886</v>
      </c>
      <c r="AN279" s="1033">
        <v>0.16854907458689955</v>
      </c>
    </row>
    <row r="280" spans="1:40" x14ac:dyDescent="0.2">
      <c r="A280" s="262">
        <v>59444</v>
      </c>
      <c r="B280" s="262" t="s">
        <v>1249</v>
      </c>
      <c r="C280" s="1000">
        <v>42165</v>
      </c>
      <c r="D280" s="262">
        <v>2015</v>
      </c>
      <c r="E280" s="262" t="s">
        <v>92</v>
      </c>
      <c r="F280" s="262" t="s">
        <v>48</v>
      </c>
      <c r="G280" s="1001">
        <v>33.144050999999997</v>
      </c>
      <c r="H280" s="1001">
        <v>-112.66264099999999</v>
      </c>
      <c r="I280" s="1001">
        <v>5.8535942922000004</v>
      </c>
      <c r="J280" s="262" t="s">
        <v>96</v>
      </c>
      <c r="K280" s="262" t="s">
        <v>955</v>
      </c>
      <c r="L280" s="1001">
        <v>15.624000000000001</v>
      </c>
      <c r="M280" s="1001">
        <v>11.200000000000001</v>
      </c>
      <c r="N280" s="1001">
        <v>1.395</v>
      </c>
      <c r="O280" s="262" t="s">
        <v>163</v>
      </c>
      <c r="P280" s="262" t="s">
        <v>946</v>
      </c>
      <c r="Q280" s="262" t="s">
        <v>163</v>
      </c>
      <c r="R280" s="262">
        <v>180</v>
      </c>
      <c r="X280" s="1031">
        <v>19.177374998841199</v>
      </c>
      <c r="Y280" s="1031">
        <v>9.4999728532408199</v>
      </c>
      <c r="AA280" s="1036">
        <v>79.138698987476346</v>
      </c>
      <c r="AL280" s="1033">
        <v>0.30261333985649058</v>
      </c>
      <c r="AM280" s="1033">
        <v>0.31602658186562305</v>
      </c>
      <c r="AN280" s="1033">
        <v>0.32964765482695813</v>
      </c>
    </row>
    <row r="281" spans="1:40" x14ac:dyDescent="0.2">
      <c r="A281" s="262">
        <v>57324</v>
      </c>
      <c r="B281" s="262" t="s">
        <v>1250</v>
      </c>
      <c r="C281" s="1000">
        <v>42198</v>
      </c>
      <c r="D281" s="262">
        <v>2015</v>
      </c>
      <c r="E281" s="262" t="s">
        <v>92</v>
      </c>
      <c r="F281" s="262" t="s">
        <v>48</v>
      </c>
      <c r="G281" s="1001">
        <v>33.526480999999997</v>
      </c>
      <c r="H281" s="1001">
        <v>-112.380741</v>
      </c>
      <c r="I281" s="1001">
        <v>5.8058650685000002</v>
      </c>
      <c r="J281" s="262" t="s">
        <v>96</v>
      </c>
      <c r="K281" s="262" t="s">
        <v>955</v>
      </c>
      <c r="L281" s="1001">
        <v>15.624000000000001</v>
      </c>
      <c r="M281" s="1001">
        <v>11.200000000000001</v>
      </c>
      <c r="N281" s="1001">
        <v>1.395</v>
      </c>
      <c r="O281" s="262" t="s">
        <v>163</v>
      </c>
      <c r="P281" s="262" t="s">
        <v>946</v>
      </c>
      <c r="Q281" s="262" t="s">
        <v>163</v>
      </c>
      <c r="R281" s="262">
        <v>180</v>
      </c>
      <c r="X281" s="1031">
        <v>20.646377053801999</v>
      </c>
      <c r="Y281" s="1031">
        <v>12.340816243340001</v>
      </c>
      <c r="AA281" s="1036">
        <v>77.458110632652549</v>
      </c>
      <c r="AM281" s="1033">
        <v>0.31405944227005878</v>
      </c>
      <c r="AN281" s="1033">
        <v>0.32796033372365341</v>
      </c>
    </row>
    <row r="282" spans="1:40" x14ac:dyDescent="0.2">
      <c r="A282" s="262">
        <v>60197</v>
      </c>
      <c r="B282" s="262" t="s">
        <v>1251</v>
      </c>
      <c r="C282" s="1000">
        <v>42369</v>
      </c>
      <c r="D282" s="262">
        <v>2015</v>
      </c>
      <c r="E282" s="262" t="s">
        <v>92</v>
      </c>
      <c r="F282" s="262" t="s">
        <v>19</v>
      </c>
      <c r="G282" s="1001">
        <v>35.012560999999998</v>
      </c>
      <c r="H282" s="1001">
        <v>-106.860871</v>
      </c>
      <c r="I282" s="1001">
        <v>5.6324237442999996</v>
      </c>
      <c r="J282" s="262" t="s">
        <v>96</v>
      </c>
      <c r="K282" s="262" t="s">
        <v>955</v>
      </c>
      <c r="L282" s="1001">
        <v>12.4</v>
      </c>
      <c r="M282" s="1001">
        <v>10.5</v>
      </c>
      <c r="N282" s="1001">
        <v>1.180952380952381</v>
      </c>
      <c r="O282" s="262" t="s">
        <v>163</v>
      </c>
      <c r="P282" s="262" t="s">
        <v>946</v>
      </c>
      <c r="Q282" s="262" t="s">
        <v>163</v>
      </c>
      <c r="R282" s="262">
        <v>180</v>
      </c>
      <c r="X282" s="1031">
        <v>23.803407608745399</v>
      </c>
      <c r="Y282" s="1031">
        <v>19.970112876958101</v>
      </c>
      <c r="AA282" s="1036">
        <v>59.595194221167667</v>
      </c>
      <c r="AJ282" s="1033">
        <v>0.27464437505421113</v>
      </c>
      <c r="AK282" s="1033">
        <v>0.2868232224396608</v>
      </c>
      <c r="AL282" s="1033">
        <v>0.28889976081756902</v>
      </c>
      <c r="AM282" s="1033">
        <v>0.26860186997173302</v>
      </c>
      <c r="AN282" s="1033">
        <v>0.28320973198022381</v>
      </c>
    </row>
    <row r="283" spans="1:40" x14ac:dyDescent="0.2">
      <c r="A283" s="262">
        <v>59811</v>
      </c>
      <c r="B283" s="262" t="s">
        <v>1252</v>
      </c>
      <c r="C283" s="1000">
        <v>42217</v>
      </c>
      <c r="D283" s="262">
        <v>2015</v>
      </c>
      <c r="E283" s="262" t="s">
        <v>1</v>
      </c>
      <c r="F283" s="262" t="s">
        <v>502</v>
      </c>
      <c r="G283" s="1001">
        <v>38.589720999999997</v>
      </c>
      <c r="H283" s="1001">
        <v>-76.876510999999994</v>
      </c>
      <c r="I283" s="1001">
        <v>4.1924143836000001</v>
      </c>
      <c r="J283" s="262" t="s">
        <v>96</v>
      </c>
      <c r="K283" s="262" t="s">
        <v>955</v>
      </c>
      <c r="L283" s="1001">
        <v>13.09</v>
      </c>
      <c r="M283" s="1001">
        <v>10.3</v>
      </c>
      <c r="N283" s="1001">
        <v>1.2708737864077668</v>
      </c>
      <c r="O283" s="262" t="s">
        <v>163</v>
      </c>
      <c r="P283" s="262" t="s">
        <v>946</v>
      </c>
      <c r="Q283" s="262" t="s">
        <v>163</v>
      </c>
      <c r="R283" s="262">
        <v>180</v>
      </c>
      <c r="X283" s="1031">
        <v>24.3288519696344</v>
      </c>
      <c r="Y283" s="1031">
        <v>9.8048877090348707</v>
      </c>
      <c r="Z283" s="1036">
        <v>64.795620429104886</v>
      </c>
      <c r="AA283" s="1036">
        <v>95.735122845056381</v>
      </c>
      <c r="AJ283" s="1033">
        <v>0.22401718924080852</v>
      </c>
      <c r="AK283" s="1033">
        <v>0.22307931019195806</v>
      </c>
      <c r="AL283" s="1033">
        <v>0.20852728642993301</v>
      </c>
      <c r="AM283" s="1033">
        <v>0.22469743316930441</v>
      </c>
      <c r="AN283" s="1033">
        <v>0.20308327585901986</v>
      </c>
    </row>
    <row r="284" spans="1:40" x14ac:dyDescent="0.2">
      <c r="A284" s="262">
        <v>64190</v>
      </c>
      <c r="B284" s="262" t="s">
        <v>1253</v>
      </c>
      <c r="C284" s="1000">
        <v>42308</v>
      </c>
      <c r="D284" s="262">
        <v>2015</v>
      </c>
      <c r="E284" s="262" t="s">
        <v>17</v>
      </c>
      <c r="F284" s="262" t="s">
        <v>17</v>
      </c>
      <c r="G284" s="1001">
        <v>21.366375999999999</v>
      </c>
      <c r="H284" s="1001">
        <v>-157.98520600000001</v>
      </c>
      <c r="I284" s="1001">
        <v>5.7239705478999996</v>
      </c>
      <c r="J284" s="262" t="s">
        <v>96</v>
      </c>
      <c r="K284" s="262" t="s">
        <v>955</v>
      </c>
      <c r="L284" s="1001">
        <v>14.3</v>
      </c>
      <c r="M284" s="1001">
        <v>10.199999999999999</v>
      </c>
      <c r="N284" s="1001">
        <v>1.4019607843137256</v>
      </c>
      <c r="O284" s="262" t="s">
        <v>962</v>
      </c>
      <c r="P284" s="262" t="s">
        <v>962</v>
      </c>
      <c r="Q284" s="262">
        <v>10</v>
      </c>
      <c r="R284" s="262">
        <v>180</v>
      </c>
      <c r="X284" s="1031" t="s">
        <v>1974</v>
      </c>
      <c r="Y284" s="1031" t="s">
        <v>1974</v>
      </c>
      <c r="AA284" s="1036"/>
      <c r="AN284" s="1033">
        <v>0.24080973671137607</v>
      </c>
    </row>
    <row r="285" spans="1:40" x14ac:dyDescent="0.2">
      <c r="A285" s="262" t="s">
        <v>1254</v>
      </c>
      <c r="B285" s="262" t="s">
        <v>1255</v>
      </c>
      <c r="C285" s="1000">
        <v>42241</v>
      </c>
      <c r="D285" s="262">
        <v>2015</v>
      </c>
      <c r="E285" s="262" t="s">
        <v>8</v>
      </c>
      <c r="F285" s="262" t="s">
        <v>38</v>
      </c>
      <c r="G285" s="1001">
        <v>34.497751000000001</v>
      </c>
      <c r="H285" s="1001">
        <v>-117.47107099999999</v>
      </c>
      <c r="I285" s="1001">
        <v>5.8946315067999997</v>
      </c>
      <c r="J285" s="262" t="s">
        <v>96</v>
      </c>
      <c r="K285" s="262" t="s">
        <v>955</v>
      </c>
      <c r="L285" s="1001">
        <v>11</v>
      </c>
      <c r="M285" s="1001">
        <v>10</v>
      </c>
      <c r="N285" s="1001">
        <v>1.1000000000000001</v>
      </c>
      <c r="O285" s="262" t="s">
        <v>962</v>
      </c>
      <c r="P285" s="262" t="s">
        <v>962</v>
      </c>
      <c r="Q285" s="262">
        <v>15</v>
      </c>
      <c r="R285" s="262">
        <v>192</v>
      </c>
      <c r="X285" s="1031" t="s">
        <v>1974</v>
      </c>
      <c r="Y285" s="1031" t="s">
        <v>1974</v>
      </c>
      <c r="AA285" s="1036">
        <v>97.612444252725382</v>
      </c>
    </row>
    <row r="286" spans="1:40" x14ac:dyDescent="0.2">
      <c r="A286" s="262">
        <v>59601</v>
      </c>
      <c r="B286" s="262" t="s">
        <v>1256</v>
      </c>
      <c r="C286" s="1000">
        <v>42368</v>
      </c>
      <c r="D286" s="262">
        <v>2015</v>
      </c>
      <c r="E286" s="262" t="s">
        <v>1</v>
      </c>
      <c r="F286" s="262" t="s">
        <v>32</v>
      </c>
      <c r="G286" s="1001">
        <v>39.981440999999997</v>
      </c>
      <c r="H286" s="1001">
        <v>-74.765220999999997</v>
      </c>
      <c r="I286" s="1001">
        <v>4.0293312784999999</v>
      </c>
      <c r="J286" s="262" t="s">
        <v>96</v>
      </c>
      <c r="K286" s="262" t="s">
        <v>955</v>
      </c>
      <c r="L286" s="1001">
        <v>12.93</v>
      </c>
      <c r="M286" s="1001">
        <v>10</v>
      </c>
      <c r="N286" s="1001">
        <v>1.2929999999999999</v>
      </c>
      <c r="O286" s="262" t="s">
        <v>962</v>
      </c>
      <c r="P286" s="262" t="s">
        <v>962</v>
      </c>
      <c r="Q286" s="262">
        <v>20</v>
      </c>
      <c r="R286" s="262">
        <v>180</v>
      </c>
      <c r="X286" s="1031">
        <v>18.593170992421001</v>
      </c>
      <c r="Y286" s="1031">
        <v>20.224259406036499</v>
      </c>
      <c r="AA286" s="1036">
        <v>183.64030781773374</v>
      </c>
      <c r="AJ286" s="1033">
        <v>0.189674408014572</v>
      </c>
      <c r="AK286" s="1033">
        <v>0.18938356164383563</v>
      </c>
      <c r="AL286" s="1033">
        <v>0.17982876712328766</v>
      </c>
      <c r="AM286" s="1033">
        <v>0.19073059360730593</v>
      </c>
      <c r="AN286" s="1033">
        <v>0.18461976320582876</v>
      </c>
    </row>
    <row r="287" spans="1:40" x14ac:dyDescent="0.2">
      <c r="A287" s="262">
        <v>60195</v>
      </c>
      <c r="B287" s="262" t="s">
        <v>1257</v>
      </c>
      <c r="C287" s="1000">
        <v>42369</v>
      </c>
      <c r="D287" s="262">
        <v>2015</v>
      </c>
      <c r="E287" s="262" t="s">
        <v>92</v>
      </c>
      <c r="F287" s="262" t="s">
        <v>19</v>
      </c>
      <c r="G287" s="1001">
        <v>34.985610999999999</v>
      </c>
      <c r="H287" s="1001">
        <v>-106.729851</v>
      </c>
      <c r="I287" s="1001">
        <v>5.6095006849000004</v>
      </c>
      <c r="J287" s="262" t="s">
        <v>96</v>
      </c>
      <c r="K287" s="262" t="s">
        <v>955</v>
      </c>
      <c r="L287" s="1001">
        <v>12.4</v>
      </c>
      <c r="M287" s="1001">
        <v>10</v>
      </c>
      <c r="N287" s="1001">
        <v>1.24</v>
      </c>
      <c r="O287" s="262" t="s">
        <v>163</v>
      </c>
      <c r="P287" s="262" t="s">
        <v>946</v>
      </c>
      <c r="Q287" s="262" t="s">
        <v>163</v>
      </c>
      <c r="R287" s="262">
        <v>180</v>
      </c>
      <c r="X287" s="1031">
        <v>23.530893832936801</v>
      </c>
      <c r="Y287" s="1031">
        <v>17.686665084360801</v>
      </c>
      <c r="AA287" s="1036">
        <v>60.519596148666167</v>
      </c>
      <c r="AJ287" s="1033">
        <v>0.28147768670309647</v>
      </c>
      <c r="AK287" s="1033">
        <v>0.21689497716894976</v>
      </c>
      <c r="AL287" s="1033">
        <v>0.28827625570776255</v>
      </c>
      <c r="AM287" s="1033">
        <v>0.27591324200913248</v>
      </c>
      <c r="AN287" s="1033">
        <v>0.30038706739526411</v>
      </c>
    </row>
    <row r="288" spans="1:40" x14ac:dyDescent="0.2">
      <c r="A288" s="262">
        <v>60198</v>
      </c>
      <c r="B288" s="262" t="s">
        <v>1258</v>
      </c>
      <c r="C288" s="1000">
        <v>42369</v>
      </c>
      <c r="D288" s="262">
        <v>2015</v>
      </c>
      <c r="E288" s="262" t="s">
        <v>92</v>
      </c>
      <c r="F288" s="262" t="s">
        <v>19</v>
      </c>
      <c r="G288" s="1001">
        <v>34.637891000000003</v>
      </c>
      <c r="H288" s="1001">
        <v>-106.701571</v>
      </c>
      <c r="I288" s="1001">
        <v>5.6543541095999998</v>
      </c>
      <c r="J288" s="262" t="s">
        <v>96</v>
      </c>
      <c r="K288" s="262" t="s">
        <v>955</v>
      </c>
      <c r="L288" s="1001">
        <v>12.4</v>
      </c>
      <c r="M288" s="1001">
        <v>10</v>
      </c>
      <c r="N288" s="1001">
        <v>1.24</v>
      </c>
      <c r="O288" s="262" t="s">
        <v>163</v>
      </c>
      <c r="P288" s="262" t="s">
        <v>946</v>
      </c>
      <c r="Q288" s="262" t="s">
        <v>163</v>
      </c>
      <c r="R288" s="262">
        <v>180</v>
      </c>
      <c r="X288" s="1031">
        <v>23.318202473084501</v>
      </c>
      <c r="Y288" s="1031">
        <v>20.240960997806798</v>
      </c>
      <c r="AA288" s="1036">
        <v>64.167431094266405</v>
      </c>
      <c r="AJ288" s="1033">
        <v>0.26855646630236796</v>
      </c>
      <c r="AK288" s="1033">
        <v>0.27512557077625571</v>
      </c>
      <c r="AL288" s="1033">
        <v>0.26843607305936074</v>
      </c>
      <c r="AM288" s="1033">
        <v>0.27554794520547943</v>
      </c>
      <c r="AN288" s="1033">
        <v>0.27978142076502738</v>
      </c>
    </row>
    <row r="289" spans="1:40" x14ac:dyDescent="0.2">
      <c r="A289" s="262" t="s">
        <v>1259</v>
      </c>
      <c r="B289" s="262" t="s">
        <v>1260</v>
      </c>
      <c r="C289" s="1000">
        <v>42277</v>
      </c>
      <c r="D289" s="262">
        <v>2015</v>
      </c>
      <c r="E289" s="262" t="s">
        <v>4</v>
      </c>
      <c r="F289" s="262" t="s">
        <v>62</v>
      </c>
      <c r="G289" s="1001">
        <v>39.694721999999999</v>
      </c>
      <c r="H289" s="1001">
        <v>-86.321667000000005</v>
      </c>
      <c r="I289" s="1001">
        <v>4.0498899543000002</v>
      </c>
      <c r="J289" s="262" t="s">
        <v>96</v>
      </c>
      <c r="K289" s="262" t="s">
        <v>955</v>
      </c>
      <c r="L289" s="1001">
        <v>13.2</v>
      </c>
      <c r="M289" s="1001">
        <v>10</v>
      </c>
      <c r="N289" s="1001">
        <v>1.3199999999999998</v>
      </c>
      <c r="O289" s="262" t="s">
        <v>163</v>
      </c>
      <c r="P289" s="262" t="s">
        <v>946</v>
      </c>
      <c r="Q289" s="262" t="s">
        <v>163</v>
      </c>
      <c r="R289" s="262">
        <v>180</v>
      </c>
      <c r="X289" s="1031" t="s">
        <v>1974</v>
      </c>
      <c r="Y289" s="1031" t="s">
        <v>1974</v>
      </c>
      <c r="AA289" s="1036">
        <v>154.49253319677558</v>
      </c>
    </row>
    <row r="290" spans="1:40" x14ac:dyDescent="0.2">
      <c r="A290" s="262">
        <v>59273</v>
      </c>
      <c r="B290" s="262" t="s">
        <v>1261</v>
      </c>
      <c r="C290" s="1000">
        <v>42304</v>
      </c>
      <c r="D290" s="262">
        <v>2015</v>
      </c>
      <c r="E290" s="262" t="s">
        <v>8</v>
      </c>
      <c r="F290" s="262" t="s">
        <v>38</v>
      </c>
      <c r="G290" s="1001">
        <v>34.613056</v>
      </c>
      <c r="H290" s="1001">
        <v>-117.938889</v>
      </c>
      <c r="I290" s="1001">
        <v>5.8909061643999996</v>
      </c>
      <c r="J290" s="262" t="s">
        <v>96</v>
      </c>
      <c r="K290" s="262" t="s">
        <v>955</v>
      </c>
      <c r="L290" s="1001">
        <v>11.497</v>
      </c>
      <c r="M290" s="1001">
        <v>9.98</v>
      </c>
      <c r="N290" s="1001">
        <v>1.1520040080160321</v>
      </c>
      <c r="O290" s="262" t="s">
        <v>163</v>
      </c>
      <c r="P290" s="262" t="s">
        <v>946</v>
      </c>
      <c r="Q290" s="262" t="s">
        <v>163</v>
      </c>
      <c r="R290" s="262">
        <v>180</v>
      </c>
      <c r="X290" s="1031">
        <v>22.413380175992</v>
      </c>
      <c r="Y290" s="1031">
        <v>3.5629844060478502</v>
      </c>
      <c r="AA290" s="1036">
        <v>89.413596981263936</v>
      </c>
      <c r="AJ290" s="1033">
        <v>0.31160063752276868</v>
      </c>
      <c r="AK290" s="1033">
        <v>0.30148401826484017</v>
      </c>
      <c r="AL290" s="1033">
        <v>0.30843607305936077</v>
      </c>
      <c r="AM290" s="1033">
        <v>0.29659817351598172</v>
      </c>
      <c r="AN290" s="1033">
        <v>0.2800091074681238</v>
      </c>
    </row>
    <row r="291" spans="1:40" x14ac:dyDescent="0.2">
      <c r="A291" s="262">
        <v>60196</v>
      </c>
      <c r="B291" s="262" t="s">
        <v>1262</v>
      </c>
      <c r="C291" s="1000">
        <v>42369</v>
      </c>
      <c r="D291" s="262">
        <v>2015</v>
      </c>
      <c r="E291" s="262" t="s">
        <v>92</v>
      </c>
      <c r="F291" s="262" t="s">
        <v>19</v>
      </c>
      <c r="G291" s="1001">
        <v>35.561940999999997</v>
      </c>
      <c r="H291" s="1001">
        <v>-106.08501099999999</v>
      </c>
      <c r="I291" s="1001">
        <v>5.5176280821999999</v>
      </c>
      <c r="J291" s="262" t="s">
        <v>96</v>
      </c>
      <c r="K291" s="262" t="s">
        <v>955</v>
      </c>
      <c r="L291" s="1001">
        <v>11.6</v>
      </c>
      <c r="M291" s="1001">
        <v>9.5</v>
      </c>
      <c r="N291" s="1001">
        <v>1.2210526315789474</v>
      </c>
      <c r="O291" s="262" t="s">
        <v>163</v>
      </c>
      <c r="P291" s="262" t="s">
        <v>946</v>
      </c>
      <c r="Q291" s="262" t="s">
        <v>163</v>
      </c>
      <c r="R291" s="262">
        <v>180</v>
      </c>
      <c r="X291" s="1031">
        <v>23.212027648997701</v>
      </c>
      <c r="Y291" s="1031">
        <v>20.300236777083899</v>
      </c>
      <c r="AA291" s="1036">
        <v>65.90609057059207</v>
      </c>
      <c r="AJ291" s="1033">
        <v>0.26587815166331125</v>
      </c>
      <c r="AK291" s="1033">
        <v>0.25993751502042783</v>
      </c>
      <c r="AL291" s="1033">
        <v>0.28955779860610431</v>
      </c>
      <c r="AM291" s="1033">
        <v>0.28697428502763761</v>
      </c>
      <c r="AN291" s="1033">
        <v>0.26348144952545299</v>
      </c>
    </row>
    <row r="292" spans="1:40" x14ac:dyDescent="0.2">
      <c r="A292" s="262">
        <v>58877</v>
      </c>
      <c r="B292" s="262" t="s">
        <v>1263</v>
      </c>
      <c r="C292" s="1000">
        <v>42005</v>
      </c>
      <c r="D292" s="262">
        <v>2015</v>
      </c>
      <c r="E292" s="262" t="s">
        <v>1</v>
      </c>
      <c r="F292" s="262" t="s">
        <v>32</v>
      </c>
      <c r="G292" s="1001">
        <v>39.793680999999999</v>
      </c>
      <c r="H292" s="1001">
        <v>-75.106261000000003</v>
      </c>
      <c r="I292" s="1001">
        <v>4.0834452055000003</v>
      </c>
      <c r="J292" s="262" t="s">
        <v>96</v>
      </c>
      <c r="K292" s="262" t="s">
        <v>955</v>
      </c>
      <c r="L292" s="1001">
        <v>11.18</v>
      </c>
      <c r="M292" s="1001">
        <v>8.6</v>
      </c>
      <c r="N292" s="1001">
        <v>1.3</v>
      </c>
      <c r="O292" s="262" t="s">
        <v>962</v>
      </c>
      <c r="P292" s="262" t="s">
        <v>962</v>
      </c>
      <c r="Q292" s="262">
        <v>10</v>
      </c>
      <c r="R292" s="262">
        <v>180</v>
      </c>
      <c r="X292" s="1031">
        <v>18.562435611331502</v>
      </c>
      <c r="Y292" s="1031">
        <v>26.478683799734799</v>
      </c>
      <c r="AA292" s="1036">
        <v>144.94668186096365</v>
      </c>
      <c r="AJ292" s="1033">
        <v>0.19750497733723055</v>
      </c>
      <c r="AK292" s="1033">
        <v>0.18076351279600728</v>
      </c>
      <c r="AL292" s="1033">
        <v>0.17225496442603808</v>
      </c>
      <c r="AM292" s="1033">
        <v>0.19065254327280459</v>
      </c>
      <c r="AN292" s="1033">
        <v>0.13454695641123401</v>
      </c>
    </row>
    <row r="293" spans="1:40" x14ac:dyDescent="0.2">
      <c r="A293" s="262">
        <v>59001</v>
      </c>
      <c r="B293" s="262" t="s">
        <v>1264</v>
      </c>
      <c r="C293" s="1000">
        <v>42005</v>
      </c>
      <c r="D293" s="262">
        <v>2015</v>
      </c>
      <c r="E293" s="262" t="s">
        <v>1</v>
      </c>
      <c r="F293" s="262" t="s">
        <v>32</v>
      </c>
      <c r="G293" s="1001">
        <v>40.127271</v>
      </c>
      <c r="H293" s="1001">
        <v>-74.711160000000007</v>
      </c>
      <c r="I293" s="1001">
        <v>3.9679479452000002</v>
      </c>
      <c r="J293" s="262" t="s">
        <v>96</v>
      </c>
      <c r="K293" s="262" t="s">
        <v>955</v>
      </c>
      <c r="L293" s="1001">
        <v>10.14</v>
      </c>
      <c r="M293" s="1001">
        <v>7.8</v>
      </c>
      <c r="N293" s="1001">
        <v>1.3</v>
      </c>
      <c r="O293" s="262" t="s">
        <v>962</v>
      </c>
      <c r="P293" s="262" t="s">
        <v>962</v>
      </c>
      <c r="Q293" s="262">
        <v>15</v>
      </c>
      <c r="R293" s="262">
        <v>180</v>
      </c>
      <c r="X293" s="1031">
        <v>18.698652385607598</v>
      </c>
      <c r="Y293" s="1031">
        <v>19.5522201228512</v>
      </c>
      <c r="AA293" s="1036">
        <v>146.1599164814032</v>
      </c>
      <c r="AJ293" s="1033">
        <v>0.17130505347718461</v>
      </c>
      <c r="AK293" s="1033">
        <v>0.17351598173515981</v>
      </c>
      <c r="AL293" s="1033">
        <v>0.16807165437302427</v>
      </c>
      <c r="AM293" s="1033">
        <v>0.18661456503922261</v>
      </c>
      <c r="AN293" s="1033">
        <v>0.17965356592405771</v>
      </c>
    </row>
    <row r="294" spans="1:40" x14ac:dyDescent="0.2">
      <c r="A294" s="262">
        <v>60035</v>
      </c>
      <c r="B294" s="262" t="s">
        <v>1265</v>
      </c>
      <c r="C294" s="1000">
        <v>42307</v>
      </c>
      <c r="D294" s="262">
        <v>2015</v>
      </c>
      <c r="E294" s="262" t="s">
        <v>8</v>
      </c>
      <c r="F294" s="262" t="s">
        <v>38</v>
      </c>
      <c r="G294" s="1001">
        <v>33.974860999999997</v>
      </c>
      <c r="H294" s="1001">
        <v>-117.407201</v>
      </c>
      <c r="I294" s="1001">
        <v>5.4522308218999997</v>
      </c>
      <c r="J294" s="262" t="s">
        <v>96</v>
      </c>
      <c r="K294" s="262" t="s">
        <v>955</v>
      </c>
      <c r="L294" s="1001">
        <v>9.3960000000000008</v>
      </c>
      <c r="M294" s="1001">
        <v>7.5</v>
      </c>
      <c r="N294" s="1001">
        <v>1.2528000000000001</v>
      </c>
      <c r="O294" s="262" t="s">
        <v>962</v>
      </c>
      <c r="P294" s="262" t="s">
        <v>962</v>
      </c>
      <c r="Q294" s="262">
        <v>7.5</v>
      </c>
      <c r="R294" s="262">
        <v>180</v>
      </c>
      <c r="X294" s="1031">
        <v>25.766851086905898</v>
      </c>
      <c r="Y294" s="1031">
        <v>4.7502288121408904</v>
      </c>
      <c r="Z294" s="1036">
        <v>81.536047201167648</v>
      </c>
      <c r="AA294" s="1036">
        <v>106.72793269824663</v>
      </c>
      <c r="AJ294" s="1033">
        <v>0.23325743776563446</v>
      </c>
      <c r="AK294" s="1033">
        <v>0.2235007610350076</v>
      </c>
      <c r="AL294" s="1033">
        <v>0.22602739726027396</v>
      </c>
      <c r="AM294" s="1033">
        <v>0.22050228310502282</v>
      </c>
      <c r="AN294" s="1033">
        <v>0.2111718275652702</v>
      </c>
    </row>
    <row r="295" spans="1:40" x14ac:dyDescent="0.2">
      <c r="A295" s="262">
        <v>59440</v>
      </c>
      <c r="B295" s="262" t="s">
        <v>1266</v>
      </c>
      <c r="C295" s="1000">
        <v>42188</v>
      </c>
      <c r="D295" s="262">
        <v>2015</v>
      </c>
      <c r="E295" s="262" t="s">
        <v>8</v>
      </c>
      <c r="F295" s="262" t="s">
        <v>38</v>
      </c>
      <c r="G295" s="1001">
        <v>34.553970999999997</v>
      </c>
      <c r="H295" s="1001">
        <v>-117.369651</v>
      </c>
      <c r="I295" s="1001">
        <v>5.9188707763000004</v>
      </c>
      <c r="J295" s="262" t="s">
        <v>96</v>
      </c>
      <c r="K295" s="262" t="s">
        <v>955</v>
      </c>
      <c r="L295" s="1001">
        <v>8.5490570286317773</v>
      </c>
      <c r="M295" s="1001">
        <v>7</v>
      </c>
      <c r="N295" s="1001">
        <v>1.221293861233111</v>
      </c>
      <c r="O295" s="262" t="s">
        <v>163</v>
      </c>
      <c r="P295" s="262" t="s">
        <v>946</v>
      </c>
      <c r="Q295" s="262" t="s">
        <v>163</v>
      </c>
      <c r="R295" s="262">
        <v>180</v>
      </c>
      <c r="X295" s="1031">
        <v>22.2668547878487</v>
      </c>
      <c r="Y295" s="1031">
        <v>3.7464426463007898</v>
      </c>
      <c r="Z295" s="1036">
        <v>75.769444740106138</v>
      </c>
      <c r="AA295" s="1036">
        <v>87.484465218181711</v>
      </c>
      <c r="AJ295" s="1033">
        <v>0.31076665040333074</v>
      </c>
      <c r="AK295" s="1033">
        <v>0.30272341813437703</v>
      </c>
      <c r="AL295" s="1033">
        <v>0.30745270711024136</v>
      </c>
      <c r="AM295" s="1033">
        <v>0.29815720808871493</v>
      </c>
      <c r="AN295" s="1033">
        <v>0.26680002602133751</v>
      </c>
    </row>
    <row r="296" spans="1:40" x14ac:dyDescent="0.2">
      <c r="A296" s="262">
        <v>60734</v>
      </c>
      <c r="B296" s="262" t="s">
        <v>1267</v>
      </c>
      <c r="C296" s="1000">
        <v>42368</v>
      </c>
      <c r="D296" s="262">
        <v>2015</v>
      </c>
      <c r="E296" s="262" t="s">
        <v>1</v>
      </c>
      <c r="F296" s="262" t="s">
        <v>32</v>
      </c>
      <c r="G296" s="1001">
        <v>40.038611000000003</v>
      </c>
      <c r="H296" s="1001">
        <v>-74.776640999999998</v>
      </c>
      <c r="I296" s="1001">
        <v>4.0069723744000001</v>
      </c>
      <c r="J296" s="262" t="s">
        <v>96</v>
      </c>
      <c r="K296" s="262" t="s">
        <v>955</v>
      </c>
      <c r="L296" s="1001">
        <v>8.5</v>
      </c>
      <c r="M296" s="1001">
        <v>6.8</v>
      </c>
      <c r="N296" s="1001">
        <v>1.25</v>
      </c>
      <c r="O296" s="262" t="s">
        <v>962</v>
      </c>
      <c r="P296" s="262" t="s">
        <v>962</v>
      </c>
      <c r="Q296" s="262">
        <v>19</v>
      </c>
      <c r="R296" s="262">
        <v>195</v>
      </c>
      <c r="X296" s="1031">
        <v>18.777096213317499</v>
      </c>
      <c r="Y296" s="1031">
        <v>21.321496792928698</v>
      </c>
      <c r="AA296" s="1036"/>
      <c r="AK296" s="1033">
        <v>0.18145648670427073</v>
      </c>
      <c r="AL296" s="1033">
        <v>0.17400282030620468</v>
      </c>
      <c r="AM296" s="1033">
        <v>0.17977773301101266</v>
      </c>
      <c r="AN296" s="1033">
        <v>0.17587123647273115</v>
      </c>
    </row>
    <row r="297" spans="1:40" x14ac:dyDescent="0.2">
      <c r="A297" s="262">
        <v>59611</v>
      </c>
      <c r="B297" s="262" t="s">
        <v>1268</v>
      </c>
      <c r="C297" s="1000">
        <v>42217</v>
      </c>
      <c r="D297" s="262">
        <v>2015</v>
      </c>
      <c r="E297" s="262" t="s">
        <v>93</v>
      </c>
      <c r="F297" s="262" t="s">
        <v>37</v>
      </c>
      <c r="G297" s="1001">
        <v>28.066831000000001</v>
      </c>
      <c r="H297" s="1001">
        <v>-82.017431000000002</v>
      </c>
      <c r="I297" s="1001">
        <v>4.9721349315000003</v>
      </c>
      <c r="J297" s="262" t="s">
        <v>96</v>
      </c>
      <c r="K297" s="262" t="s">
        <v>955</v>
      </c>
      <c r="L297" s="1001">
        <v>7.6890000000000001</v>
      </c>
      <c r="M297" s="1001">
        <v>6</v>
      </c>
      <c r="N297" s="1001">
        <v>1.2815000000000001</v>
      </c>
      <c r="O297" s="262" t="s">
        <v>163</v>
      </c>
      <c r="P297" s="262" t="s">
        <v>946</v>
      </c>
      <c r="Q297" s="262" t="s">
        <v>163</v>
      </c>
      <c r="R297" s="262">
        <v>180</v>
      </c>
      <c r="X297" s="1031" t="s">
        <v>1974</v>
      </c>
      <c r="Y297" s="1031" t="s">
        <v>1974</v>
      </c>
      <c r="Z297" s="1036">
        <v>101.09010539785217</v>
      </c>
      <c r="AA297" s="1036">
        <v>98.946703830803926</v>
      </c>
      <c r="AJ297" s="1033">
        <v>0.20182528840315728</v>
      </c>
      <c r="AK297" s="1033">
        <v>0.21598173515981736</v>
      </c>
      <c r="AL297" s="1033">
        <v>0.20273972602739726</v>
      </c>
      <c r="AM297" s="1033">
        <v>0.21044520547945206</v>
      </c>
      <c r="AN297" s="1033">
        <v>0.1835724043715847</v>
      </c>
    </row>
    <row r="298" spans="1:40" x14ac:dyDescent="0.2">
      <c r="A298" s="262">
        <v>59556</v>
      </c>
      <c r="B298" s="262" t="s">
        <v>1269</v>
      </c>
      <c r="C298" s="1000">
        <v>42137</v>
      </c>
      <c r="D298" s="262">
        <v>2015</v>
      </c>
      <c r="E298" s="262" t="s">
        <v>93</v>
      </c>
      <c r="F298" s="262" t="s">
        <v>45</v>
      </c>
      <c r="G298" s="1001">
        <v>34.712741000000001</v>
      </c>
      <c r="H298" s="1001">
        <v>-84.918441000000001</v>
      </c>
      <c r="I298" s="1001">
        <v>4.3715703196</v>
      </c>
      <c r="J298" s="262" t="s">
        <v>96</v>
      </c>
      <c r="K298" s="262" t="s">
        <v>955</v>
      </c>
      <c r="L298" s="1001">
        <v>7.1</v>
      </c>
      <c r="M298" s="1001">
        <v>5.5</v>
      </c>
      <c r="N298" s="1001">
        <v>1.2909090909090908</v>
      </c>
      <c r="O298" s="262" t="s">
        <v>962</v>
      </c>
      <c r="P298" s="262" t="s">
        <v>962</v>
      </c>
      <c r="Q298" s="262">
        <v>22</v>
      </c>
      <c r="R298" s="262">
        <v>180</v>
      </c>
      <c r="X298" s="1031">
        <v>22.313094584373999</v>
      </c>
      <c r="Y298" s="1031">
        <v>5.1721048370745901</v>
      </c>
      <c r="AA298" s="1036">
        <v>88.249792028387091</v>
      </c>
      <c r="AJ298" s="1033">
        <v>0.22915631727107136</v>
      </c>
      <c r="AK298" s="1033">
        <v>0.21799501867995019</v>
      </c>
      <c r="AL298" s="1033">
        <v>0.19850560398505601</v>
      </c>
      <c r="AM298" s="1033">
        <v>0.20649647156496473</v>
      </c>
      <c r="AN298" s="1033">
        <v>0.18560606060606064</v>
      </c>
    </row>
    <row r="299" spans="1:40" x14ac:dyDescent="0.2">
      <c r="A299" s="262">
        <v>59204</v>
      </c>
      <c r="B299" s="262" t="s">
        <v>1270</v>
      </c>
      <c r="C299" s="1000">
        <v>42005</v>
      </c>
      <c r="D299" s="262">
        <v>2015</v>
      </c>
      <c r="E299" s="262" t="s">
        <v>2</v>
      </c>
      <c r="F299" s="262" t="s">
        <v>21</v>
      </c>
      <c r="G299" s="1001">
        <v>29.479590999999999</v>
      </c>
      <c r="H299" s="1001">
        <v>-98.299121</v>
      </c>
      <c r="I299" s="1001">
        <v>4.7654947489000001</v>
      </c>
      <c r="J299" s="262" t="s">
        <v>96</v>
      </c>
      <c r="K299" s="262" t="s">
        <v>955</v>
      </c>
      <c r="L299" s="1001">
        <v>6.7473000000000001</v>
      </c>
      <c r="M299" s="1001">
        <v>5.5</v>
      </c>
      <c r="N299" s="1001">
        <v>1.2267818181818182</v>
      </c>
      <c r="O299" s="262" t="s">
        <v>163</v>
      </c>
      <c r="P299" s="262" t="s">
        <v>1012</v>
      </c>
      <c r="Q299" s="262" t="s">
        <v>163</v>
      </c>
      <c r="X299" s="1031">
        <v>26.948374174923799</v>
      </c>
      <c r="Y299" s="1031">
        <v>0</v>
      </c>
      <c r="AA299" s="1036">
        <v>126.08544022114221</v>
      </c>
      <c r="AJ299" s="1033">
        <v>0.24875807252856433</v>
      </c>
      <c r="AK299" s="1033">
        <v>0.24254877542548772</v>
      </c>
      <c r="AL299" s="1033">
        <v>0.21921959319219597</v>
      </c>
      <c r="AM299" s="1033">
        <v>0.22432544624325451</v>
      </c>
      <c r="AN299" s="1033">
        <v>0.22333995694651432</v>
      </c>
    </row>
    <row r="300" spans="1:40" x14ac:dyDescent="0.2">
      <c r="A300" s="262">
        <v>60239</v>
      </c>
      <c r="B300" s="262" t="s">
        <v>1271</v>
      </c>
      <c r="C300" s="1000">
        <v>42364</v>
      </c>
      <c r="D300" s="262">
        <v>2015</v>
      </c>
      <c r="E300" s="262" t="s">
        <v>4</v>
      </c>
      <c r="F300" s="262" t="s">
        <v>62</v>
      </c>
      <c r="G300" s="1001">
        <v>39.521180999999999</v>
      </c>
      <c r="H300" s="1001">
        <v>-87.180411000000007</v>
      </c>
      <c r="I300" s="1001">
        <v>4.0474342466</v>
      </c>
      <c r="J300" s="262" t="s">
        <v>96</v>
      </c>
      <c r="K300" s="262" t="s">
        <v>961</v>
      </c>
      <c r="L300" s="1001">
        <v>6.93</v>
      </c>
      <c r="M300" s="1001">
        <v>5.2</v>
      </c>
      <c r="N300" s="1001">
        <v>1.3326923076923076</v>
      </c>
      <c r="O300" s="262" t="s">
        <v>962</v>
      </c>
      <c r="P300" s="262" t="s">
        <v>962</v>
      </c>
      <c r="Q300" s="262">
        <v>20</v>
      </c>
      <c r="R300" s="262">
        <v>180</v>
      </c>
      <c r="X300" s="1031">
        <v>26.891346959238401</v>
      </c>
      <c r="Y300" s="1031">
        <v>0.62561283345335095</v>
      </c>
      <c r="AA300" s="1036">
        <v>158.05432012555812</v>
      </c>
      <c r="AJ300" s="1033">
        <v>0.21279949558638084</v>
      </c>
      <c r="AK300" s="1033">
        <v>0.20462328767123281</v>
      </c>
      <c r="AL300" s="1033">
        <v>0.19985950122936419</v>
      </c>
      <c r="AM300" s="1033">
        <v>0.19158324552160166</v>
      </c>
      <c r="AN300" s="1033">
        <v>0.1959200294241277</v>
      </c>
    </row>
    <row r="301" spans="1:40" x14ac:dyDescent="0.2">
      <c r="A301" s="262">
        <v>60238</v>
      </c>
      <c r="B301" s="262" t="s">
        <v>1272</v>
      </c>
      <c r="C301" s="1000">
        <v>42364</v>
      </c>
      <c r="D301" s="262">
        <v>2015</v>
      </c>
      <c r="E301" s="262" t="s">
        <v>4</v>
      </c>
      <c r="F301" s="262" t="s">
        <v>62</v>
      </c>
      <c r="G301" s="1001">
        <v>39.595151000000001</v>
      </c>
      <c r="H301" s="1001">
        <v>-87.474091000000001</v>
      </c>
      <c r="I301" s="1001">
        <v>4.0697605023000003</v>
      </c>
      <c r="J301" s="262" t="s">
        <v>96</v>
      </c>
      <c r="K301" s="262" t="s">
        <v>961</v>
      </c>
      <c r="L301" s="1001">
        <v>7.1400000000000006</v>
      </c>
      <c r="M301" s="1001">
        <v>5.2</v>
      </c>
      <c r="N301" s="1001">
        <v>1.3730769230769231</v>
      </c>
      <c r="O301" s="262" t="s">
        <v>962</v>
      </c>
      <c r="P301" s="262" t="s">
        <v>962</v>
      </c>
      <c r="Q301" s="262">
        <v>20</v>
      </c>
      <c r="R301" s="262">
        <v>180</v>
      </c>
      <c r="X301" s="1031">
        <v>26.829896237796302</v>
      </c>
      <c r="Y301" s="1031">
        <v>0.56365901186733403</v>
      </c>
      <c r="AA301" s="1036">
        <v>164.53157655873397</v>
      </c>
      <c r="AJ301" s="1033">
        <v>0.20780790248003359</v>
      </c>
      <c r="AK301" s="1033">
        <v>0.20034246575342463</v>
      </c>
      <c r="AL301" s="1033">
        <v>0.1984764664559184</v>
      </c>
      <c r="AM301" s="1033">
        <v>0.12985159817351596</v>
      </c>
      <c r="AN301" s="1033">
        <v>0.19160711783662598</v>
      </c>
    </row>
    <row r="302" spans="1:40" x14ac:dyDescent="0.2">
      <c r="A302" s="262">
        <v>58646</v>
      </c>
      <c r="B302" s="262" t="s">
        <v>1273</v>
      </c>
      <c r="C302" s="1000">
        <v>42582</v>
      </c>
      <c r="D302" s="262">
        <v>2016</v>
      </c>
      <c r="E302" s="262" t="s">
        <v>8</v>
      </c>
      <c r="F302" s="262" t="s">
        <v>38</v>
      </c>
      <c r="G302" s="1001">
        <v>35.584941000000001</v>
      </c>
      <c r="H302" s="1001">
        <v>-115.435241</v>
      </c>
      <c r="I302" s="1001">
        <v>5.7195168949999999</v>
      </c>
      <c r="J302" s="262" t="s">
        <v>96</v>
      </c>
      <c r="K302" s="262" t="s">
        <v>961</v>
      </c>
      <c r="L302" s="1001">
        <v>340.4</v>
      </c>
      <c r="M302" s="1001">
        <v>299.5</v>
      </c>
      <c r="N302" s="1001">
        <v>1.1365609348914858</v>
      </c>
      <c r="O302" s="262" t="s">
        <v>962</v>
      </c>
      <c r="P302" s="262" t="s">
        <v>962</v>
      </c>
      <c r="Q302" s="262">
        <v>25</v>
      </c>
      <c r="R302" s="262">
        <v>180</v>
      </c>
      <c r="X302" s="1031">
        <v>20.529024926801601</v>
      </c>
      <c r="Y302" s="1031">
        <v>4.0467770003082304</v>
      </c>
      <c r="AA302" s="1036">
        <v>126.68607398574957</v>
      </c>
      <c r="AK302" s="1033">
        <v>0.25070017761718544</v>
      </c>
      <c r="AL302" s="1033">
        <v>0.25442785159436193</v>
      </c>
      <c r="AM302" s="1033">
        <v>0.24551688125566964</v>
      </c>
      <c r="AN302" s="1033">
        <v>0.24838224606280659</v>
      </c>
    </row>
    <row r="303" spans="1:40" x14ac:dyDescent="0.2">
      <c r="A303" s="262">
        <v>58462</v>
      </c>
      <c r="B303" s="262" t="s">
        <v>1274</v>
      </c>
      <c r="C303" s="1000">
        <v>42551</v>
      </c>
      <c r="D303" s="262">
        <v>2016</v>
      </c>
      <c r="E303" s="262" t="s">
        <v>8</v>
      </c>
      <c r="F303" s="262" t="s">
        <v>38</v>
      </c>
      <c r="G303" s="1001">
        <v>33.692211</v>
      </c>
      <c r="H303" s="1001">
        <v>-114.750651</v>
      </c>
      <c r="I303" s="1001">
        <v>5.7975968037000003</v>
      </c>
      <c r="J303" s="262" t="s">
        <v>96</v>
      </c>
      <c r="K303" s="262" t="s">
        <v>961</v>
      </c>
      <c r="L303" s="1001">
        <v>339.30000000000007</v>
      </c>
      <c r="M303" s="1001">
        <v>270.60000000000002</v>
      </c>
      <c r="N303" s="1001">
        <v>1.2538802660753883</v>
      </c>
      <c r="O303" s="262" t="s">
        <v>163</v>
      </c>
      <c r="P303" s="262" t="s">
        <v>946</v>
      </c>
      <c r="Q303" s="262" t="s">
        <v>163</v>
      </c>
      <c r="R303" s="262">
        <v>180</v>
      </c>
      <c r="S303" s="262" t="s">
        <v>1059</v>
      </c>
      <c r="U303" s="262">
        <v>2021</v>
      </c>
      <c r="V303" s="262">
        <v>230</v>
      </c>
      <c r="W303" s="262">
        <v>920</v>
      </c>
      <c r="X303" s="1031">
        <v>17.648801717062302</v>
      </c>
      <c r="Y303" s="1031">
        <v>4.0408698777870198</v>
      </c>
      <c r="Z303" s="1036">
        <v>85.827763239709867</v>
      </c>
      <c r="AA303" s="1036">
        <v>66.922015680702415</v>
      </c>
      <c r="AK303" s="1033">
        <v>0.31436398735095689</v>
      </c>
      <c r="AL303" s="1033">
        <v>0.29568445902391777</v>
      </c>
      <c r="AM303" s="1033">
        <v>0.30430389764669752</v>
      </c>
      <c r="AN303" s="1033">
        <v>0.23945009538272224</v>
      </c>
    </row>
    <row r="304" spans="1:40" x14ac:dyDescent="0.2">
      <c r="A304" s="262">
        <v>57859</v>
      </c>
      <c r="B304" s="262" t="s">
        <v>1275</v>
      </c>
      <c r="C304" s="1000">
        <v>42735</v>
      </c>
      <c r="D304" s="262">
        <v>2016</v>
      </c>
      <c r="E304" s="262" t="s">
        <v>92</v>
      </c>
      <c r="F304" s="262" t="s">
        <v>68</v>
      </c>
      <c r="G304" s="1001">
        <v>36.529950999999997</v>
      </c>
      <c r="H304" s="1001">
        <v>-114.770308</v>
      </c>
      <c r="I304" s="1001">
        <v>5.7123159816999998</v>
      </c>
      <c r="J304" s="262" t="s">
        <v>96</v>
      </c>
      <c r="K304" s="262" t="s">
        <v>961</v>
      </c>
      <c r="L304" s="1001">
        <v>353</v>
      </c>
      <c r="M304" s="1001">
        <v>250</v>
      </c>
      <c r="N304" s="1001">
        <v>1.4119999999999999</v>
      </c>
      <c r="O304" s="262" t="s">
        <v>962</v>
      </c>
      <c r="P304" s="262" t="s">
        <v>962</v>
      </c>
      <c r="Q304" s="262">
        <v>30</v>
      </c>
      <c r="R304" s="262">
        <v>181</v>
      </c>
      <c r="X304" s="1031">
        <v>22.960244219694601</v>
      </c>
      <c r="Y304" s="1031">
        <v>5.2028307046290898</v>
      </c>
      <c r="Z304" s="1036">
        <v>80.77785758242976</v>
      </c>
      <c r="AA304" s="1036">
        <v>88.332780837601916</v>
      </c>
      <c r="AK304" s="1033">
        <v>0.28702511415525112</v>
      </c>
      <c r="AL304" s="1033">
        <v>0.28513835616438354</v>
      </c>
      <c r="AM304" s="1033">
        <v>0.27384474885844751</v>
      </c>
      <c r="AN304" s="1033">
        <v>0.28694899817850639</v>
      </c>
    </row>
    <row r="305" spans="1:40" x14ac:dyDescent="0.2">
      <c r="A305" s="262">
        <v>58644</v>
      </c>
      <c r="B305" s="262" t="s">
        <v>1276</v>
      </c>
      <c r="C305" s="1000">
        <v>42551</v>
      </c>
      <c r="D305" s="262">
        <v>2016</v>
      </c>
      <c r="E305" s="262" t="s">
        <v>8</v>
      </c>
      <c r="F305" s="262" t="s">
        <v>68</v>
      </c>
      <c r="G305" s="1001">
        <v>35.616630999999998</v>
      </c>
      <c r="H305" s="1001">
        <v>-115.336961</v>
      </c>
      <c r="I305" s="1001">
        <v>5.5147972602999999</v>
      </c>
      <c r="J305" s="262" t="s">
        <v>96</v>
      </c>
      <c r="K305" s="262" t="s">
        <v>961</v>
      </c>
      <c r="L305" s="1001">
        <v>338.7</v>
      </c>
      <c r="M305" s="1001">
        <v>249.99999999999997</v>
      </c>
      <c r="N305" s="1001">
        <v>1.3548</v>
      </c>
      <c r="O305" s="262" t="s">
        <v>163</v>
      </c>
      <c r="P305" s="262" t="s">
        <v>946</v>
      </c>
      <c r="Q305" s="262" t="s">
        <v>163</v>
      </c>
      <c r="R305" s="262">
        <v>180</v>
      </c>
      <c r="X305" s="1031">
        <v>23.639864544379201</v>
      </c>
      <c r="Y305" s="1031">
        <v>3.21104445332141</v>
      </c>
      <c r="Z305" s="1036">
        <v>115.56695260570278</v>
      </c>
      <c r="AA305" s="1036">
        <v>58.233065437827875</v>
      </c>
      <c r="AK305" s="1033">
        <v>0.32473013698630138</v>
      </c>
      <c r="AL305" s="1033">
        <v>0.32460913242009137</v>
      </c>
      <c r="AM305" s="1033">
        <v>0.29898264840182653</v>
      </c>
      <c r="AN305" s="1033">
        <v>0.30963160291438985</v>
      </c>
    </row>
    <row r="306" spans="1:40" x14ac:dyDescent="0.2">
      <c r="A306" s="262">
        <v>59939</v>
      </c>
      <c r="B306" s="262" t="s">
        <v>1277</v>
      </c>
      <c r="C306" s="1000">
        <v>42639</v>
      </c>
      <c r="D306" s="262">
        <v>2016</v>
      </c>
      <c r="E306" s="262" t="s">
        <v>8</v>
      </c>
      <c r="F306" s="262" t="s">
        <v>38</v>
      </c>
      <c r="G306" s="1001">
        <v>36.581364999999998</v>
      </c>
      <c r="H306" s="1001">
        <v>-120.404471</v>
      </c>
      <c r="I306" s="1001">
        <v>5.3029461187000004</v>
      </c>
      <c r="J306" s="262" t="s">
        <v>96</v>
      </c>
      <c r="K306" s="262" t="s">
        <v>955</v>
      </c>
      <c r="L306" s="1001">
        <v>257.7</v>
      </c>
      <c r="M306" s="1001">
        <v>205.3</v>
      </c>
      <c r="N306" s="1001">
        <v>1.2552362396492935</v>
      </c>
      <c r="O306" s="262" t="s">
        <v>163</v>
      </c>
      <c r="P306" s="262" t="s">
        <v>946</v>
      </c>
      <c r="Q306" s="262" t="s">
        <v>163</v>
      </c>
      <c r="R306" s="262">
        <v>180</v>
      </c>
      <c r="S306" s="262" t="s">
        <v>1059</v>
      </c>
      <c r="U306" s="262">
        <v>2021</v>
      </c>
      <c r="V306" s="262">
        <v>72</v>
      </c>
      <c r="W306" s="262">
        <v>288</v>
      </c>
      <c r="X306" s="1031">
        <v>8.2802022790313998</v>
      </c>
      <c r="Y306" s="1031">
        <v>3.8771658793324</v>
      </c>
      <c r="AA306" s="1036">
        <v>77.470524471350146</v>
      </c>
      <c r="AK306" s="1033">
        <v>0.2532383837440253</v>
      </c>
      <c r="AL306" s="1033">
        <v>0.27903202129860072</v>
      </c>
      <c r="AM306" s="1033">
        <v>0.27433124929104746</v>
      </c>
      <c r="AN306" s="1033">
        <v>0.23739527298892643</v>
      </c>
    </row>
    <row r="307" spans="1:40" x14ac:dyDescent="0.2">
      <c r="A307" s="262">
        <v>60233</v>
      </c>
      <c r="B307" s="262" t="s">
        <v>1278</v>
      </c>
      <c r="C307" s="1000">
        <v>42704</v>
      </c>
      <c r="D307" s="262">
        <v>2016</v>
      </c>
      <c r="E307" s="262" t="s">
        <v>8</v>
      </c>
      <c r="F307" s="262" t="s">
        <v>38</v>
      </c>
      <c r="G307" s="1001">
        <v>34.825266999999997</v>
      </c>
      <c r="H307" s="1001">
        <v>-118.52498900000001</v>
      </c>
      <c r="I307" s="1001">
        <v>5.7571095889999997</v>
      </c>
      <c r="J307" s="262" t="s">
        <v>96</v>
      </c>
      <c r="K307" s="262" t="s">
        <v>955</v>
      </c>
      <c r="L307" s="1001">
        <v>241.46341463414635</v>
      </c>
      <c r="M307" s="1001">
        <v>180</v>
      </c>
      <c r="N307" s="1001">
        <v>1.3414634146341464</v>
      </c>
      <c r="O307" s="262" t="s">
        <v>163</v>
      </c>
      <c r="P307" s="262" t="s">
        <v>946</v>
      </c>
      <c r="Q307" s="262" t="s">
        <v>163</v>
      </c>
      <c r="R307" s="262">
        <v>180</v>
      </c>
      <c r="S307" s="262" t="s">
        <v>1059</v>
      </c>
      <c r="U307" s="262">
        <v>2021</v>
      </c>
      <c r="V307" s="262">
        <v>88</v>
      </c>
      <c r="W307" s="262">
        <v>352</v>
      </c>
      <c r="X307" s="1031">
        <v>21.219867365194499</v>
      </c>
      <c r="Y307" s="1031">
        <v>3.3119390381287199</v>
      </c>
      <c r="AA307" s="1036">
        <v>66.638595582176436</v>
      </c>
      <c r="AK307" s="1033">
        <v>0.33777119585338761</v>
      </c>
      <c r="AL307" s="1033">
        <v>0.32477786005183268</v>
      </c>
      <c r="AM307" s="1033">
        <v>0.2933728248796742</v>
      </c>
      <c r="AN307" s="1033">
        <v>0.30036183724708315</v>
      </c>
    </row>
    <row r="308" spans="1:40" x14ac:dyDescent="0.2">
      <c r="A308" s="262">
        <v>59994</v>
      </c>
      <c r="B308" s="262" t="s">
        <v>1279</v>
      </c>
      <c r="C308" s="1000">
        <v>42697</v>
      </c>
      <c r="D308" s="262">
        <v>2016</v>
      </c>
      <c r="E308" s="262" t="s">
        <v>2</v>
      </c>
      <c r="F308" s="262" t="s">
        <v>21</v>
      </c>
      <c r="G308" s="1001">
        <v>30.960208999999999</v>
      </c>
      <c r="H308" s="1001">
        <v>-103.306662</v>
      </c>
      <c r="I308" s="1001">
        <v>5.6109545662000002</v>
      </c>
      <c r="J308" s="262" t="s">
        <v>96</v>
      </c>
      <c r="K308" s="262" t="s">
        <v>955</v>
      </c>
      <c r="L308" s="1001">
        <v>212.1</v>
      </c>
      <c r="M308" s="1001">
        <v>157.5</v>
      </c>
      <c r="N308" s="1001">
        <v>1.3466666666666667</v>
      </c>
      <c r="O308" s="262" t="s">
        <v>163</v>
      </c>
      <c r="P308" s="262" t="s">
        <v>946</v>
      </c>
      <c r="Q308" s="262" t="s">
        <v>163</v>
      </c>
      <c r="R308" s="262">
        <v>179</v>
      </c>
      <c r="X308" s="1031">
        <v>24.0591028338543</v>
      </c>
      <c r="Y308" s="1031">
        <v>0</v>
      </c>
      <c r="Z308" s="1036">
        <v>43.767792548438244</v>
      </c>
      <c r="AA308" s="1036">
        <v>60.774656093030984</v>
      </c>
      <c r="AK308" s="1033">
        <v>0.28730158730158728</v>
      </c>
      <c r="AL308" s="1033">
        <v>0.18285496847140684</v>
      </c>
      <c r="AM308" s="1033">
        <v>0.27900992969486121</v>
      </c>
      <c r="AN308" s="1033">
        <v>0.29966316824240319</v>
      </c>
    </row>
    <row r="309" spans="1:40" x14ac:dyDescent="0.2">
      <c r="A309" s="262">
        <v>59840</v>
      </c>
      <c r="B309" s="262" t="s">
        <v>1280</v>
      </c>
      <c r="C309" s="1000">
        <v>42643</v>
      </c>
      <c r="D309" s="262">
        <v>2016</v>
      </c>
      <c r="E309" s="262" t="s">
        <v>92</v>
      </c>
      <c r="F309" s="262" t="s">
        <v>38</v>
      </c>
      <c r="G309" s="1001">
        <v>35.248251000000003</v>
      </c>
      <c r="H309" s="1001">
        <v>-117.972311</v>
      </c>
      <c r="I309" s="1001">
        <v>5.8586210045999998</v>
      </c>
      <c r="J309" s="262" t="s">
        <v>96</v>
      </c>
      <c r="K309" s="262" t="s">
        <v>955</v>
      </c>
      <c r="L309" s="1001">
        <v>191</v>
      </c>
      <c r="M309" s="1001">
        <v>155</v>
      </c>
      <c r="N309" s="1001">
        <v>1.232258064516129</v>
      </c>
      <c r="O309" s="262" t="s">
        <v>163</v>
      </c>
      <c r="P309" s="262" t="s">
        <v>946</v>
      </c>
      <c r="Q309" s="262" t="s">
        <v>163</v>
      </c>
      <c r="R309" s="262">
        <v>179</v>
      </c>
      <c r="X309" s="1031" t="s">
        <v>1974</v>
      </c>
      <c r="Y309" s="1031" t="s">
        <v>1974</v>
      </c>
      <c r="Z309" s="1036">
        <v>51.021198302627944</v>
      </c>
      <c r="AA309" s="1036">
        <v>71.742895514140159</v>
      </c>
      <c r="AK309" s="1033">
        <v>0.3075695978789218</v>
      </c>
      <c r="AL309" s="1033">
        <v>0.29973928413610257</v>
      </c>
      <c r="AM309" s="1033">
        <v>0.30097289733392252</v>
      </c>
      <c r="AN309" s="1033">
        <v>0.30186776543862742</v>
      </c>
    </row>
    <row r="310" spans="1:40" x14ac:dyDescent="0.2">
      <c r="A310" s="262">
        <v>60308</v>
      </c>
      <c r="B310" s="262" t="s">
        <v>1281</v>
      </c>
      <c r="C310" s="1000">
        <v>42735</v>
      </c>
      <c r="D310" s="262">
        <v>2016</v>
      </c>
      <c r="E310" s="262" t="s">
        <v>8</v>
      </c>
      <c r="F310" s="262" t="s">
        <v>48</v>
      </c>
      <c r="G310" s="1001">
        <v>33.341391000000002</v>
      </c>
      <c r="H310" s="1001">
        <v>-112.951341</v>
      </c>
      <c r="I310" s="1001">
        <v>5.8711141552999999</v>
      </c>
      <c r="J310" s="262" t="s">
        <v>96</v>
      </c>
      <c r="K310" s="262" t="s">
        <v>955</v>
      </c>
      <c r="L310" s="1001">
        <v>210</v>
      </c>
      <c r="M310" s="1001">
        <v>154</v>
      </c>
      <c r="N310" s="1001">
        <v>1.3636363636363635</v>
      </c>
      <c r="O310" s="262" t="s">
        <v>163</v>
      </c>
      <c r="P310" s="262" t="s">
        <v>946</v>
      </c>
      <c r="Q310" s="262" t="s">
        <v>163</v>
      </c>
      <c r="R310" s="262">
        <v>180</v>
      </c>
      <c r="X310" s="1031">
        <v>18.674036173774699</v>
      </c>
      <c r="Y310" s="1031">
        <v>2.97431946563501</v>
      </c>
      <c r="Z310" s="1036">
        <v>48.894875077160599</v>
      </c>
      <c r="AA310" s="1036">
        <v>40.728760513698191</v>
      </c>
      <c r="AK310" s="1033">
        <v>0.33531202435312024</v>
      </c>
      <c r="AL310" s="1033">
        <v>0.33926103500761035</v>
      </c>
      <c r="AM310" s="1033">
        <v>0.3391453576864536</v>
      </c>
      <c r="AN310" s="1033">
        <v>0.34392152398299941</v>
      </c>
    </row>
    <row r="311" spans="1:40" x14ac:dyDescent="0.2">
      <c r="A311" s="262">
        <v>57491</v>
      </c>
      <c r="B311" s="262" t="s">
        <v>1282</v>
      </c>
      <c r="C311" s="1000">
        <v>42490</v>
      </c>
      <c r="D311" s="262">
        <v>2016</v>
      </c>
      <c r="E311" s="262" t="s">
        <v>8</v>
      </c>
      <c r="F311" s="262" t="s">
        <v>38</v>
      </c>
      <c r="G311" s="1001">
        <v>32.772224999999999</v>
      </c>
      <c r="H311" s="1001">
        <v>-115.77931100000001</v>
      </c>
      <c r="I311" s="1001">
        <v>5.7881271689</v>
      </c>
      <c r="J311" s="262" t="s">
        <v>96</v>
      </c>
      <c r="K311" s="262" t="s">
        <v>961</v>
      </c>
      <c r="L311" s="1001">
        <v>182.29</v>
      </c>
      <c r="M311" s="1001">
        <v>148.69999999999999</v>
      </c>
      <c r="N311" s="1001">
        <v>1.2258910558170815</v>
      </c>
      <c r="O311" s="262" t="s">
        <v>163</v>
      </c>
      <c r="P311" s="262" t="s">
        <v>946</v>
      </c>
      <c r="Q311" s="262" t="s">
        <v>163</v>
      </c>
      <c r="R311" s="262">
        <v>180</v>
      </c>
      <c r="X311" s="1031">
        <v>19.191234096430101</v>
      </c>
      <c r="Y311" s="1031">
        <v>3.28503120906421</v>
      </c>
      <c r="Z311" s="1036">
        <v>94.320488853098709</v>
      </c>
      <c r="AA311" s="1036">
        <v>71.82888221528863</v>
      </c>
      <c r="AK311" s="1033">
        <v>0.29987133543987005</v>
      </c>
      <c r="AL311" s="1033">
        <v>0.28962039348631829</v>
      </c>
      <c r="AM311" s="1033">
        <v>0.30315320294915143</v>
      </c>
      <c r="AN311" s="1033">
        <v>0.29861486250601765</v>
      </c>
    </row>
    <row r="312" spans="1:40" x14ac:dyDescent="0.2">
      <c r="A312" s="262">
        <v>59897</v>
      </c>
      <c r="B312" s="262" t="s">
        <v>1283</v>
      </c>
      <c r="C312" s="1000">
        <v>42674</v>
      </c>
      <c r="D312" s="262">
        <v>2016</v>
      </c>
      <c r="E312" s="262" t="s">
        <v>93</v>
      </c>
      <c r="F312" s="262" t="s">
        <v>45</v>
      </c>
      <c r="G312" s="1001">
        <v>32.583055999999999</v>
      </c>
      <c r="H312" s="1001">
        <v>-84.297222000000005</v>
      </c>
      <c r="I312" s="1001">
        <v>4.5850029680000004</v>
      </c>
      <c r="J312" s="262" t="s">
        <v>96</v>
      </c>
      <c r="K312" s="262" t="s">
        <v>961</v>
      </c>
      <c r="L312" s="1001">
        <v>180</v>
      </c>
      <c r="M312" s="1001">
        <v>146</v>
      </c>
      <c r="N312" s="1001">
        <v>1.2328767123287672</v>
      </c>
      <c r="O312" s="262" t="s">
        <v>163</v>
      </c>
      <c r="P312" s="262" t="s">
        <v>946</v>
      </c>
      <c r="Q312" s="262" t="s">
        <v>163</v>
      </c>
      <c r="R312" s="262">
        <v>180</v>
      </c>
      <c r="X312" s="1031">
        <v>22.048647242538902</v>
      </c>
      <c r="Y312" s="1031">
        <v>4.5851596943286204</v>
      </c>
      <c r="Z312" s="1036">
        <v>57.924836416673124</v>
      </c>
      <c r="AA312" s="1036">
        <v>76.964152044807321</v>
      </c>
      <c r="AK312" s="1033">
        <v>0.23303621692625259</v>
      </c>
      <c r="AL312" s="1033">
        <v>0.22593982610871327</v>
      </c>
      <c r="AM312" s="1033">
        <v>0.23138331144054544</v>
      </c>
      <c r="AN312" s="1033">
        <v>0.21027256905456995</v>
      </c>
    </row>
    <row r="313" spans="1:40" x14ac:dyDescent="0.2">
      <c r="A313" s="262">
        <v>60092</v>
      </c>
      <c r="B313" s="262" t="s">
        <v>1284</v>
      </c>
      <c r="C313" s="1000">
        <v>42673</v>
      </c>
      <c r="D313" s="262">
        <v>2016</v>
      </c>
      <c r="E313" s="262" t="s">
        <v>8</v>
      </c>
      <c r="F313" s="262" t="s">
        <v>38</v>
      </c>
      <c r="G313" s="1001">
        <v>33.680000999999997</v>
      </c>
      <c r="H313" s="1001">
        <v>-114.730001</v>
      </c>
      <c r="I313" s="1001">
        <v>5.7975968037000003</v>
      </c>
      <c r="J313" s="262" t="s">
        <v>96</v>
      </c>
      <c r="K313" s="262" t="s">
        <v>955</v>
      </c>
      <c r="L313" s="1001">
        <v>161.5</v>
      </c>
      <c r="M313" s="1001">
        <v>131.19999999999999</v>
      </c>
      <c r="N313" s="1001">
        <v>1.2309451219512195</v>
      </c>
      <c r="O313" s="262" t="s">
        <v>163</v>
      </c>
      <c r="P313" s="262" t="s">
        <v>946</v>
      </c>
      <c r="Q313" s="262" t="s">
        <v>163</v>
      </c>
      <c r="R313" s="262">
        <v>181</v>
      </c>
      <c r="S313" s="262" t="s">
        <v>1059</v>
      </c>
      <c r="U313" s="262">
        <v>2021</v>
      </c>
      <c r="V313" s="262">
        <v>115</v>
      </c>
      <c r="W313" s="262">
        <v>460</v>
      </c>
      <c r="X313" s="1031">
        <v>16.6077050420019</v>
      </c>
      <c r="Y313" s="1031">
        <v>3.86956523455919</v>
      </c>
      <c r="Z313" s="1036">
        <v>51.949427114259713</v>
      </c>
      <c r="AA313" s="1036">
        <v>76.044077910934675</v>
      </c>
      <c r="AK313" s="1033">
        <v>0.30371822446820362</v>
      </c>
      <c r="AL313" s="1033">
        <v>0.30025441307495276</v>
      </c>
      <c r="AM313" s="1033">
        <v>0.23690868972045889</v>
      </c>
      <c r="AN313" s="1033">
        <v>0.24074137706028698</v>
      </c>
    </row>
    <row r="314" spans="1:40" x14ac:dyDescent="0.2">
      <c r="A314" s="262">
        <v>59656</v>
      </c>
      <c r="B314" s="262" t="s">
        <v>1285</v>
      </c>
      <c r="C314" s="1000">
        <v>42643</v>
      </c>
      <c r="D314" s="262">
        <v>2016</v>
      </c>
      <c r="E314" s="262" t="s">
        <v>92</v>
      </c>
      <c r="F314" s="262" t="s">
        <v>60</v>
      </c>
      <c r="G314" s="1001">
        <v>38.205278</v>
      </c>
      <c r="H314" s="1001">
        <v>-104.566667</v>
      </c>
      <c r="I314" s="1001">
        <v>5.1341100457</v>
      </c>
      <c r="J314" s="262" t="s">
        <v>96</v>
      </c>
      <c r="K314" s="262" t="s">
        <v>955</v>
      </c>
      <c r="L314" s="1001">
        <v>156</v>
      </c>
      <c r="M314" s="1001">
        <v>120</v>
      </c>
      <c r="N314" s="1001">
        <v>1.3</v>
      </c>
      <c r="O314" s="262" t="s">
        <v>163</v>
      </c>
      <c r="P314" s="262" t="s">
        <v>946</v>
      </c>
      <c r="Q314" s="262" t="s">
        <v>163</v>
      </c>
      <c r="R314" s="262">
        <v>180</v>
      </c>
      <c r="X314" s="1031">
        <v>18.7445578482575</v>
      </c>
      <c r="Y314" s="1031">
        <v>19.611025284513001</v>
      </c>
      <c r="Z314" s="1036">
        <v>55.602064898828651</v>
      </c>
      <c r="AA314" s="1036">
        <v>66.940132151607898</v>
      </c>
      <c r="AK314" s="1033">
        <v>0.27153538812785394</v>
      </c>
      <c r="AL314" s="1033">
        <v>0.28335235920852364</v>
      </c>
      <c r="AM314" s="1033">
        <v>0.27665620243531203</v>
      </c>
      <c r="AN314" s="1033">
        <v>0.27581492865816637</v>
      </c>
    </row>
    <row r="315" spans="1:40" x14ac:dyDescent="0.2">
      <c r="A315" s="262">
        <v>60093</v>
      </c>
      <c r="B315" s="262" t="s">
        <v>1286</v>
      </c>
      <c r="C315" s="1000">
        <v>42436</v>
      </c>
      <c r="D315" s="262">
        <v>2016</v>
      </c>
      <c r="E315" s="262" t="s">
        <v>8</v>
      </c>
      <c r="F315" s="262" t="s">
        <v>38</v>
      </c>
      <c r="G315" s="1001">
        <v>33.680000999999997</v>
      </c>
      <c r="H315" s="1001">
        <v>-114.742001</v>
      </c>
      <c r="I315" s="1001">
        <v>5.7975968037000003</v>
      </c>
      <c r="J315" s="262" t="s">
        <v>96</v>
      </c>
      <c r="K315" s="262" t="s">
        <v>955</v>
      </c>
      <c r="L315" s="1001">
        <v>154</v>
      </c>
      <c r="M315" s="1001">
        <v>109.8</v>
      </c>
      <c r="N315" s="1001">
        <v>1.4025500910746813</v>
      </c>
      <c r="O315" s="262" t="s">
        <v>163</v>
      </c>
      <c r="P315" s="262" t="s">
        <v>946</v>
      </c>
      <c r="Q315" s="262" t="s">
        <v>163</v>
      </c>
      <c r="R315" s="262">
        <v>181</v>
      </c>
      <c r="U315" s="262">
        <v>2022</v>
      </c>
      <c r="V315" s="262">
        <v>63</v>
      </c>
      <c r="W315" s="262">
        <v>252</v>
      </c>
      <c r="X315" s="1031">
        <v>16.880303882565499</v>
      </c>
      <c r="Y315" s="1031">
        <v>3.0756863423759699</v>
      </c>
      <c r="AA315" s="1036">
        <v>68.502781252654856</v>
      </c>
      <c r="AK315" s="1033">
        <v>0.28350113531451954</v>
      </c>
      <c r="AL315" s="1033">
        <v>0.31070085917941292</v>
      </c>
      <c r="AM315" s="1033">
        <v>0.30169319892540186</v>
      </c>
      <c r="AN315" s="1033">
        <v>0.30626972040570527</v>
      </c>
    </row>
    <row r="316" spans="1:40" x14ac:dyDescent="0.2">
      <c r="A316" s="262">
        <v>59207</v>
      </c>
      <c r="B316" s="262" t="s">
        <v>1287</v>
      </c>
      <c r="C316" s="1000">
        <v>42612</v>
      </c>
      <c r="D316" s="262">
        <v>2016</v>
      </c>
      <c r="E316" s="262" t="s">
        <v>2</v>
      </c>
      <c r="F316" s="262" t="s">
        <v>21</v>
      </c>
      <c r="G316" s="1001">
        <v>33.010120999999998</v>
      </c>
      <c r="H316" s="1001">
        <v>-99.600230999999994</v>
      </c>
      <c r="I316" s="1001">
        <v>5.1089191780999998</v>
      </c>
      <c r="J316" s="262" t="s">
        <v>96</v>
      </c>
      <c r="K316" s="262" t="s">
        <v>955</v>
      </c>
      <c r="L316" s="1001">
        <v>132</v>
      </c>
      <c r="M316" s="1001">
        <v>106.4</v>
      </c>
      <c r="N316" s="1001">
        <v>1.2406015037593985</v>
      </c>
      <c r="O316" s="262" t="s">
        <v>163</v>
      </c>
      <c r="P316" s="262" t="s">
        <v>1012</v>
      </c>
      <c r="Q316" s="262" t="s">
        <v>163</v>
      </c>
      <c r="X316" s="1031">
        <v>22.240006936694499</v>
      </c>
      <c r="Y316" s="1031">
        <v>0</v>
      </c>
      <c r="AA316" s="1036">
        <v>85.500160381032714</v>
      </c>
      <c r="AK316" s="1033">
        <v>0.26701978415260169</v>
      </c>
      <c r="AL316" s="1033">
        <v>0.26525237258506323</v>
      </c>
      <c r="AM316" s="1033">
        <v>0.27041919868163555</v>
      </c>
      <c r="AN316" s="1033">
        <v>0.28118558863004495</v>
      </c>
    </row>
    <row r="317" spans="1:40" x14ac:dyDescent="0.2">
      <c r="A317" s="262">
        <v>59532</v>
      </c>
      <c r="B317" s="262" t="s">
        <v>1288</v>
      </c>
      <c r="C317" s="1000">
        <v>42581</v>
      </c>
      <c r="D317" s="262">
        <v>2016</v>
      </c>
      <c r="E317" s="262" t="s">
        <v>92</v>
      </c>
      <c r="F317" s="262" t="s">
        <v>38</v>
      </c>
      <c r="G317" s="1001">
        <v>35.251721000000003</v>
      </c>
      <c r="H317" s="1001">
        <v>-117.956301</v>
      </c>
      <c r="I317" s="1001">
        <v>5.8586210045999998</v>
      </c>
      <c r="J317" s="262" t="s">
        <v>96</v>
      </c>
      <c r="K317" s="262" t="s">
        <v>955</v>
      </c>
      <c r="L317" s="1001">
        <v>136.80000000000001</v>
      </c>
      <c r="M317" s="1001">
        <v>105</v>
      </c>
      <c r="N317" s="1001">
        <v>1.3028571428571429</v>
      </c>
      <c r="O317" s="262" t="s">
        <v>163</v>
      </c>
      <c r="P317" s="262" t="s">
        <v>946</v>
      </c>
      <c r="Q317" s="262" t="s">
        <v>163</v>
      </c>
      <c r="R317" s="262">
        <v>179</v>
      </c>
      <c r="X317" s="1031" t="s">
        <v>1974</v>
      </c>
      <c r="Y317" s="1031" t="s">
        <v>1974</v>
      </c>
      <c r="Z317" s="1036">
        <v>60.435827572850741</v>
      </c>
      <c r="AA317" s="1036">
        <v>79.056033759182114</v>
      </c>
      <c r="AK317" s="1033">
        <v>0.3253337682104806</v>
      </c>
      <c r="AL317" s="1033">
        <v>0.32397586431833009</v>
      </c>
      <c r="AM317" s="1033">
        <v>0.31538269188954121</v>
      </c>
      <c r="AN317" s="1033">
        <v>0.31943251799809175</v>
      </c>
    </row>
    <row r="318" spans="1:40" x14ac:dyDescent="0.2">
      <c r="A318" s="262">
        <v>59896</v>
      </c>
      <c r="B318" s="262" t="s">
        <v>1289</v>
      </c>
      <c r="C318" s="1000">
        <v>42735</v>
      </c>
      <c r="D318" s="262">
        <v>2016</v>
      </c>
      <c r="E318" s="262" t="s">
        <v>93</v>
      </c>
      <c r="F318" s="262" t="s">
        <v>45</v>
      </c>
      <c r="G318" s="1001">
        <v>32.559840999999999</v>
      </c>
      <c r="H318" s="1001">
        <v>-84.279881000000003</v>
      </c>
      <c r="I318" s="1001">
        <v>4.5850029680000004</v>
      </c>
      <c r="J318" s="262" t="s">
        <v>96</v>
      </c>
      <c r="K318" s="262" t="s">
        <v>961</v>
      </c>
      <c r="L318" s="1001">
        <v>141.5</v>
      </c>
      <c r="M318" s="1001">
        <v>103</v>
      </c>
      <c r="N318" s="1001">
        <v>1.3737864077669903</v>
      </c>
      <c r="O318" s="262" t="s">
        <v>163</v>
      </c>
      <c r="P318" s="262" t="s">
        <v>946</v>
      </c>
      <c r="Q318" s="262" t="s">
        <v>163</v>
      </c>
      <c r="R318" s="262">
        <v>180</v>
      </c>
      <c r="X318" s="1031">
        <v>22.0768329891302</v>
      </c>
      <c r="Y318" s="1031">
        <v>4.4690235183405997</v>
      </c>
      <c r="Z318" s="1036">
        <v>57.739825309035687</v>
      </c>
      <c r="AA318" s="1036">
        <v>79.323354235209308</v>
      </c>
      <c r="AK318" s="1033">
        <v>0.25821031165491865</v>
      </c>
      <c r="AL318" s="1033">
        <v>0.25006317329432104</v>
      </c>
      <c r="AM318" s="1033">
        <v>0.25513920290818815</v>
      </c>
      <c r="AN318" s="1033">
        <v>0.24102516490706846</v>
      </c>
    </row>
    <row r="319" spans="1:40" x14ac:dyDescent="0.2">
      <c r="A319" s="262">
        <v>58975</v>
      </c>
      <c r="B319" s="262" t="s">
        <v>1290</v>
      </c>
      <c r="C319" s="1000">
        <v>42674</v>
      </c>
      <c r="D319" s="262">
        <v>2016</v>
      </c>
      <c r="E319" s="262" t="s">
        <v>8</v>
      </c>
      <c r="F319" s="262" t="s">
        <v>38</v>
      </c>
      <c r="G319" s="1001">
        <v>36.218806000000001</v>
      </c>
      <c r="H319" s="1001">
        <v>-119.80583300000001</v>
      </c>
      <c r="I319" s="1001">
        <v>5.3183070776000001</v>
      </c>
      <c r="J319" s="262" t="s">
        <v>96</v>
      </c>
      <c r="K319" s="262" t="s">
        <v>955</v>
      </c>
      <c r="L319" s="1001">
        <v>127.9</v>
      </c>
      <c r="M319" s="1001">
        <v>102</v>
      </c>
      <c r="N319" s="1001">
        <v>1.253921568627451</v>
      </c>
      <c r="O319" s="262" t="s">
        <v>163</v>
      </c>
      <c r="P319" s="262" t="s">
        <v>946</v>
      </c>
      <c r="Q319" s="262" t="s">
        <v>163</v>
      </c>
      <c r="R319" s="262">
        <v>180</v>
      </c>
      <c r="X319" s="1031">
        <v>19.9418459337179</v>
      </c>
      <c r="Y319" s="1031">
        <v>3.6845675832276799</v>
      </c>
      <c r="Z319" s="1036">
        <v>89.014281114293723</v>
      </c>
      <c r="AA319" s="1036">
        <v>117.25414329383284</v>
      </c>
      <c r="AK319" s="1033">
        <v>0.27993105918166356</v>
      </c>
      <c r="AL319" s="1033">
        <v>0.28468640881009938</v>
      </c>
      <c r="AM319" s="1033">
        <v>0.27422329662458589</v>
      </c>
      <c r="AN319" s="1033">
        <v>0.27050296439158539</v>
      </c>
    </row>
    <row r="320" spans="1:40" x14ac:dyDescent="0.2">
      <c r="A320" s="262">
        <v>60064</v>
      </c>
      <c r="B320" s="262" t="s">
        <v>1291</v>
      </c>
      <c r="C320" s="1000">
        <v>42552</v>
      </c>
      <c r="D320" s="262">
        <v>2016</v>
      </c>
      <c r="E320" s="262" t="s">
        <v>93</v>
      </c>
      <c r="F320" s="262" t="s">
        <v>45</v>
      </c>
      <c r="G320" s="1001">
        <v>32.503791</v>
      </c>
      <c r="H320" s="1001">
        <v>-84.259530999999996</v>
      </c>
      <c r="I320" s="1001">
        <v>4.5850029680000004</v>
      </c>
      <c r="J320" s="262" t="s">
        <v>96</v>
      </c>
      <c r="K320" s="262" t="s">
        <v>955</v>
      </c>
      <c r="L320" s="1001">
        <v>148.5</v>
      </c>
      <c r="M320" s="1001">
        <v>101.2</v>
      </c>
      <c r="N320" s="1001">
        <v>1.4673913043478259</v>
      </c>
      <c r="O320" s="262" t="s">
        <v>962</v>
      </c>
      <c r="P320" s="262" t="s">
        <v>962</v>
      </c>
      <c r="Q320" s="262">
        <v>17</v>
      </c>
      <c r="R320" s="262">
        <v>200</v>
      </c>
      <c r="X320" s="1031">
        <v>22.300789903753699</v>
      </c>
      <c r="Y320" s="1031">
        <v>4.8679799405679498</v>
      </c>
      <c r="Z320" s="1036">
        <v>52.771120878494436</v>
      </c>
      <c r="AA320" s="1036">
        <v>76.812547066882473</v>
      </c>
      <c r="AK320" s="1033">
        <v>0.23292183298139224</v>
      </c>
      <c r="AL320" s="1033">
        <v>0.2164166982511235</v>
      </c>
      <c r="AM320" s="1033">
        <v>0.22630376125760279</v>
      </c>
      <c r="AN320" s="1033">
        <v>0.21252146374651723</v>
      </c>
    </row>
    <row r="321" spans="1:40" x14ac:dyDescent="0.2">
      <c r="A321" s="262">
        <v>60307</v>
      </c>
      <c r="B321" s="262" t="s">
        <v>1292</v>
      </c>
      <c r="C321" s="1000">
        <v>42735</v>
      </c>
      <c r="D321" s="262">
        <v>2016</v>
      </c>
      <c r="E321" s="262" t="s">
        <v>8</v>
      </c>
      <c r="F321" s="262" t="s">
        <v>48</v>
      </c>
      <c r="G321" s="1001">
        <v>33.333041000000001</v>
      </c>
      <c r="H321" s="1001">
        <v>-112.921621</v>
      </c>
      <c r="I321" s="1001">
        <v>5.8711141552999999</v>
      </c>
      <c r="J321" s="262" t="s">
        <v>96</v>
      </c>
      <c r="K321" s="262" t="s">
        <v>955</v>
      </c>
      <c r="L321" s="1001">
        <v>136.5</v>
      </c>
      <c r="M321" s="1001">
        <v>100.8</v>
      </c>
      <c r="N321" s="1001">
        <v>1.3541666666666667</v>
      </c>
      <c r="O321" s="262" t="s">
        <v>163</v>
      </c>
      <c r="P321" s="262" t="s">
        <v>946</v>
      </c>
      <c r="Q321" s="262" t="s">
        <v>163</v>
      </c>
      <c r="R321" s="262">
        <v>180</v>
      </c>
      <c r="X321" s="1031">
        <v>19.230832707839301</v>
      </c>
      <c r="Y321" s="1031">
        <v>3.3318868452826398</v>
      </c>
      <c r="Z321" s="1036">
        <v>54.667308533996064</v>
      </c>
      <c r="AA321" s="1036">
        <v>57.084430258032896</v>
      </c>
      <c r="AK321" s="1033">
        <v>0.32943869138218451</v>
      </c>
      <c r="AL321" s="1033">
        <v>0.32278643002101909</v>
      </c>
      <c r="AM321" s="1033">
        <v>0.2899713252881061</v>
      </c>
      <c r="AN321" s="1033">
        <v>0.29782233931824093</v>
      </c>
    </row>
    <row r="322" spans="1:40" x14ac:dyDescent="0.2">
      <c r="A322" s="262">
        <v>59976</v>
      </c>
      <c r="B322" s="262" t="s">
        <v>1293</v>
      </c>
      <c r="C322" s="1000">
        <v>42735</v>
      </c>
      <c r="D322" s="262">
        <v>2016</v>
      </c>
      <c r="E322" s="262" t="s">
        <v>8</v>
      </c>
      <c r="F322" s="262" t="s">
        <v>38</v>
      </c>
      <c r="G322" s="1001">
        <v>34.844591000000001</v>
      </c>
      <c r="H322" s="1001">
        <v>-118.450811</v>
      </c>
      <c r="I322" s="1001">
        <v>5.7788794521</v>
      </c>
      <c r="J322" s="262" t="s">
        <v>96</v>
      </c>
      <c r="K322" s="262" t="s">
        <v>955</v>
      </c>
      <c r="L322" s="1001">
        <v>130.80000000000001</v>
      </c>
      <c r="M322" s="1001">
        <v>100</v>
      </c>
      <c r="N322" s="1001">
        <v>1.3080000000000001</v>
      </c>
      <c r="O322" s="262" t="s">
        <v>163</v>
      </c>
      <c r="P322" s="262" t="s">
        <v>946</v>
      </c>
      <c r="Q322" s="262" t="s">
        <v>163</v>
      </c>
      <c r="R322" s="262">
        <v>179</v>
      </c>
      <c r="X322" s="1031">
        <v>21.2797249045563</v>
      </c>
      <c r="Y322" s="1031">
        <v>3.0528242269667598</v>
      </c>
      <c r="AA322" s="1036">
        <v>67.404774387644949</v>
      </c>
      <c r="AK322" s="1033">
        <v>0.30931735159817353</v>
      </c>
      <c r="AL322" s="1033">
        <v>0.32863356164383561</v>
      </c>
      <c r="AM322" s="1033">
        <v>0.32261073059360729</v>
      </c>
      <c r="AN322" s="1033">
        <v>0.32668602003642988</v>
      </c>
    </row>
    <row r="323" spans="1:40" x14ac:dyDescent="0.2">
      <c r="A323" s="262">
        <v>60352</v>
      </c>
      <c r="B323" s="262" t="s">
        <v>1294</v>
      </c>
      <c r="C323" s="1000">
        <v>42735</v>
      </c>
      <c r="D323" s="262">
        <v>2016</v>
      </c>
      <c r="E323" s="262" t="s">
        <v>92</v>
      </c>
      <c r="F323" s="262" t="s">
        <v>68</v>
      </c>
      <c r="G323" s="1001">
        <v>35.835901</v>
      </c>
      <c r="H323" s="1001">
        <v>-114.974121</v>
      </c>
      <c r="I323" s="1001">
        <v>5.4780166667000003</v>
      </c>
      <c r="J323" s="262" t="s">
        <v>96</v>
      </c>
      <c r="K323" s="262" t="s">
        <v>955</v>
      </c>
      <c r="L323" s="1001">
        <v>124.9</v>
      </c>
      <c r="M323" s="1001">
        <v>100</v>
      </c>
      <c r="N323" s="1001">
        <v>1.2490000000000001</v>
      </c>
      <c r="O323" s="262" t="s">
        <v>163</v>
      </c>
      <c r="P323" s="262" t="s">
        <v>946</v>
      </c>
      <c r="Q323" s="262" t="s">
        <v>163</v>
      </c>
      <c r="R323" s="262">
        <v>180</v>
      </c>
      <c r="X323" s="1031">
        <v>28.3711681398526</v>
      </c>
      <c r="Y323" s="1031">
        <v>7.50446533387335</v>
      </c>
      <c r="Z323" s="1036">
        <v>41.944134525586627</v>
      </c>
      <c r="AA323" s="1036">
        <v>60.795275986444409</v>
      </c>
      <c r="AK323" s="1033">
        <v>0.30993493150684931</v>
      </c>
      <c r="AL323" s="1033">
        <v>0.31975228310502285</v>
      </c>
      <c r="AM323" s="1033">
        <v>0.30608904109589041</v>
      </c>
      <c r="AN323" s="1033">
        <v>0.32016051912568305</v>
      </c>
    </row>
    <row r="324" spans="1:40" x14ac:dyDescent="0.2">
      <c r="A324" s="262">
        <v>59852</v>
      </c>
      <c r="B324" s="262" t="s">
        <v>1295</v>
      </c>
      <c r="C324" s="1000">
        <v>42663</v>
      </c>
      <c r="D324" s="262">
        <v>2016</v>
      </c>
      <c r="E324" s="262" t="s">
        <v>4</v>
      </c>
      <c r="F324" s="262" t="s">
        <v>41</v>
      </c>
      <c r="G324" s="1001">
        <v>45.486161000000003</v>
      </c>
      <c r="H324" s="1001">
        <v>-92.895240999999999</v>
      </c>
      <c r="I324" s="1001">
        <v>3.7650851597999999</v>
      </c>
      <c r="J324" s="262" t="s">
        <v>96</v>
      </c>
      <c r="K324" s="262" t="s">
        <v>955</v>
      </c>
      <c r="L324" s="1001">
        <v>138</v>
      </c>
      <c r="M324" s="1001">
        <v>100</v>
      </c>
      <c r="N324" s="1001">
        <v>1.38</v>
      </c>
      <c r="O324" s="262" t="s">
        <v>163</v>
      </c>
      <c r="P324" s="262" t="s">
        <v>946</v>
      </c>
      <c r="Q324" s="262" t="s">
        <v>163</v>
      </c>
      <c r="R324" s="262">
        <v>180</v>
      </c>
      <c r="X324" s="1031">
        <v>19.804364655622301</v>
      </c>
      <c r="Y324" s="1031">
        <v>0.530384353186097</v>
      </c>
      <c r="Z324" s="1036">
        <v>66.358400650790671</v>
      </c>
      <c r="AA324" s="1036">
        <v>92.251720770729648</v>
      </c>
      <c r="AK324" s="1033">
        <v>0.21623515981735159</v>
      </c>
      <c r="AL324" s="1033">
        <v>0.22517922374429225</v>
      </c>
      <c r="AM324" s="1033">
        <v>0.20318721461187214</v>
      </c>
      <c r="AN324" s="1033">
        <v>0.22541666666666665</v>
      </c>
    </row>
    <row r="325" spans="1:40" x14ac:dyDescent="0.2">
      <c r="A325" s="262">
        <v>59150</v>
      </c>
      <c r="B325" s="262" t="s">
        <v>1296</v>
      </c>
      <c r="C325" s="1000">
        <v>42605</v>
      </c>
      <c r="D325" s="262">
        <v>2016</v>
      </c>
      <c r="E325" s="262" t="s">
        <v>8</v>
      </c>
      <c r="F325" s="262" t="s">
        <v>38</v>
      </c>
      <c r="G325" s="1001">
        <v>36.233341000000003</v>
      </c>
      <c r="H325" s="1001">
        <v>-119.913381</v>
      </c>
      <c r="I325" s="1001">
        <v>5.3587312784999996</v>
      </c>
      <c r="J325" s="262" t="s">
        <v>96</v>
      </c>
      <c r="K325" s="262" t="s">
        <v>955</v>
      </c>
      <c r="L325" s="1001">
        <v>134.4</v>
      </c>
      <c r="M325" s="1001">
        <v>100</v>
      </c>
      <c r="N325" s="1001">
        <v>1.3440000000000001</v>
      </c>
      <c r="O325" s="262" t="s">
        <v>163</v>
      </c>
      <c r="P325" s="262" t="s">
        <v>946</v>
      </c>
      <c r="Q325" s="262" t="s">
        <v>163</v>
      </c>
      <c r="R325" s="262">
        <v>179</v>
      </c>
      <c r="X325" s="1031">
        <v>19.886732523722898</v>
      </c>
      <c r="Y325" s="1031">
        <v>3.7565383190255299</v>
      </c>
      <c r="Z325" s="1036">
        <v>56.862090410214812</v>
      </c>
      <c r="AA325" s="1036">
        <v>78.299494346376775</v>
      </c>
      <c r="AK325" s="1033">
        <v>0.30232077625570775</v>
      </c>
      <c r="AL325" s="1033">
        <v>0.29574315068493157</v>
      </c>
      <c r="AM325" s="1033">
        <v>0.2821632420091324</v>
      </c>
      <c r="AN325" s="1033">
        <v>0.2632912112932605</v>
      </c>
    </row>
    <row r="326" spans="1:40" x14ac:dyDescent="0.2">
      <c r="A326" s="262">
        <v>59814</v>
      </c>
      <c r="B326" s="262" t="s">
        <v>1297</v>
      </c>
      <c r="C326" s="1000">
        <v>42643</v>
      </c>
      <c r="D326" s="262">
        <v>2016</v>
      </c>
      <c r="E326" s="262" t="s">
        <v>8</v>
      </c>
      <c r="F326" s="262" t="s">
        <v>68</v>
      </c>
      <c r="G326" s="1001">
        <v>35.788471000000001</v>
      </c>
      <c r="H326" s="1001">
        <v>-114.980101</v>
      </c>
      <c r="I326" s="1001">
        <v>5.6636732877</v>
      </c>
      <c r="J326" s="262" t="s">
        <v>96</v>
      </c>
      <c r="K326" s="262" t="s">
        <v>955</v>
      </c>
      <c r="L326" s="1001">
        <v>125.2</v>
      </c>
      <c r="M326" s="1001">
        <v>93.6</v>
      </c>
      <c r="N326" s="1001">
        <v>1.3376068376068377</v>
      </c>
      <c r="O326" s="262" t="s">
        <v>163</v>
      </c>
      <c r="P326" s="262" t="s">
        <v>946</v>
      </c>
      <c r="Q326" s="262" t="s">
        <v>163</v>
      </c>
      <c r="R326" s="262">
        <v>180</v>
      </c>
      <c r="X326" s="1031">
        <v>22.140710417927501</v>
      </c>
      <c r="Y326" s="1031">
        <v>3.1016579764455399</v>
      </c>
      <c r="Z326" s="1036">
        <v>54.488431930163024</v>
      </c>
      <c r="AA326" s="1036">
        <v>63.3990675695688</v>
      </c>
      <c r="AK326" s="1033">
        <v>0.30370053272450542</v>
      </c>
      <c r="AL326" s="1033">
        <v>0.32176779651094728</v>
      </c>
      <c r="AM326" s="1033">
        <v>0.32438751317175984</v>
      </c>
      <c r="AN326" s="1033">
        <v>0.32534994667849865</v>
      </c>
    </row>
    <row r="327" spans="1:40" x14ac:dyDescent="0.2">
      <c r="A327" s="262">
        <v>60185</v>
      </c>
      <c r="B327" s="262" t="s">
        <v>1298</v>
      </c>
      <c r="C327" s="1000">
        <v>42724</v>
      </c>
      <c r="D327" s="262">
        <v>2016</v>
      </c>
      <c r="E327" s="262" t="s">
        <v>8</v>
      </c>
      <c r="F327" s="262" t="s">
        <v>38</v>
      </c>
      <c r="G327" s="1001">
        <v>34.655693999999997</v>
      </c>
      <c r="H327" s="1001">
        <v>-118.29816599999999</v>
      </c>
      <c r="I327" s="1001">
        <v>5.7423842466000004</v>
      </c>
      <c r="J327" s="262" t="s">
        <v>96</v>
      </c>
      <c r="K327" s="262" t="s">
        <v>955</v>
      </c>
      <c r="L327" s="1001">
        <v>106.3</v>
      </c>
      <c r="M327" s="1001">
        <v>85</v>
      </c>
      <c r="N327" s="1001">
        <v>1.2505882352941176</v>
      </c>
      <c r="O327" s="262" t="s">
        <v>163</v>
      </c>
      <c r="P327" s="262" t="s">
        <v>946</v>
      </c>
      <c r="Q327" s="262" t="s">
        <v>163</v>
      </c>
      <c r="R327" s="262">
        <v>180</v>
      </c>
      <c r="X327" s="1031">
        <v>22.226693299492101</v>
      </c>
      <c r="Y327" s="1031">
        <v>3.4297044131813901</v>
      </c>
      <c r="Z327" s="1036">
        <v>51.509220855443289</v>
      </c>
      <c r="AA327" s="1036">
        <v>60.218654222878335</v>
      </c>
      <c r="AK327" s="1033">
        <v>0.2997945205479452</v>
      </c>
      <c r="AL327" s="1033">
        <v>0.30071716357775985</v>
      </c>
      <c r="AM327" s="1033">
        <v>0.29391888262154175</v>
      </c>
      <c r="AN327" s="1033">
        <v>0.29151264330868959</v>
      </c>
    </row>
    <row r="328" spans="1:40" x14ac:dyDescent="0.2">
      <c r="A328" s="262">
        <v>59941</v>
      </c>
      <c r="B328" s="262" t="s">
        <v>1299</v>
      </c>
      <c r="C328" s="1000">
        <v>42597</v>
      </c>
      <c r="D328" s="262">
        <v>2016</v>
      </c>
      <c r="E328" s="262" t="s">
        <v>92</v>
      </c>
      <c r="F328" s="262" t="s">
        <v>499</v>
      </c>
      <c r="G328" s="1001">
        <v>37.725620999999997</v>
      </c>
      <c r="H328" s="1001">
        <v>-113.159631</v>
      </c>
      <c r="I328" s="1001">
        <v>5.2294997716999996</v>
      </c>
      <c r="J328" s="262" t="s">
        <v>96</v>
      </c>
      <c r="K328" s="262" t="s">
        <v>955</v>
      </c>
      <c r="L328" s="1001">
        <v>101.05800000000001</v>
      </c>
      <c r="M328" s="1001">
        <v>80.016000000000005</v>
      </c>
      <c r="N328" s="1001">
        <v>1.2629724055188962</v>
      </c>
      <c r="O328" s="262" t="s">
        <v>163</v>
      </c>
      <c r="P328" s="262" t="s">
        <v>946</v>
      </c>
      <c r="Q328" s="262" t="s">
        <v>163</v>
      </c>
      <c r="R328" s="262">
        <v>179</v>
      </c>
      <c r="X328" s="1031">
        <v>22.225233070743201</v>
      </c>
      <c r="Y328" s="1031">
        <v>13.102152837277499</v>
      </c>
      <c r="AA328" s="1036">
        <v>53.453839210160744</v>
      </c>
      <c r="AK328" s="1033">
        <v>0.30251855022831048</v>
      </c>
      <c r="AL328" s="1033">
        <v>0.30222031963470319</v>
      </c>
      <c r="AM328" s="1033">
        <v>0.29712328767123292</v>
      </c>
      <c r="AN328" s="1033">
        <v>0.31272199453551913</v>
      </c>
    </row>
    <row r="329" spans="1:40" x14ac:dyDescent="0.2">
      <c r="A329" s="262">
        <v>59387</v>
      </c>
      <c r="B329" s="262" t="s">
        <v>1300</v>
      </c>
      <c r="C329" s="1000">
        <v>42674</v>
      </c>
      <c r="D329" s="262">
        <v>2016</v>
      </c>
      <c r="E329" s="262" t="s">
        <v>92</v>
      </c>
      <c r="F329" s="262" t="s">
        <v>499</v>
      </c>
      <c r="G329" s="1001">
        <v>38.524920999999999</v>
      </c>
      <c r="H329" s="1001">
        <v>-113.03545099999999</v>
      </c>
      <c r="I329" s="1001">
        <v>5.1642694063999999</v>
      </c>
      <c r="J329" s="262" t="s">
        <v>96</v>
      </c>
      <c r="K329" s="262" t="s">
        <v>955</v>
      </c>
      <c r="L329" s="1001">
        <v>105.1</v>
      </c>
      <c r="M329" s="1001">
        <v>80.016000000000005</v>
      </c>
      <c r="N329" s="1001">
        <v>1.313487302539492</v>
      </c>
      <c r="O329" s="262" t="s">
        <v>163</v>
      </c>
      <c r="P329" s="262" t="s">
        <v>946</v>
      </c>
      <c r="Q329" s="262" t="s">
        <v>163</v>
      </c>
      <c r="R329" s="262">
        <v>179</v>
      </c>
      <c r="X329" s="1031">
        <v>22.116844290467899</v>
      </c>
      <c r="Y329" s="1031">
        <v>15.3890512576166</v>
      </c>
      <c r="AA329" s="1036">
        <v>58.348070770142414</v>
      </c>
      <c r="AK329" s="1033">
        <v>0.29512271689497716</v>
      </c>
      <c r="AL329" s="1033">
        <v>0.29187928082191783</v>
      </c>
      <c r="AM329" s="1033">
        <v>0.29273116438356162</v>
      </c>
      <c r="AN329" s="1033">
        <v>0.28163422131147542</v>
      </c>
    </row>
    <row r="330" spans="1:40" x14ac:dyDescent="0.2">
      <c r="A330" s="262">
        <v>59388</v>
      </c>
      <c r="B330" s="262" t="s">
        <v>1301</v>
      </c>
      <c r="C330" s="1000">
        <v>42674</v>
      </c>
      <c r="D330" s="262">
        <v>2016</v>
      </c>
      <c r="E330" s="262" t="s">
        <v>92</v>
      </c>
      <c r="F330" s="262" t="s">
        <v>499</v>
      </c>
      <c r="G330" s="1001">
        <v>38.499951000000003</v>
      </c>
      <c r="H330" s="1001">
        <v>-113.028441</v>
      </c>
      <c r="I330" s="1001">
        <v>5.2347301369999997</v>
      </c>
      <c r="J330" s="262" t="s">
        <v>96</v>
      </c>
      <c r="K330" s="262" t="s">
        <v>955</v>
      </c>
      <c r="L330" s="1001">
        <v>105.1</v>
      </c>
      <c r="M330" s="1001">
        <v>80.016000000000005</v>
      </c>
      <c r="N330" s="1001">
        <v>1.313487302539492</v>
      </c>
      <c r="O330" s="262" t="s">
        <v>163</v>
      </c>
      <c r="P330" s="262" t="s">
        <v>946</v>
      </c>
      <c r="Q330" s="262" t="s">
        <v>163</v>
      </c>
      <c r="R330" s="262">
        <v>179</v>
      </c>
      <c r="X330" s="1031">
        <v>21.767713240819599</v>
      </c>
      <c r="Y330" s="1031">
        <v>14.0192982096066</v>
      </c>
      <c r="AA330" s="1036">
        <v>53.611145625756876</v>
      </c>
      <c r="AK330" s="1033">
        <v>0.29859589041095891</v>
      </c>
      <c r="AL330" s="1033">
        <v>0.29680650684931503</v>
      </c>
      <c r="AM330" s="1033">
        <v>0.29064069634703199</v>
      </c>
      <c r="AN330" s="1033">
        <v>0.3107581967213115</v>
      </c>
    </row>
    <row r="331" spans="1:40" x14ac:dyDescent="0.2">
      <c r="A331" s="262">
        <v>59389</v>
      </c>
      <c r="B331" s="262" t="s">
        <v>1302</v>
      </c>
      <c r="C331" s="1000">
        <v>42674</v>
      </c>
      <c r="D331" s="262">
        <v>2016</v>
      </c>
      <c r="E331" s="262" t="s">
        <v>92</v>
      </c>
      <c r="F331" s="262" t="s">
        <v>499</v>
      </c>
      <c r="G331" s="1001">
        <v>38.498430999999997</v>
      </c>
      <c r="H331" s="1001">
        <v>-112.986851</v>
      </c>
      <c r="I331" s="1001">
        <v>5.2151331049999996</v>
      </c>
      <c r="J331" s="262" t="s">
        <v>96</v>
      </c>
      <c r="K331" s="262" t="s">
        <v>955</v>
      </c>
      <c r="L331" s="1001">
        <v>105.3</v>
      </c>
      <c r="M331" s="1001">
        <v>80.016000000000005</v>
      </c>
      <c r="N331" s="1001">
        <v>1.3159868026394719</v>
      </c>
      <c r="O331" s="262" t="s">
        <v>163</v>
      </c>
      <c r="P331" s="262" t="s">
        <v>946</v>
      </c>
      <c r="Q331" s="262" t="s">
        <v>163</v>
      </c>
      <c r="R331" s="262">
        <v>179</v>
      </c>
      <c r="X331" s="1031">
        <v>20.325852659257901</v>
      </c>
      <c r="Y331" s="1031">
        <v>14.811016978510899</v>
      </c>
      <c r="AA331" s="1036">
        <v>54.652492976586721</v>
      </c>
      <c r="AK331" s="1033">
        <v>0.29672517123287673</v>
      </c>
      <c r="AL331" s="1033">
        <v>0.29471603881278541</v>
      </c>
      <c r="AM331" s="1033">
        <v>0.29172659817351598</v>
      </c>
      <c r="AN331" s="1033">
        <v>0.30416097449908924</v>
      </c>
    </row>
    <row r="332" spans="1:40" x14ac:dyDescent="0.2">
      <c r="A332" s="262">
        <v>59386</v>
      </c>
      <c r="B332" s="262" t="s">
        <v>1303</v>
      </c>
      <c r="C332" s="1000">
        <v>42625</v>
      </c>
      <c r="D332" s="262">
        <v>2016</v>
      </c>
      <c r="E332" s="262" t="s">
        <v>92</v>
      </c>
      <c r="F332" s="262" t="s">
        <v>499</v>
      </c>
      <c r="G332" s="1001">
        <v>37.644711000000001</v>
      </c>
      <c r="H332" s="1001">
        <v>-113.610991</v>
      </c>
      <c r="I332" s="1001">
        <v>5.4006244291999996</v>
      </c>
      <c r="J332" s="262" t="s">
        <v>96</v>
      </c>
      <c r="K332" s="262" t="s">
        <v>955</v>
      </c>
      <c r="L332" s="1001">
        <v>105.1</v>
      </c>
      <c r="M332" s="1001">
        <v>80</v>
      </c>
      <c r="N332" s="1001">
        <v>1.31375</v>
      </c>
      <c r="O332" s="262" t="s">
        <v>163</v>
      </c>
      <c r="P332" s="262" t="s">
        <v>946</v>
      </c>
      <c r="Q332" s="262" t="s">
        <v>163</v>
      </c>
      <c r="R332" s="262">
        <v>180</v>
      </c>
      <c r="X332" s="1031">
        <v>21.772552717374602</v>
      </c>
      <c r="Y332" s="1031">
        <v>13.808809077656599</v>
      </c>
      <c r="AA332" s="1036">
        <v>49.968368401872105</v>
      </c>
      <c r="AK332" s="1033">
        <v>0.32001569634703192</v>
      </c>
      <c r="AL332" s="1033">
        <v>0.32154109589041097</v>
      </c>
      <c r="AM332" s="1033">
        <v>0.31399257990867574</v>
      </c>
      <c r="AN332" s="1033">
        <v>0.33432946265938068</v>
      </c>
    </row>
    <row r="333" spans="1:40" x14ac:dyDescent="0.2">
      <c r="A333" s="262">
        <v>59946</v>
      </c>
      <c r="B333" s="262" t="s">
        <v>1304</v>
      </c>
      <c r="C333" s="1000">
        <v>42614</v>
      </c>
      <c r="D333" s="262">
        <v>2016</v>
      </c>
      <c r="E333" s="262" t="s">
        <v>92</v>
      </c>
      <c r="F333" s="262" t="s">
        <v>499</v>
      </c>
      <c r="G333" s="1001">
        <v>37.773051000000002</v>
      </c>
      <c r="H333" s="1001">
        <v>-113.230841</v>
      </c>
      <c r="I333" s="1001">
        <v>5.2480246575000002</v>
      </c>
      <c r="J333" s="262" t="s">
        <v>96</v>
      </c>
      <c r="K333" s="262" t="s">
        <v>955</v>
      </c>
      <c r="L333" s="1001">
        <v>101.3</v>
      </c>
      <c r="M333" s="1001">
        <v>80</v>
      </c>
      <c r="N333" s="1001">
        <v>1.2662499999999999</v>
      </c>
      <c r="O333" s="262" t="s">
        <v>163</v>
      </c>
      <c r="P333" s="262" t="s">
        <v>946</v>
      </c>
      <c r="Q333" s="262" t="s">
        <v>163</v>
      </c>
      <c r="R333" s="262">
        <v>179</v>
      </c>
      <c r="X333" s="1031">
        <v>22.254755507938398</v>
      </c>
      <c r="Y333" s="1031">
        <v>12.971207458608299</v>
      </c>
      <c r="AA333" s="1036">
        <v>56.377734195553494</v>
      </c>
      <c r="AK333" s="1033">
        <v>0.29778396118721462</v>
      </c>
      <c r="AL333" s="1033">
        <v>0.29693350456621009</v>
      </c>
      <c r="AM333" s="1033">
        <v>0.2912029109589041</v>
      </c>
      <c r="AN333" s="1033">
        <v>0.3071322859744991</v>
      </c>
    </row>
    <row r="334" spans="1:40" x14ac:dyDescent="0.2">
      <c r="A334" s="262">
        <v>60127</v>
      </c>
      <c r="B334" s="262" t="s">
        <v>1305</v>
      </c>
      <c r="C334" s="1000">
        <v>42674</v>
      </c>
      <c r="D334" s="262">
        <v>2016</v>
      </c>
      <c r="E334" s="262" t="s">
        <v>1</v>
      </c>
      <c r="F334" s="262" t="s">
        <v>43</v>
      </c>
      <c r="G334" s="1001">
        <v>37.948810999999999</v>
      </c>
      <c r="H334" s="1001">
        <v>-75.571630999999996</v>
      </c>
      <c r="I334" s="1001">
        <v>4.3047945204999998</v>
      </c>
      <c r="J334" s="262" t="s">
        <v>96</v>
      </c>
      <c r="K334" s="262" t="s">
        <v>955</v>
      </c>
      <c r="L334" s="1001">
        <v>105.4</v>
      </c>
      <c r="M334" s="1001">
        <v>80</v>
      </c>
      <c r="N334" s="1001">
        <v>1.3175000000000001</v>
      </c>
      <c r="O334" s="262" t="s">
        <v>163</v>
      </c>
      <c r="P334" s="262" t="s">
        <v>946</v>
      </c>
      <c r="Q334" s="262" t="s">
        <v>163</v>
      </c>
      <c r="R334" s="262">
        <v>182</v>
      </c>
      <c r="X334" s="1031">
        <v>25.667014211330599</v>
      </c>
      <c r="Y334" s="1031">
        <v>11.398643481525101</v>
      </c>
      <c r="Z334" s="1036">
        <v>67.583307312300008</v>
      </c>
      <c r="AA334" s="1036">
        <v>98.750856972064355</v>
      </c>
      <c r="AK334" s="1033">
        <v>0.22479737442922373</v>
      </c>
      <c r="AL334" s="1033">
        <v>0.21927083333333339</v>
      </c>
      <c r="AM334" s="1033">
        <v>0.23592180365296803</v>
      </c>
      <c r="AN334" s="1033">
        <v>0.22118340163934427</v>
      </c>
    </row>
    <row r="335" spans="1:40" x14ac:dyDescent="0.2">
      <c r="A335" s="262">
        <v>60068</v>
      </c>
      <c r="B335" s="262" t="s">
        <v>1306</v>
      </c>
      <c r="C335" s="1000">
        <v>42735</v>
      </c>
      <c r="D335" s="262">
        <v>2016</v>
      </c>
      <c r="E335" s="262" t="s">
        <v>92</v>
      </c>
      <c r="F335" s="262" t="s">
        <v>501</v>
      </c>
      <c r="G335" s="1001">
        <v>43.016320999999998</v>
      </c>
      <c r="H335" s="1001">
        <v>-116.01181099999999</v>
      </c>
      <c r="I335" s="1001">
        <v>4.6863664384000003</v>
      </c>
      <c r="J335" s="262" t="s">
        <v>96</v>
      </c>
      <c r="K335" s="262" t="s">
        <v>955</v>
      </c>
      <c r="L335" s="1001">
        <v>108</v>
      </c>
      <c r="M335" s="1001">
        <v>80</v>
      </c>
      <c r="N335" s="1001">
        <v>1.35</v>
      </c>
      <c r="O335" s="262" t="s">
        <v>163</v>
      </c>
      <c r="P335" s="262" t="s">
        <v>946</v>
      </c>
      <c r="Q335" s="262" t="s">
        <v>163</v>
      </c>
      <c r="R335" s="262">
        <v>180</v>
      </c>
      <c r="X335" s="1031" t="s">
        <v>1974</v>
      </c>
      <c r="Y335" s="1031" t="s">
        <v>1974</v>
      </c>
      <c r="AA335" s="1036">
        <v>55.233989323900978</v>
      </c>
      <c r="AK335" s="1033">
        <v>0.23304223744292238</v>
      </c>
      <c r="AL335" s="1033">
        <v>0.26021118721461189</v>
      </c>
      <c r="AM335" s="1033">
        <v>0.25708904109589042</v>
      </c>
      <c r="AN335" s="1033">
        <v>0.26542577413479052</v>
      </c>
    </row>
    <row r="336" spans="1:40" x14ac:dyDescent="0.2">
      <c r="A336" s="262">
        <v>60432</v>
      </c>
      <c r="B336" s="262" t="s">
        <v>1307</v>
      </c>
      <c r="C336" s="1000">
        <v>42735</v>
      </c>
      <c r="D336" s="262">
        <v>2016</v>
      </c>
      <c r="E336" s="262" t="s">
        <v>92</v>
      </c>
      <c r="F336" s="262" t="s">
        <v>499</v>
      </c>
      <c r="G336" s="1001">
        <v>37.828681000000003</v>
      </c>
      <c r="H336" s="1001">
        <v>-113.127551</v>
      </c>
      <c r="I336" s="1001">
        <v>5.2485242009000004</v>
      </c>
      <c r="J336" s="262" t="s">
        <v>96</v>
      </c>
      <c r="K336" s="262" t="s">
        <v>955</v>
      </c>
      <c r="L336" s="1001">
        <v>107.74763999999999</v>
      </c>
      <c r="M336" s="1001">
        <v>80</v>
      </c>
      <c r="N336" s="1001">
        <v>1.3468454999999999</v>
      </c>
      <c r="O336" s="262" t="s">
        <v>163</v>
      </c>
      <c r="P336" s="262" t="s">
        <v>946</v>
      </c>
      <c r="Q336" s="262" t="s">
        <v>163</v>
      </c>
      <c r="R336" s="262">
        <v>180</v>
      </c>
      <c r="X336" s="1031">
        <v>22.4880368659163</v>
      </c>
      <c r="Y336" s="1031">
        <v>13.9948336463064</v>
      </c>
      <c r="AA336" s="1036">
        <v>48.882093064760014</v>
      </c>
      <c r="AK336" s="1033">
        <v>0.3148929794520548</v>
      </c>
      <c r="AL336" s="1033">
        <v>0.32239012557077623</v>
      </c>
      <c r="AM336" s="1033">
        <v>0.30924372146118723</v>
      </c>
      <c r="AN336" s="1033">
        <v>0.31001679189435338</v>
      </c>
    </row>
    <row r="337" spans="1:40" x14ac:dyDescent="0.2">
      <c r="A337" s="262">
        <v>59671</v>
      </c>
      <c r="B337" s="262" t="s">
        <v>1308</v>
      </c>
      <c r="C337" s="1000">
        <v>42724</v>
      </c>
      <c r="D337" s="262">
        <v>2016</v>
      </c>
      <c r="E337" s="262" t="s">
        <v>93</v>
      </c>
      <c r="F337" s="262" t="s">
        <v>67</v>
      </c>
      <c r="G337" s="1001">
        <v>34.918011</v>
      </c>
      <c r="H337" s="1001">
        <v>-78.933060999999995</v>
      </c>
      <c r="I337" s="1001">
        <v>4.5149367580000002</v>
      </c>
      <c r="J337" s="262" t="s">
        <v>96</v>
      </c>
      <c r="K337" s="262" t="s">
        <v>955</v>
      </c>
      <c r="L337" s="1001">
        <v>100.04960000000001</v>
      </c>
      <c r="M337" s="1001">
        <v>78.5</v>
      </c>
      <c r="N337" s="1001">
        <v>1.2745171974522294</v>
      </c>
      <c r="O337" s="262" t="s">
        <v>163</v>
      </c>
      <c r="P337" s="262" t="s">
        <v>946</v>
      </c>
      <c r="Q337" s="262" t="s">
        <v>163</v>
      </c>
      <c r="R337" s="262">
        <v>185</v>
      </c>
      <c r="X337" s="1031">
        <v>23.064956239540798</v>
      </c>
      <c r="Y337" s="1031">
        <v>3.5095819865991098</v>
      </c>
      <c r="AA337" s="1036">
        <v>87.392421735545398</v>
      </c>
      <c r="AK337" s="1033">
        <v>0.22682430270773346</v>
      </c>
      <c r="AL337" s="1033">
        <v>0.21272694354768346</v>
      </c>
      <c r="AM337" s="1033">
        <v>0.21791292208358781</v>
      </c>
      <c r="AN337" s="1033">
        <v>0.21557290035153667</v>
      </c>
    </row>
    <row r="338" spans="1:40" x14ac:dyDescent="0.2">
      <c r="A338" s="262">
        <v>60082</v>
      </c>
      <c r="B338" s="262" t="s">
        <v>1309</v>
      </c>
      <c r="C338" s="1000">
        <v>42552</v>
      </c>
      <c r="D338" s="262">
        <v>2016</v>
      </c>
      <c r="E338" s="262" t="s">
        <v>93</v>
      </c>
      <c r="F338" s="262" t="s">
        <v>45</v>
      </c>
      <c r="G338" s="1001">
        <v>33.035471000000001</v>
      </c>
      <c r="H338" s="1001">
        <v>-82.107111000000003</v>
      </c>
      <c r="I338" s="1001">
        <v>4.6657502283000003</v>
      </c>
      <c r="J338" s="262" t="s">
        <v>96</v>
      </c>
      <c r="K338" s="262" t="s">
        <v>955</v>
      </c>
      <c r="L338" s="1001">
        <v>112.6</v>
      </c>
      <c r="M338" s="1001">
        <v>76.5</v>
      </c>
      <c r="N338" s="1001">
        <v>1.4718954248366012</v>
      </c>
      <c r="O338" s="262" t="s">
        <v>962</v>
      </c>
      <c r="P338" s="262" t="s">
        <v>962</v>
      </c>
      <c r="Q338" s="262">
        <v>17</v>
      </c>
      <c r="R338" s="262">
        <v>200</v>
      </c>
      <c r="X338" s="1031">
        <v>22.264514758747101</v>
      </c>
      <c r="Y338" s="1031">
        <v>4.7554188639305099</v>
      </c>
      <c r="Z338" s="1036">
        <v>53.480099150466707</v>
      </c>
      <c r="AA338" s="1036">
        <v>77.815951340984839</v>
      </c>
      <c r="AK338" s="1033">
        <v>0.23769063180827887</v>
      </c>
      <c r="AL338" s="1033">
        <v>0.22472468439430568</v>
      </c>
      <c r="AM338" s="1033">
        <v>0.22773748768913962</v>
      </c>
      <c r="AN338" s="1033">
        <v>0.21507315737466809</v>
      </c>
    </row>
    <row r="339" spans="1:40" x14ac:dyDescent="0.2">
      <c r="A339" s="262">
        <v>59977</v>
      </c>
      <c r="B339" s="262" t="s">
        <v>1310</v>
      </c>
      <c r="C339" s="1000">
        <v>42735</v>
      </c>
      <c r="D339" s="262">
        <v>2016</v>
      </c>
      <c r="E339" s="262" t="s">
        <v>8</v>
      </c>
      <c r="F339" s="262" t="s">
        <v>38</v>
      </c>
      <c r="G339" s="1001">
        <v>34.836561000000003</v>
      </c>
      <c r="H339" s="1001">
        <v>-118.483661</v>
      </c>
      <c r="I339" s="1001">
        <v>5.7788794521</v>
      </c>
      <c r="J339" s="262" t="s">
        <v>96</v>
      </c>
      <c r="K339" s="262" t="s">
        <v>955</v>
      </c>
      <c r="L339" s="1001">
        <v>94.9</v>
      </c>
      <c r="M339" s="1001">
        <v>75</v>
      </c>
      <c r="N339" s="1001">
        <v>1.2653333333333334</v>
      </c>
      <c r="O339" s="262" t="s">
        <v>163</v>
      </c>
      <c r="P339" s="262" t="s">
        <v>946</v>
      </c>
      <c r="Q339" s="262" t="s">
        <v>163</v>
      </c>
      <c r="R339" s="262">
        <v>180</v>
      </c>
      <c r="X339" s="1031">
        <v>21.344366490851801</v>
      </c>
      <c r="Y339" s="1031">
        <v>2.9757060292995301</v>
      </c>
      <c r="Z339" s="1036">
        <v>57.445227719825162</v>
      </c>
      <c r="AA339" s="1036">
        <v>65.290160684924189</v>
      </c>
      <c r="AK339" s="1033">
        <v>0.32176103500761033</v>
      </c>
      <c r="AL339" s="1033">
        <v>0.34899543378995435</v>
      </c>
      <c r="AM339" s="1033">
        <v>0.32767884322678842</v>
      </c>
      <c r="AN339" s="1033">
        <v>0.33562537947783849</v>
      </c>
    </row>
    <row r="340" spans="1:40" x14ac:dyDescent="0.2">
      <c r="A340" s="262">
        <v>60058</v>
      </c>
      <c r="B340" s="262" t="s">
        <v>1311</v>
      </c>
      <c r="C340" s="1000">
        <v>42643</v>
      </c>
      <c r="D340" s="262">
        <v>2016</v>
      </c>
      <c r="E340" s="262" t="s">
        <v>93</v>
      </c>
      <c r="F340" s="262" t="s">
        <v>44</v>
      </c>
      <c r="G340" s="1001">
        <v>34.837060999999999</v>
      </c>
      <c r="H340" s="1001">
        <v>-87.8429</v>
      </c>
      <c r="I340" s="1001">
        <v>4.3994481734999997</v>
      </c>
      <c r="J340" s="262" t="s">
        <v>96</v>
      </c>
      <c r="K340" s="262" t="s">
        <v>955</v>
      </c>
      <c r="L340" s="1001">
        <v>100.2</v>
      </c>
      <c r="M340" s="1001">
        <v>75</v>
      </c>
      <c r="N340" s="1001">
        <v>1.3360000000000001</v>
      </c>
      <c r="O340" s="262" t="s">
        <v>163</v>
      </c>
      <c r="P340" s="262" t="s">
        <v>946</v>
      </c>
      <c r="Q340" s="262" t="s">
        <v>163</v>
      </c>
      <c r="R340" s="262">
        <v>180</v>
      </c>
      <c r="X340" s="1031">
        <v>23.482451188522599</v>
      </c>
      <c r="Y340" s="1031">
        <v>4.8055513681874</v>
      </c>
      <c r="Z340" s="1036">
        <v>57.600630794613295</v>
      </c>
      <c r="AA340" s="1036">
        <v>83.096406139688327</v>
      </c>
      <c r="AK340" s="1033">
        <v>0.22857534246575342</v>
      </c>
      <c r="AL340" s="1033">
        <v>0.22529071537290715</v>
      </c>
      <c r="AM340" s="1033">
        <v>0.22753120243531202</v>
      </c>
      <c r="AN340" s="1033">
        <v>0.19841226472374013</v>
      </c>
    </row>
    <row r="341" spans="1:40" x14ac:dyDescent="0.2">
      <c r="A341" s="262">
        <v>59589</v>
      </c>
      <c r="B341" s="262" t="s">
        <v>1312</v>
      </c>
      <c r="C341" s="1000">
        <v>42735</v>
      </c>
      <c r="D341" s="262">
        <v>2016</v>
      </c>
      <c r="E341" s="262" t="s">
        <v>93</v>
      </c>
      <c r="F341" s="262" t="s">
        <v>67</v>
      </c>
      <c r="G341" s="1001">
        <v>35.257280999999999</v>
      </c>
      <c r="H341" s="1001">
        <v>-81.830111000000002</v>
      </c>
      <c r="I341" s="1001">
        <v>4.5246130136999998</v>
      </c>
      <c r="J341" s="262" t="s">
        <v>96</v>
      </c>
      <c r="K341" s="262" t="s">
        <v>955</v>
      </c>
      <c r="L341" s="1001">
        <v>92</v>
      </c>
      <c r="M341" s="1001">
        <v>74.8</v>
      </c>
      <c r="N341" s="1001">
        <v>1.2299465240641712</v>
      </c>
      <c r="O341" s="262" t="s">
        <v>962</v>
      </c>
      <c r="P341" s="262" t="s">
        <v>962</v>
      </c>
      <c r="Q341" s="262">
        <v>25</v>
      </c>
      <c r="R341" s="262">
        <v>178</v>
      </c>
      <c r="X341" s="1031">
        <v>23.378204152962599</v>
      </c>
      <c r="Y341" s="1031">
        <v>3.6239749578819498</v>
      </c>
      <c r="AA341" s="1036">
        <v>79.773123723474939</v>
      </c>
      <c r="AK341" s="1033">
        <v>0.21243254462432551</v>
      </c>
      <c r="AL341" s="1033">
        <v>0.20109027421678516</v>
      </c>
      <c r="AM341" s="1033">
        <v>0.21059965081923188</v>
      </c>
      <c r="AN341" s="1033">
        <v>0.19995336684102361</v>
      </c>
    </row>
    <row r="342" spans="1:40" x14ac:dyDescent="0.2">
      <c r="A342" s="262">
        <v>59993</v>
      </c>
      <c r="B342" s="262" t="s">
        <v>1313</v>
      </c>
      <c r="C342" s="1000">
        <v>42735</v>
      </c>
      <c r="D342" s="262">
        <v>2016</v>
      </c>
      <c r="E342" s="262" t="s">
        <v>93</v>
      </c>
      <c r="F342" s="262" t="s">
        <v>37</v>
      </c>
      <c r="G342" s="1001">
        <v>26.861621</v>
      </c>
      <c r="H342" s="1001">
        <v>-81.742821000000006</v>
      </c>
      <c r="I342" s="1001">
        <v>5.0537132419999997</v>
      </c>
      <c r="J342" s="262" t="s">
        <v>96</v>
      </c>
      <c r="K342" s="262" t="s">
        <v>955</v>
      </c>
      <c r="L342" s="1001">
        <v>123</v>
      </c>
      <c r="M342" s="1001">
        <v>74.5</v>
      </c>
      <c r="N342" s="1001">
        <v>1.651006711409396</v>
      </c>
      <c r="O342" s="262" t="s">
        <v>962</v>
      </c>
      <c r="P342" s="262" t="s">
        <v>962</v>
      </c>
      <c r="Q342" s="262">
        <v>20</v>
      </c>
      <c r="R342" s="262">
        <v>195</v>
      </c>
      <c r="S342" s="262" t="s">
        <v>1059</v>
      </c>
      <c r="T342" s="262" t="s">
        <v>1076</v>
      </c>
      <c r="U342" s="262">
        <v>2018</v>
      </c>
      <c r="V342" s="262">
        <v>10</v>
      </c>
      <c r="W342" s="262">
        <v>40</v>
      </c>
      <c r="X342" s="1031">
        <v>20.967802195507499</v>
      </c>
      <c r="Y342" s="1031">
        <v>26.589267976852302</v>
      </c>
      <c r="AA342" s="1036">
        <v>71.085301314959182</v>
      </c>
      <c r="AK342" s="1033">
        <v>0.25140510557445372</v>
      </c>
      <c r="AL342" s="1033">
        <v>0.25281174343415769</v>
      </c>
      <c r="AM342" s="1033">
        <v>0.24678986240078454</v>
      </c>
      <c r="AN342" s="1033">
        <v>0.24002304372807179</v>
      </c>
    </row>
    <row r="343" spans="1:40" x14ac:dyDescent="0.2">
      <c r="A343" s="262">
        <v>60061</v>
      </c>
      <c r="B343" s="262" t="s">
        <v>1314</v>
      </c>
      <c r="C343" s="1000">
        <v>42735</v>
      </c>
      <c r="D343" s="262">
        <v>2016</v>
      </c>
      <c r="E343" s="262" t="s">
        <v>93</v>
      </c>
      <c r="F343" s="262" t="s">
        <v>37</v>
      </c>
      <c r="G343" s="1001">
        <v>27.321511000000001</v>
      </c>
      <c r="H343" s="1001">
        <v>-81.801691000000005</v>
      </c>
      <c r="I343" s="1001">
        <v>5.0437858447000004</v>
      </c>
      <c r="J343" s="262" t="s">
        <v>96</v>
      </c>
      <c r="K343" s="262" t="s">
        <v>955</v>
      </c>
      <c r="L343" s="1001">
        <v>123</v>
      </c>
      <c r="M343" s="1001">
        <v>74.5</v>
      </c>
      <c r="N343" s="1001">
        <v>1.651006711409396</v>
      </c>
      <c r="O343" s="262" t="s">
        <v>962</v>
      </c>
      <c r="P343" s="262" t="s">
        <v>962</v>
      </c>
      <c r="Q343" s="262">
        <v>20</v>
      </c>
      <c r="R343" s="262">
        <v>180</v>
      </c>
      <c r="S343" s="262" t="s">
        <v>1059</v>
      </c>
      <c r="T343" s="262" t="s">
        <v>1076</v>
      </c>
      <c r="U343" s="262">
        <v>2018</v>
      </c>
      <c r="V343" s="262">
        <v>4</v>
      </c>
      <c r="W343" s="262">
        <v>16</v>
      </c>
      <c r="X343" s="1031">
        <v>20.798497433648102</v>
      </c>
      <c r="Y343" s="1031">
        <v>26.823151985296501</v>
      </c>
      <c r="AA343" s="1036">
        <v>74.017706105318396</v>
      </c>
      <c r="AK343" s="1033">
        <v>0.25287150255891638</v>
      </c>
      <c r="AL343" s="1033">
        <v>0.25337868897673993</v>
      </c>
      <c r="AM343" s="1033">
        <v>0.25104655082590177</v>
      </c>
      <c r="AN343" s="1033">
        <v>0.23825656165572548</v>
      </c>
    </row>
    <row r="344" spans="1:40" x14ac:dyDescent="0.2">
      <c r="A344" s="262">
        <v>60014</v>
      </c>
      <c r="B344" s="262" t="s">
        <v>1315</v>
      </c>
      <c r="C344" s="1000">
        <v>42735</v>
      </c>
      <c r="D344" s="262">
        <v>2016</v>
      </c>
      <c r="E344" s="262" t="s">
        <v>93</v>
      </c>
      <c r="F344" s="262" t="s">
        <v>37</v>
      </c>
      <c r="G344" s="1001">
        <v>27.619710999999999</v>
      </c>
      <c r="H344" s="1001">
        <v>-82.354971000000006</v>
      </c>
      <c r="I344" s="1001">
        <v>5.0141648402000003</v>
      </c>
      <c r="J344" s="262" t="s">
        <v>96</v>
      </c>
      <c r="K344" s="262" t="s">
        <v>955</v>
      </c>
      <c r="L344" s="1001">
        <v>123</v>
      </c>
      <c r="M344" s="1001">
        <v>74.5</v>
      </c>
      <c r="N344" s="1001">
        <v>1.651006711409396</v>
      </c>
      <c r="O344" s="262" t="s">
        <v>962</v>
      </c>
      <c r="P344" s="262" t="s">
        <v>962</v>
      </c>
      <c r="Q344" s="262">
        <v>20</v>
      </c>
      <c r="R344" s="262">
        <v>195</v>
      </c>
      <c r="S344" s="262" t="s">
        <v>1059</v>
      </c>
      <c r="U344" s="262">
        <v>2021</v>
      </c>
      <c r="V344" s="262">
        <v>409</v>
      </c>
      <c r="W344" s="262">
        <v>900</v>
      </c>
      <c r="X344" s="1031">
        <v>20.880965571870401</v>
      </c>
      <c r="Y344" s="1031">
        <v>28.932819540998999</v>
      </c>
      <c r="AA344" s="1036">
        <v>69.903770825231973</v>
      </c>
      <c r="AK344" s="1033">
        <v>0.25846281143697708</v>
      </c>
      <c r="AL344" s="1033">
        <v>0.25471177714443322</v>
      </c>
      <c r="AM344" s="1033">
        <v>0.25175446661150441</v>
      </c>
      <c r="AN344" s="1033">
        <v>0.24685058862361095</v>
      </c>
    </row>
    <row r="345" spans="1:40" x14ac:dyDescent="0.2">
      <c r="A345" s="262">
        <v>60406</v>
      </c>
      <c r="B345" s="262" t="s">
        <v>1316</v>
      </c>
      <c r="C345" s="1000">
        <v>42650</v>
      </c>
      <c r="D345" s="262">
        <v>2016</v>
      </c>
      <c r="E345" s="262" t="s">
        <v>3</v>
      </c>
      <c r="F345" s="262" t="s">
        <v>19</v>
      </c>
      <c r="G345" s="1001">
        <v>33.460731000000003</v>
      </c>
      <c r="H345" s="1001">
        <v>-104.460111</v>
      </c>
      <c r="I345" s="1001">
        <v>5.5833401825999998</v>
      </c>
      <c r="J345" s="262" t="s">
        <v>96</v>
      </c>
      <c r="K345" s="262" t="s">
        <v>955</v>
      </c>
      <c r="L345" s="1001">
        <v>95.6</v>
      </c>
      <c r="M345" s="1001">
        <v>70</v>
      </c>
      <c r="N345" s="1001">
        <v>1.3657142857142857</v>
      </c>
      <c r="O345" s="262" t="s">
        <v>163</v>
      </c>
      <c r="P345" s="262" t="s">
        <v>946</v>
      </c>
      <c r="Q345" s="262" t="s">
        <v>163</v>
      </c>
      <c r="R345" s="262">
        <v>180</v>
      </c>
      <c r="X345" s="1031">
        <v>24.803619036259501</v>
      </c>
      <c r="Y345" s="1031">
        <v>24.901337094095702</v>
      </c>
      <c r="Z345" s="1036">
        <v>37.458763505044814</v>
      </c>
      <c r="AA345" s="1036">
        <v>62.039403161665469</v>
      </c>
      <c r="AK345" s="1033">
        <v>0.27959556425309851</v>
      </c>
      <c r="AL345" s="1033">
        <v>0.30727332028701893</v>
      </c>
      <c r="AM345" s="1033">
        <v>0.26828440965427269</v>
      </c>
      <c r="AN345" s="1033">
        <v>0.28484257090814469</v>
      </c>
    </row>
    <row r="346" spans="1:40" x14ac:dyDescent="0.2">
      <c r="A346" s="262">
        <v>60405</v>
      </c>
      <c r="B346" s="262" t="s">
        <v>1317</v>
      </c>
      <c r="C346" s="1000">
        <v>42650</v>
      </c>
      <c r="D346" s="262">
        <v>2016</v>
      </c>
      <c r="E346" s="262" t="s">
        <v>3</v>
      </c>
      <c r="F346" s="262" t="s">
        <v>19</v>
      </c>
      <c r="G346" s="1001">
        <v>33.446111000000002</v>
      </c>
      <c r="H346" s="1001">
        <v>-104.442021</v>
      </c>
      <c r="I346" s="1001">
        <v>5.5833401825999998</v>
      </c>
      <c r="J346" s="262" t="s">
        <v>96</v>
      </c>
      <c r="K346" s="262" t="s">
        <v>955</v>
      </c>
      <c r="L346" s="1001">
        <v>95.6</v>
      </c>
      <c r="M346" s="1001">
        <v>70</v>
      </c>
      <c r="N346" s="1001">
        <v>1.3657142857142857</v>
      </c>
      <c r="O346" s="262" t="s">
        <v>163</v>
      </c>
      <c r="P346" s="262" t="s">
        <v>946</v>
      </c>
      <c r="Q346" s="262" t="s">
        <v>163</v>
      </c>
      <c r="R346" s="262">
        <v>180</v>
      </c>
      <c r="X346" s="1031">
        <v>24.823038782581399</v>
      </c>
      <c r="Y346" s="1031">
        <v>24.905358629531101</v>
      </c>
      <c r="Z346" s="1036">
        <v>37.935103326056911</v>
      </c>
      <c r="AA346" s="1036">
        <v>58.639348314604085</v>
      </c>
      <c r="AK346" s="1033">
        <v>0.28386497064579258</v>
      </c>
      <c r="AL346" s="1033">
        <v>0.30569960861056744</v>
      </c>
      <c r="AM346" s="1033">
        <v>0.27043378995433792</v>
      </c>
      <c r="AN346" s="1033">
        <v>0.28866933385376009</v>
      </c>
    </row>
    <row r="347" spans="1:40" x14ac:dyDescent="0.2">
      <c r="A347" s="262">
        <v>60389</v>
      </c>
      <c r="B347" s="262" t="s">
        <v>1318</v>
      </c>
      <c r="C347" s="1000">
        <v>42612</v>
      </c>
      <c r="D347" s="262">
        <v>2016</v>
      </c>
      <c r="E347" s="262" t="s">
        <v>92</v>
      </c>
      <c r="F347" s="262" t="s">
        <v>38</v>
      </c>
      <c r="G347" s="1001">
        <v>35.204730999999995</v>
      </c>
      <c r="H347" s="1001">
        <v>-118.06875099999999</v>
      </c>
      <c r="I347" s="1001">
        <v>5.8451440639000003</v>
      </c>
      <c r="J347" s="262" t="s">
        <v>96</v>
      </c>
      <c r="K347" s="262" t="s">
        <v>955</v>
      </c>
      <c r="L347" s="1001">
        <v>78</v>
      </c>
      <c r="M347" s="1001">
        <v>62</v>
      </c>
      <c r="N347" s="1001">
        <v>1.2580645161290323</v>
      </c>
      <c r="O347" s="262" t="s">
        <v>163</v>
      </c>
      <c r="P347" s="262" t="s">
        <v>946</v>
      </c>
      <c r="Q347" s="262" t="s">
        <v>163</v>
      </c>
      <c r="R347" s="262">
        <v>180</v>
      </c>
      <c r="X347" s="1031" t="s">
        <v>1974</v>
      </c>
      <c r="Y347" s="1031" t="s">
        <v>1974</v>
      </c>
      <c r="Z347" s="1036">
        <v>60.413994299557807</v>
      </c>
      <c r="AA347" s="1036">
        <v>70.36264094313114</v>
      </c>
      <c r="AK347" s="1033">
        <v>0.3276789659743703</v>
      </c>
      <c r="AL347" s="1033">
        <v>0.32600714390926505</v>
      </c>
      <c r="AM347" s="1033">
        <v>0.30083222860509645</v>
      </c>
      <c r="AN347" s="1033">
        <v>0.30960433926787706</v>
      </c>
    </row>
    <row r="348" spans="1:40" x14ac:dyDescent="0.2">
      <c r="A348" s="262">
        <v>60611</v>
      </c>
      <c r="B348" s="262" t="s">
        <v>1319</v>
      </c>
      <c r="C348" s="1000">
        <v>42705</v>
      </c>
      <c r="D348" s="262">
        <v>2016</v>
      </c>
      <c r="E348" s="262" t="s">
        <v>1</v>
      </c>
      <c r="F348" s="262" t="s">
        <v>67</v>
      </c>
      <c r="G348" s="1001">
        <v>36.474820999999999</v>
      </c>
      <c r="H348" s="1001">
        <v>-76.151330999999999</v>
      </c>
      <c r="I348" s="1001">
        <v>4.3991255707999999</v>
      </c>
      <c r="J348" s="262" t="s">
        <v>96</v>
      </c>
      <c r="K348" s="262" t="s">
        <v>955</v>
      </c>
      <c r="L348" s="1001">
        <v>84.2</v>
      </c>
      <c r="M348" s="1001">
        <v>60</v>
      </c>
      <c r="N348" s="1001">
        <v>1.4033333333333333</v>
      </c>
      <c r="O348" s="262" t="s">
        <v>163</v>
      </c>
      <c r="P348" s="262" t="s">
        <v>946</v>
      </c>
      <c r="Q348" s="262" t="s">
        <v>163</v>
      </c>
      <c r="R348" s="262">
        <v>181</v>
      </c>
      <c r="X348" s="1031">
        <v>22.684446407528998</v>
      </c>
      <c r="Y348" s="1031">
        <v>9.4998701437134905</v>
      </c>
      <c r="Z348" s="1036">
        <v>51.742532229059023</v>
      </c>
      <c r="AA348" s="1036">
        <v>86.775635465760374</v>
      </c>
      <c r="AK348" s="1033">
        <v>0.23912100456621005</v>
      </c>
      <c r="AL348" s="1033">
        <v>0.21832952815829529</v>
      </c>
      <c r="AM348" s="1033">
        <v>0.23251141552511415</v>
      </c>
      <c r="AN348" s="1033">
        <v>0.22852534911961142</v>
      </c>
    </row>
    <row r="349" spans="1:40" x14ac:dyDescent="0.2">
      <c r="A349" s="262">
        <v>59523</v>
      </c>
      <c r="B349" s="262" t="s">
        <v>1320</v>
      </c>
      <c r="C349" s="1000">
        <v>42612</v>
      </c>
      <c r="D349" s="262">
        <v>2016</v>
      </c>
      <c r="E349" s="262" t="s">
        <v>8</v>
      </c>
      <c r="F349" s="262" t="s">
        <v>38</v>
      </c>
      <c r="G349" s="1001">
        <v>36.392040999999999</v>
      </c>
      <c r="H349" s="1001">
        <v>-120.238331</v>
      </c>
      <c r="I349" s="1001">
        <v>5.3629392694</v>
      </c>
      <c r="J349" s="262" t="s">
        <v>96</v>
      </c>
      <c r="K349" s="262" t="s">
        <v>955</v>
      </c>
      <c r="L349" s="1001">
        <v>84</v>
      </c>
      <c r="M349" s="1001">
        <v>60</v>
      </c>
      <c r="N349" s="1001">
        <v>1.4</v>
      </c>
      <c r="O349" s="262" t="s">
        <v>163</v>
      </c>
      <c r="P349" s="262" t="s">
        <v>946</v>
      </c>
      <c r="Q349" s="262" t="s">
        <v>163</v>
      </c>
      <c r="R349" s="262">
        <v>179</v>
      </c>
      <c r="X349" s="1031">
        <v>17.7331567092474</v>
      </c>
      <c r="Y349" s="1031">
        <v>3.7949192505996998</v>
      </c>
      <c r="Z349" s="1036">
        <v>50.300759013700436</v>
      </c>
      <c r="AA349" s="1036">
        <v>61.829543672332107</v>
      </c>
      <c r="AK349" s="1033">
        <v>0.28345129375951295</v>
      </c>
      <c r="AL349" s="1033">
        <v>0.30846461187214613</v>
      </c>
      <c r="AM349" s="1033">
        <v>0.27498477929984777</v>
      </c>
      <c r="AN349" s="1033">
        <v>0.2555650425015179</v>
      </c>
    </row>
    <row r="350" spans="1:40" x14ac:dyDescent="0.2">
      <c r="A350" s="262">
        <v>59316</v>
      </c>
      <c r="B350" s="262" t="s">
        <v>1321</v>
      </c>
      <c r="C350" s="1000">
        <v>42713</v>
      </c>
      <c r="D350" s="262">
        <v>2016</v>
      </c>
      <c r="E350" s="262" t="s">
        <v>92</v>
      </c>
      <c r="F350" s="262" t="s">
        <v>38</v>
      </c>
      <c r="G350" s="1001">
        <v>35.248480999999998</v>
      </c>
      <c r="H350" s="1001">
        <v>-118.00881099999999</v>
      </c>
      <c r="I350" s="1001">
        <v>5.8451440639000003</v>
      </c>
      <c r="J350" s="262" t="s">
        <v>96</v>
      </c>
      <c r="K350" s="262" t="s">
        <v>955</v>
      </c>
      <c r="L350" s="1001">
        <v>62.95</v>
      </c>
      <c r="M350" s="1001">
        <v>56</v>
      </c>
      <c r="N350" s="1001">
        <v>1.124107142857143</v>
      </c>
      <c r="O350" s="262" t="s">
        <v>163</v>
      </c>
      <c r="P350" s="262" t="s">
        <v>946</v>
      </c>
      <c r="Q350" s="262" t="s">
        <v>163</v>
      </c>
      <c r="R350" s="262">
        <v>180</v>
      </c>
      <c r="X350" s="1031" t="s">
        <v>1974</v>
      </c>
      <c r="Y350" s="1031" t="s">
        <v>1974</v>
      </c>
      <c r="Z350" s="1036">
        <v>57.237838446182408</v>
      </c>
      <c r="AA350" s="1036">
        <v>61.369399385182426</v>
      </c>
      <c r="AK350" s="1033">
        <v>0.26908838878016961</v>
      </c>
      <c r="AL350" s="1033">
        <v>0.29157901174168299</v>
      </c>
      <c r="AM350" s="1033">
        <v>0.28171681343770383</v>
      </c>
      <c r="AN350" s="1033">
        <v>0.28139230418943534</v>
      </c>
    </row>
    <row r="351" spans="1:40" x14ac:dyDescent="0.2">
      <c r="A351" s="262">
        <v>60590</v>
      </c>
      <c r="B351" s="262" t="s">
        <v>1322</v>
      </c>
      <c r="C351" s="1000">
        <v>42735</v>
      </c>
      <c r="D351" s="262">
        <v>2016</v>
      </c>
      <c r="E351" s="262" t="s">
        <v>8</v>
      </c>
      <c r="F351" s="262" t="s">
        <v>38</v>
      </c>
      <c r="G351" s="1001">
        <v>34.840150999999999</v>
      </c>
      <c r="H351" s="1001">
        <v>-118.391161</v>
      </c>
      <c r="I351" s="1001">
        <v>5.7757949772000003</v>
      </c>
      <c r="J351" s="262" t="s">
        <v>96</v>
      </c>
      <c r="K351" s="262" t="s">
        <v>955</v>
      </c>
      <c r="L351" s="1001">
        <v>67.400000000000006</v>
      </c>
      <c r="M351" s="1001">
        <v>54</v>
      </c>
      <c r="N351" s="1001">
        <v>1.2481481481481482</v>
      </c>
      <c r="O351" s="262" t="s">
        <v>163</v>
      </c>
      <c r="P351" s="262" t="s">
        <v>946</v>
      </c>
      <c r="Q351" s="262" t="s">
        <v>163</v>
      </c>
      <c r="R351" s="262">
        <v>180</v>
      </c>
      <c r="X351" s="1031">
        <v>19.624457350156199</v>
      </c>
      <c r="Y351" s="1031">
        <v>3.7633873983183901</v>
      </c>
      <c r="Z351" s="1036">
        <v>44.588438658721486</v>
      </c>
      <c r="AA351" s="1036">
        <v>84.42149257636116</v>
      </c>
      <c r="AK351" s="1033">
        <v>0.31782090309487571</v>
      </c>
      <c r="AL351" s="1033">
        <v>0.32270209707424319</v>
      </c>
      <c r="AM351" s="1033">
        <v>0.31485709453745986</v>
      </c>
      <c r="AN351" s="1033">
        <v>0.26328172434729813</v>
      </c>
    </row>
    <row r="352" spans="1:40" x14ac:dyDescent="0.2">
      <c r="A352" s="262">
        <v>60591</v>
      </c>
      <c r="B352" s="262" t="s">
        <v>1323</v>
      </c>
      <c r="C352" s="1000">
        <v>42735</v>
      </c>
      <c r="D352" s="262">
        <v>2016</v>
      </c>
      <c r="E352" s="262" t="s">
        <v>8</v>
      </c>
      <c r="F352" s="262" t="s">
        <v>38</v>
      </c>
      <c r="G352" s="1001">
        <v>34.830401000000002</v>
      </c>
      <c r="H352" s="1001">
        <v>-118.395841</v>
      </c>
      <c r="I352" s="1001">
        <v>5.7757949772000003</v>
      </c>
      <c r="J352" s="262" t="s">
        <v>96</v>
      </c>
      <c r="K352" s="262" t="s">
        <v>955</v>
      </c>
      <c r="L352" s="1001">
        <v>67.400000000000006</v>
      </c>
      <c r="M352" s="1001">
        <v>54</v>
      </c>
      <c r="N352" s="1001">
        <v>1.2481481481481482</v>
      </c>
      <c r="O352" s="262" t="s">
        <v>163</v>
      </c>
      <c r="P352" s="262" t="s">
        <v>946</v>
      </c>
      <c r="Q352" s="262" t="s">
        <v>163</v>
      </c>
      <c r="R352" s="262">
        <v>180</v>
      </c>
      <c r="X352" s="1031">
        <v>18.7717654378053</v>
      </c>
      <c r="Y352" s="1031">
        <v>3.9574701462711701</v>
      </c>
      <c r="Z352" s="1036">
        <v>45.326870679638063</v>
      </c>
      <c r="AA352" s="1036">
        <v>71.303352380563666</v>
      </c>
      <c r="AK352" s="1033">
        <v>0.32064941653982748</v>
      </c>
      <c r="AL352" s="1033">
        <v>0.33159352274649079</v>
      </c>
      <c r="AM352" s="1033">
        <v>0.3292089463893117</v>
      </c>
      <c r="AN352" s="1033">
        <v>0.24985874991567159</v>
      </c>
    </row>
    <row r="353" spans="1:40" x14ac:dyDescent="0.2">
      <c r="A353" s="262">
        <v>60554</v>
      </c>
      <c r="B353" s="262" t="s">
        <v>1324</v>
      </c>
      <c r="C353" s="1000">
        <v>42735</v>
      </c>
      <c r="D353" s="262">
        <v>2016</v>
      </c>
      <c r="E353" s="262" t="s">
        <v>93</v>
      </c>
      <c r="F353" s="262" t="s">
        <v>45</v>
      </c>
      <c r="G353" s="1001">
        <v>31.820211</v>
      </c>
      <c r="H353" s="1001">
        <v>-82.602070999999995</v>
      </c>
      <c r="I353" s="1001">
        <v>4.7210342466000004</v>
      </c>
      <c r="J353" s="262" t="s">
        <v>96</v>
      </c>
      <c r="K353" s="262" t="s">
        <v>961</v>
      </c>
      <c r="L353" s="1001">
        <v>71.3</v>
      </c>
      <c r="M353" s="1001">
        <v>52.5</v>
      </c>
      <c r="N353" s="1001">
        <v>1.358095238095238</v>
      </c>
      <c r="O353" s="262" t="s">
        <v>163</v>
      </c>
      <c r="P353" s="262" t="s">
        <v>946</v>
      </c>
      <c r="Q353" s="262" t="s">
        <v>163</v>
      </c>
      <c r="R353" s="262">
        <v>180</v>
      </c>
      <c r="X353" s="1031">
        <v>21.9663606919855</v>
      </c>
      <c r="Y353" s="1031">
        <v>4.0741668960162096</v>
      </c>
      <c r="Z353" s="1036">
        <v>46.990511788790016</v>
      </c>
      <c r="AA353" s="1036">
        <v>87.264468619917238</v>
      </c>
      <c r="AK353" s="1033">
        <v>0.22207001522070016</v>
      </c>
      <c r="AL353" s="1033">
        <v>0.25628180039138942</v>
      </c>
      <c r="AM353" s="1033">
        <v>0.23609915198956294</v>
      </c>
      <c r="AN353" s="1033">
        <v>0.24887633359354672</v>
      </c>
    </row>
    <row r="354" spans="1:40" x14ac:dyDescent="0.2">
      <c r="A354" s="262">
        <v>60063</v>
      </c>
      <c r="B354" s="262" t="s">
        <v>1325</v>
      </c>
      <c r="C354" s="1000">
        <v>42735</v>
      </c>
      <c r="D354" s="262">
        <v>2016</v>
      </c>
      <c r="E354" s="262" t="s">
        <v>93</v>
      </c>
      <c r="F354" s="262" t="s">
        <v>45</v>
      </c>
      <c r="G354" s="1001">
        <v>32.423797999999998</v>
      </c>
      <c r="H354" s="1001">
        <v>-82.102823999999998</v>
      </c>
      <c r="I354" s="1001">
        <v>4.6988301369999999</v>
      </c>
      <c r="J354" s="262" t="s">
        <v>96</v>
      </c>
      <c r="K354" s="262" t="s">
        <v>955</v>
      </c>
      <c r="L354" s="1001"/>
      <c r="M354" s="1001">
        <v>51</v>
      </c>
      <c r="N354" s="1001"/>
      <c r="O354" s="262" t="s">
        <v>962</v>
      </c>
      <c r="P354" s="262" t="s">
        <v>962</v>
      </c>
      <c r="Q354" s="262">
        <v>17</v>
      </c>
      <c r="R354" s="262">
        <v>200</v>
      </c>
      <c r="X354" s="1031">
        <v>22.386737707561799</v>
      </c>
      <c r="Y354" s="1031">
        <v>4.5588489549773197</v>
      </c>
      <c r="Z354" s="1036">
        <v>53.536803141567646</v>
      </c>
      <c r="AA354" s="1036">
        <v>78.412916851557995</v>
      </c>
      <c r="AK354" s="1033">
        <v>0.22179917629152118</v>
      </c>
      <c r="AL354" s="1033">
        <v>0.21951159459217476</v>
      </c>
      <c r="AM354" s="1033">
        <v>0.22869325812516789</v>
      </c>
      <c r="AN354" s="1033">
        <v>0.21922434729811779</v>
      </c>
    </row>
    <row r="355" spans="1:40" x14ac:dyDescent="0.2">
      <c r="A355" s="262">
        <v>59945</v>
      </c>
      <c r="B355" s="262" t="s">
        <v>1326</v>
      </c>
      <c r="C355" s="1000">
        <v>42614</v>
      </c>
      <c r="D355" s="262">
        <v>2016</v>
      </c>
      <c r="E355" s="262" t="s">
        <v>92</v>
      </c>
      <c r="F355" s="262" t="s">
        <v>499</v>
      </c>
      <c r="G355" s="1001">
        <v>37.786270999999999</v>
      </c>
      <c r="H355" s="1001">
        <v>-113.280011</v>
      </c>
      <c r="I355" s="1001">
        <v>5.2480246575000002</v>
      </c>
      <c r="J355" s="262" t="s">
        <v>96</v>
      </c>
      <c r="K355" s="262" t="s">
        <v>955</v>
      </c>
      <c r="L355" s="1001">
        <v>62.5</v>
      </c>
      <c r="M355" s="1001">
        <v>50.4</v>
      </c>
      <c r="N355" s="1001">
        <v>1.2400793650793651</v>
      </c>
      <c r="O355" s="262" t="s">
        <v>163</v>
      </c>
      <c r="P355" s="262" t="s">
        <v>946</v>
      </c>
      <c r="Q355" s="262" t="s">
        <v>163</v>
      </c>
      <c r="R355" s="262">
        <v>179</v>
      </c>
      <c r="X355" s="1031">
        <v>22.360256476717399</v>
      </c>
      <c r="Y355" s="1031">
        <v>12.411376490168299</v>
      </c>
      <c r="AA355" s="1036">
        <v>56.89969602927944</v>
      </c>
      <c r="AK355" s="1033">
        <v>0.28985241356816704</v>
      </c>
      <c r="AL355" s="1033">
        <v>0.27987741900413132</v>
      </c>
      <c r="AM355" s="1033">
        <v>0.28411973617453068</v>
      </c>
      <c r="AN355" s="1033">
        <v>0.29654611920663831</v>
      </c>
    </row>
    <row r="356" spans="1:40" x14ac:dyDescent="0.2">
      <c r="A356" s="262">
        <v>59317</v>
      </c>
      <c r="B356" s="262" t="s">
        <v>1327</v>
      </c>
      <c r="C356" s="1000">
        <v>42713</v>
      </c>
      <c r="D356" s="262">
        <v>2016</v>
      </c>
      <c r="E356" s="262" t="s">
        <v>92</v>
      </c>
      <c r="F356" s="262" t="s">
        <v>38</v>
      </c>
      <c r="G356" s="1001">
        <v>35.251790999999997</v>
      </c>
      <c r="H356" s="1001">
        <v>-118.024281</v>
      </c>
      <c r="I356" s="1001">
        <v>5.8451440639000003</v>
      </c>
      <c r="J356" s="262" t="s">
        <v>96</v>
      </c>
      <c r="K356" s="262" t="s">
        <v>955</v>
      </c>
      <c r="L356" s="1001">
        <v>56.47</v>
      </c>
      <c r="M356" s="1001">
        <v>50</v>
      </c>
      <c r="N356" s="1001">
        <v>1.1294</v>
      </c>
      <c r="O356" s="262" t="s">
        <v>163</v>
      </c>
      <c r="P356" s="262" t="s">
        <v>946</v>
      </c>
      <c r="Q356" s="262" t="s">
        <v>163</v>
      </c>
      <c r="R356" s="262">
        <v>180</v>
      </c>
      <c r="X356" s="1031" t="s">
        <v>1974</v>
      </c>
      <c r="Y356" s="1031" t="s">
        <v>1974</v>
      </c>
      <c r="Z356" s="1036">
        <v>57.237838446182408</v>
      </c>
      <c r="AA356" s="1036">
        <v>64.250692290027999</v>
      </c>
      <c r="AK356" s="1033">
        <v>0.26436301369863013</v>
      </c>
      <c r="AL356" s="1033">
        <v>0.28615753424657536</v>
      </c>
      <c r="AM356" s="1033">
        <v>0.28062785388127853</v>
      </c>
      <c r="AN356" s="1033">
        <v>0.28017304189435338</v>
      </c>
    </row>
    <row r="357" spans="1:40" x14ac:dyDescent="0.2">
      <c r="A357" s="262">
        <v>60186</v>
      </c>
      <c r="B357" s="262" t="s">
        <v>1328</v>
      </c>
      <c r="C357" s="1000">
        <v>42720</v>
      </c>
      <c r="D357" s="262">
        <v>2016</v>
      </c>
      <c r="E357" s="262" t="s">
        <v>8</v>
      </c>
      <c r="F357" s="262" t="s">
        <v>38</v>
      </c>
      <c r="G357" s="1001">
        <v>34.656120999999999</v>
      </c>
      <c r="H357" s="1001">
        <v>-118.290481</v>
      </c>
      <c r="I357" s="1001">
        <v>5.7423842466000004</v>
      </c>
      <c r="J357" s="262" t="s">
        <v>96</v>
      </c>
      <c r="K357" s="262" t="s">
        <v>955</v>
      </c>
      <c r="L357" s="1001">
        <v>62.5</v>
      </c>
      <c r="M357" s="1001">
        <v>50</v>
      </c>
      <c r="N357" s="1001">
        <v>1.25</v>
      </c>
      <c r="O357" s="262" t="s">
        <v>163</v>
      </c>
      <c r="P357" s="262" t="s">
        <v>946</v>
      </c>
      <c r="Q357" s="262" t="s">
        <v>163</v>
      </c>
      <c r="R357" s="262">
        <v>180</v>
      </c>
      <c r="X357" s="1031">
        <v>21.8936535033037</v>
      </c>
      <c r="Y357" s="1031">
        <v>3.4249984313170301</v>
      </c>
      <c r="Z357" s="1036">
        <v>49.010809364136549</v>
      </c>
      <c r="AA357" s="1036">
        <v>60.334586932875048</v>
      </c>
      <c r="AK357" s="1033">
        <v>0.30110045662100454</v>
      </c>
      <c r="AL357" s="1033">
        <v>0.30241780821917807</v>
      </c>
      <c r="AM357" s="1033">
        <v>0.29242009132420094</v>
      </c>
      <c r="AN357" s="1033">
        <v>0.29158469945355192</v>
      </c>
    </row>
    <row r="358" spans="1:40" x14ac:dyDescent="0.2">
      <c r="A358" s="262">
        <v>60449</v>
      </c>
      <c r="B358" s="262" t="s">
        <v>1329</v>
      </c>
      <c r="C358" s="1000">
        <v>42675</v>
      </c>
      <c r="D358" s="262">
        <v>2016</v>
      </c>
      <c r="E358" s="262" t="s">
        <v>92</v>
      </c>
      <c r="F358" s="262" t="s">
        <v>499</v>
      </c>
      <c r="G358" s="1001">
        <v>39.157291000000001</v>
      </c>
      <c r="H358" s="1001">
        <v>-112.354951</v>
      </c>
      <c r="I358" s="1001">
        <v>5.0044614154999998</v>
      </c>
      <c r="J358" s="262" t="s">
        <v>96</v>
      </c>
      <c r="K358" s="262" t="s">
        <v>955</v>
      </c>
      <c r="L358" s="1001">
        <v>62.7</v>
      </c>
      <c r="M358" s="1001">
        <v>50</v>
      </c>
      <c r="N358" s="1001">
        <v>1.254</v>
      </c>
      <c r="O358" s="262" t="s">
        <v>163</v>
      </c>
      <c r="P358" s="262" t="s">
        <v>946</v>
      </c>
      <c r="Q358" s="262" t="s">
        <v>163</v>
      </c>
      <c r="R358" s="262">
        <v>180</v>
      </c>
      <c r="X358" s="1031">
        <v>22.883034067117599</v>
      </c>
      <c r="Y358" s="1031">
        <v>15.9402402414433</v>
      </c>
      <c r="AA358" s="1036">
        <v>64.466209720502889</v>
      </c>
      <c r="AK358" s="1033">
        <v>0.27208904109589044</v>
      </c>
      <c r="AL358" s="1033">
        <v>0.2775502283105023</v>
      </c>
      <c r="AM358" s="1033">
        <v>0.26274429223744294</v>
      </c>
      <c r="AN358" s="1033">
        <v>0.28327413479052821</v>
      </c>
    </row>
    <row r="359" spans="1:40" x14ac:dyDescent="0.2">
      <c r="A359" s="262">
        <v>60413</v>
      </c>
      <c r="B359" s="262" t="s">
        <v>1330</v>
      </c>
      <c r="C359" s="1000">
        <v>42704</v>
      </c>
      <c r="D359" s="262">
        <v>2016</v>
      </c>
      <c r="E359" s="262" t="s">
        <v>92</v>
      </c>
      <c r="F359" s="262" t="s">
        <v>48</v>
      </c>
      <c r="G359" s="1001">
        <v>33.053000999999995</v>
      </c>
      <c r="H359" s="1001">
        <v>-111.340001</v>
      </c>
      <c r="I359" s="1001">
        <v>5.7969257991000003</v>
      </c>
      <c r="J359" s="262" t="s">
        <v>96</v>
      </c>
      <c r="K359" s="262" t="s">
        <v>955</v>
      </c>
      <c r="L359" s="1001">
        <v>62.64</v>
      </c>
      <c r="M359" s="1001">
        <v>50</v>
      </c>
      <c r="N359" s="1001">
        <v>1.2527999999999999</v>
      </c>
      <c r="O359" s="262" t="s">
        <v>163</v>
      </c>
      <c r="P359" s="262" t="s">
        <v>946</v>
      </c>
      <c r="Q359" s="262" t="s">
        <v>163</v>
      </c>
      <c r="R359" s="262">
        <v>180</v>
      </c>
      <c r="X359" s="1031" t="s">
        <v>1974</v>
      </c>
      <c r="Y359" s="1031" t="s">
        <v>1974</v>
      </c>
      <c r="AA359" s="1036">
        <v>58.399115531672877</v>
      </c>
      <c r="AK359" s="1033">
        <v>0.30789041095890413</v>
      </c>
      <c r="AL359" s="1033">
        <v>0.31683561643835623</v>
      </c>
      <c r="AM359" s="1033">
        <v>0.31082420091324203</v>
      </c>
      <c r="AN359" s="1033">
        <v>0.32076502732240436</v>
      </c>
    </row>
    <row r="360" spans="1:40" x14ac:dyDescent="0.2">
      <c r="A360" s="262">
        <v>59964</v>
      </c>
      <c r="B360" s="262" t="s">
        <v>1331</v>
      </c>
      <c r="C360" s="1000">
        <v>42725</v>
      </c>
      <c r="D360" s="262">
        <v>2016</v>
      </c>
      <c r="E360" s="262" t="s">
        <v>8</v>
      </c>
      <c r="F360" s="262" t="s">
        <v>38</v>
      </c>
      <c r="G360" s="1001">
        <v>34.726981000000002</v>
      </c>
      <c r="H360" s="1001">
        <v>-118.303251</v>
      </c>
      <c r="I360" s="1001">
        <v>5.7811771690000002</v>
      </c>
      <c r="J360" s="262" t="s">
        <v>96</v>
      </c>
      <c r="K360" s="262" t="s">
        <v>955</v>
      </c>
      <c r="L360" s="1001">
        <v>51.136000000000003</v>
      </c>
      <c r="M360" s="1001">
        <v>40</v>
      </c>
      <c r="N360" s="1001">
        <v>1.2784</v>
      </c>
      <c r="O360" s="262" t="s">
        <v>163</v>
      </c>
      <c r="P360" s="262" t="s">
        <v>946</v>
      </c>
      <c r="Q360" s="262" t="s">
        <v>163</v>
      </c>
      <c r="R360" s="262">
        <v>180</v>
      </c>
      <c r="X360" s="1031">
        <v>21.967818852206801</v>
      </c>
      <c r="Y360" s="1031">
        <v>3.1828313593917201</v>
      </c>
      <c r="Z360" s="1036">
        <v>58.755227194819881</v>
      </c>
      <c r="AA360" s="1036">
        <v>61.314778893322341</v>
      </c>
      <c r="AK360" s="1033">
        <v>0.31497431506849316</v>
      </c>
      <c r="AL360" s="1033">
        <v>0.33087043378995434</v>
      </c>
      <c r="AM360" s="1033">
        <v>0.31600742009132421</v>
      </c>
      <c r="AN360" s="1033">
        <v>0.31446664389799633</v>
      </c>
    </row>
    <row r="361" spans="1:40" x14ac:dyDescent="0.2">
      <c r="A361" s="262">
        <v>59164</v>
      </c>
      <c r="B361" s="262" t="s">
        <v>1332</v>
      </c>
      <c r="C361" s="1000">
        <v>42430</v>
      </c>
      <c r="D361" s="262">
        <v>2016</v>
      </c>
      <c r="E361" s="262" t="s">
        <v>93</v>
      </c>
      <c r="F361" s="262" t="s">
        <v>67</v>
      </c>
      <c r="G361" s="1001">
        <v>35.782060999999999</v>
      </c>
      <c r="H361" s="1001">
        <v>-77.847140999999993</v>
      </c>
      <c r="I361" s="1001">
        <v>4.4523303652999999</v>
      </c>
      <c r="J361" s="262" t="s">
        <v>96</v>
      </c>
      <c r="K361" s="262" t="s">
        <v>961</v>
      </c>
      <c r="L361" s="1001">
        <v>53.62</v>
      </c>
      <c r="M361" s="1001">
        <v>40</v>
      </c>
      <c r="N361" s="1001">
        <v>1.3405</v>
      </c>
      <c r="O361" s="262" t="s">
        <v>962</v>
      </c>
      <c r="P361" s="262" t="s">
        <v>962</v>
      </c>
      <c r="Q361" s="262">
        <v>25</v>
      </c>
      <c r="R361" s="262">
        <v>181</v>
      </c>
      <c r="X361" s="1031">
        <v>23.274992718146599</v>
      </c>
      <c r="Y361" s="1031">
        <v>1.7847733497807901</v>
      </c>
      <c r="AA361" s="1036">
        <v>84.185031632251224</v>
      </c>
      <c r="AK361" s="1033">
        <v>0.23421803652968037</v>
      </c>
      <c r="AL361" s="1033">
        <v>0.22652682648401826</v>
      </c>
      <c r="AM361" s="1033">
        <v>0.22727739726027396</v>
      </c>
      <c r="AN361" s="1033">
        <v>0.21446948998178511</v>
      </c>
    </row>
    <row r="362" spans="1:40" x14ac:dyDescent="0.2">
      <c r="A362" s="262">
        <v>60445</v>
      </c>
      <c r="B362" s="262" t="s">
        <v>1333</v>
      </c>
      <c r="C362" s="1000">
        <v>42636</v>
      </c>
      <c r="D362" s="262">
        <v>2016</v>
      </c>
      <c r="E362" s="262" t="s">
        <v>92</v>
      </c>
      <c r="F362" s="262" t="s">
        <v>501</v>
      </c>
      <c r="G362" s="1001">
        <v>43.440921000000003</v>
      </c>
      <c r="H362" s="1001">
        <v>-116.32843099999999</v>
      </c>
      <c r="I362" s="1001">
        <v>4.6478885845000004</v>
      </c>
      <c r="J362" s="262" t="s">
        <v>96</v>
      </c>
      <c r="K362" s="262" t="s">
        <v>955</v>
      </c>
      <c r="L362" s="1001">
        <v>54.625</v>
      </c>
      <c r="M362" s="1001">
        <v>40</v>
      </c>
      <c r="N362" s="1001">
        <v>1.3656250000000001</v>
      </c>
      <c r="O362" s="262" t="s">
        <v>163</v>
      </c>
      <c r="P362" s="262" t="s">
        <v>946</v>
      </c>
      <c r="Q362" s="262" t="s">
        <v>163</v>
      </c>
      <c r="R362" s="262">
        <v>180</v>
      </c>
      <c r="X362" s="1031" t="s">
        <v>1974</v>
      </c>
      <c r="Y362" s="1031" t="s">
        <v>1974</v>
      </c>
      <c r="AA362" s="1036">
        <v>84.943469656458447</v>
      </c>
      <c r="AK362" s="1033">
        <v>0.25307648401826488</v>
      </c>
      <c r="AL362" s="1033">
        <v>0.27753424657534248</v>
      </c>
      <c r="AM362" s="1033">
        <v>0.26863013698630139</v>
      </c>
      <c r="AN362" s="1033">
        <v>0.26765710382513663</v>
      </c>
    </row>
    <row r="363" spans="1:40" x14ac:dyDescent="0.2">
      <c r="A363" s="262">
        <v>60149</v>
      </c>
      <c r="B363" s="262" t="s">
        <v>1334</v>
      </c>
      <c r="C363" s="1000">
        <v>42735</v>
      </c>
      <c r="D363" s="262">
        <v>2016</v>
      </c>
      <c r="E363" s="262" t="s">
        <v>93</v>
      </c>
      <c r="F363" s="262" t="s">
        <v>67</v>
      </c>
      <c r="G363" s="1001">
        <v>34.533191000000002</v>
      </c>
      <c r="H363" s="1001">
        <v>-78.311041000000003</v>
      </c>
      <c r="I363" s="1001">
        <v>4.4946541095999999</v>
      </c>
      <c r="J363" s="262" t="s">
        <v>96</v>
      </c>
      <c r="K363" s="262" t="s">
        <v>955</v>
      </c>
      <c r="L363" s="1001">
        <v>50.776740000000004</v>
      </c>
      <c r="M363" s="1001">
        <v>38.9</v>
      </c>
      <c r="N363" s="1001">
        <v>1.3053146529562984</v>
      </c>
      <c r="O363" s="262" t="s">
        <v>962</v>
      </c>
      <c r="P363" s="262" t="s">
        <v>962</v>
      </c>
      <c r="Q363" s="262">
        <v>20</v>
      </c>
      <c r="R363" s="262">
        <v>181</v>
      </c>
      <c r="X363" s="1031">
        <v>22.985603949794999</v>
      </c>
      <c r="Y363" s="1031">
        <v>3.33256543908634</v>
      </c>
      <c r="AA363" s="1036">
        <v>79.850261668710075</v>
      </c>
      <c r="AK363" s="1033">
        <v>0.20440832951837642</v>
      </c>
      <c r="AL363" s="1033">
        <v>0.20382728222464822</v>
      </c>
      <c r="AM363" s="1033">
        <v>0.22303705790517786</v>
      </c>
      <c r="AN363" s="1033">
        <v>0.18754302049531521</v>
      </c>
    </row>
    <row r="364" spans="1:40" x14ac:dyDescent="0.2">
      <c r="A364" s="262">
        <v>60351</v>
      </c>
      <c r="B364" s="262" t="s">
        <v>1335</v>
      </c>
      <c r="C364" s="1000">
        <v>42674</v>
      </c>
      <c r="D364" s="262">
        <v>2016</v>
      </c>
      <c r="E364" s="262" t="s">
        <v>92</v>
      </c>
      <c r="F364" s="262" t="s">
        <v>60</v>
      </c>
      <c r="G364" s="1001">
        <v>40.863809000000003</v>
      </c>
      <c r="H364" s="1001">
        <v>-105.011101</v>
      </c>
      <c r="I364" s="1001">
        <v>4.4396744292000001</v>
      </c>
      <c r="J364" s="262" t="s">
        <v>96</v>
      </c>
      <c r="K364" s="262" t="s">
        <v>955</v>
      </c>
      <c r="L364" s="1001">
        <v>36.299999999999997</v>
      </c>
      <c r="M364" s="1001">
        <v>32.400000000000006</v>
      </c>
      <c r="N364" s="1001">
        <v>1.12037037037037</v>
      </c>
      <c r="O364" s="262" t="s">
        <v>163</v>
      </c>
      <c r="P364" s="262" t="s">
        <v>946</v>
      </c>
      <c r="Q364" s="262" t="s">
        <v>163</v>
      </c>
      <c r="R364" s="262">
        <v>180</v>
      </c>
      <c r="X364" s="1031">
        <v>18.848230119724999</v>
      </c>
      <c r="Y364" s="1031">
        <v>19.0192747241292</v>
      </c>
      <c r="Z364" s="1036">
        <v>47.094906283521681</v>
      </c>
      <c r="AA364" s="1036">
        <v>67.529134603332182</v>
      </c>
      <c r="AK364" s="1033">
        <v>0.20846721912170935</v>
      </c>
      <c r="AL364" s="1033">
        <v>0.22674615254523936</v>
      </c>
      <c r="AM364" s="1033">
        <v>0.2158943570663511</v>
      </c>
      <c r="AN364" s="1033">
        <v>0.2206593357170164</v>
      </c>
    </row>
    <row r="365" spans="1:40" x14ac:dyDescent="0.2">
      <c r="A365" s="262">
        <v>59894</v>
      </c>
      <c r="B365" s="262" t="s">
        <v>1336</v>
      </c>
      <c r="C365" s="1000">
        <v>42430</v>
      </c>
      <c r="D365" s="262">
        <v>2016</v>
      </c>
      <c r="E365" s="262" t="s">
        <v>93</v>
      </c>
      <c r="F365" s="262" t="s">
        <v>45</v>
      </c>
      <c r="G365" s="1001">
        <v>32.573430999999999</v>
      </c>
      <c r="H365" s="1001">
        <v>-84.257610999999997</v>
      </c>
      <c r="I365" s="1001">
        <v>4.5850029680000004</v>
      </c>
      <c r="J365" s="262" t="s">
        <v>96</v>
      </c>
      <c r="K365" s="262" t="s">
        <v>955</v>
      </c>
      <c r="L365" s="1001">
        <v>42.5</v>
      </c>
      <c r="M365" s="1001">
        <v>30.48</v>
      </c>
      <c r="N365" s="1001">
        <v>1.3943569553805775</v>
      </c>
      <c r="O365" s="262" t="s">
        <v>163</v>
      </c>
      <c r="P365" s="262" t="s">
        <v>946</v>
      </c>
      <c r="Q365" s="262" t="s">
        <v>163</v>
      </c>
      <c r="R365" s="262">
        <v>180</v>
      </c>
      <c r="X365" s="1031">
        <v>22.057691923737799</v>
      </c>
      <c r="Y365" s="1031">
        <v>4.4851082396797803</v>
      </c>
      <c r="Z365" s="1036">
        <v>57.161714082591537</v>
      </c>
      <c r="AA365" s="1036">
        <v>86.140404171813401</v>
      </c>
      <c r="AK365" s="1033">
        <v>0.25316590563165908</v>
      </c>
      <c r="AL365" s="1033">
        <v>0.24555175038051755</v>
      </c>
      <c r="AM365" s="1033">
        <v>0.25481735159817354</v>
      </c>
      <c r="AN365" s="1033">
        <v>0.23272237401335763</v>
      </c>
    </row>
    <row r="366" spans="1:40" x14ac:dyDescent="0.2">
      <c r="A366" s="262">
        <v>60304</v>
      </c>
      <c r="B366" s="262" t="s">
        <v>1337</v>
      </c>
      <c r="C366" s="1000">
        <v>42735</v>
      </c>
      <c r="D366" s="262">
        <v>2016</v>
      </c>
      <c r="E366" s="262" t="s">
        <v>92</v>
      </c>
      <c r="F366" s="262" t="s">
        <v>60</v>
      </c>
      <c r="G366" s="1001">
        <v>37.371640999999997</v>
      </c>
      <c r="H366" s="1001">
        <v>-104.474081</v>
      </c>
      <c r="I366" s="1001">
        <v>5.1506760274000003</v>
      </c>
      <c r="J366" s="262" t="s">
        <v>96</v>
      </c>
      <c r="K366" s="262" t="s">
        <v>955</v>
      </c>
      <c r="L366" s="1001">
        <v>37.9</v>
      </c>
      <c r="M366" s="1001">
        <v>30</v>
      </c>
      <c r="N366" s="1001">
        <v>1.2633333333333332</v>
      </c>
      <c r="O366" s="262" t="s">
        <v>163</v>
      </c>
      <c r="P366" s="262" t="s">
        <v>946</v>
      </c>
      <c r="Q366" s="262" t="s">
        <v>163</v>
      </c>
      <c r="R366" s="262">
        <v>180</v>
      </c>
      <c r="X366" s="1031">
        <v>18.624610761981</v>
      </c>
      <c r="Y366" s="1031">
        <v>17.543858504473199</v>
      </c>
      <c r="Z366" s="1036">
        <v>41.037667287295541</v>
      </c>
      <c r="AA366" s="1036">
        <v>60.524074496579964</v>
      </c>
      <c r="AK366" s="1033">
        <v>0.2536834094368341</v>
      </c>
      <c r="AL366" s="1033">
        <v>0.28697488584474884</v>
      </c>
      <c r="AM366" s="1033">
        <v>0.28177701674277017</v>
      </c>
      <c r="AN366" s="1033">
        <v>0.29392455980570736</v>
      </c>
    </row>
    <row r="367" spans="1:40" x14ac:dyDescent="0.2">
      <c r="A367" s="262">
        <v>59865</v>
      </c>
      <c r="B367" s="262" t="s">
        <v>1338</v>
      </c>
      <c r="C367" s="1000">
        <v>42673</v>
      </c>
      <c r="D367" s="262">
        <v>2016</v>
      </c>
      <c r="E367" s="262" t="s">
        <v>93</v>
      </c>
      <c r="F367" s="262" t="s">
        <v>45</v>
      </c>
      <c r="G367" s="1001">
        <v>31.903970999999999</v>
      </c>
      <c r="H367" s="1001">
        <v>-81.591081000000003</v>
      </c>
      <c r="I367" s="1001">
        <v>4.6804869863</v>
      </c>
      <c r="J367" s="262" t="s">
        <v>96</v>
      </c>
      <c r="K367" s="262" t="s">
        <v>955</v>
      </c>
      <c r="L367" s="1001">
        <v>43.5</v>
      </c>
      <c r="M367" s="1001">
        <v>30</v>
      </c>
      <c r="N367" s="1001">
        <v>1.45</v>
      </c>
      <c r="O367" s="262" t="s">
        <v>962</v>
      </c>
      <c r="P367" s="262" t="s">
        <v>962</v>
      </c>
      <c r="Q367" s="262">
        <v>20</v>
      </c>
      <c r="R367" s="262">
        <v>195</v>
      </c>
      <c r="X367" s="1031">
        <v>22.353631885108001</v>
      </c>
      <c r="Y367" s="1031">
        <v>4.8944750612470598</v>
      </c>
      <c r="AA367" s="1036">
        <v>107.69185605670486</v>
      </c>
      <c r="AK367" s="1033">
        <v>0.22222602739726027</v>
      </c>
      <c r="AL367" s="1033">
        <v>0.20059360730593606</v>
      </c>
      <c r="AM367" s="1033">
        <v>0.20649923896499239</v>
      </c>
      <c r="AN367" s="1033">
        <v>0.19168564055859139</v>
      </c>
    </row>
    <row r="368" spans="1:40" x14ac:dyDescent="0.2">
      <c r="A368" s="262">
        <v>59863</v>
      </c>
      <c r="B368" s="262" t="s">
        <v>1339</v>
      </c>
      <c r="C368" s="1000">
        <v>42673</v>
      </c>
      <c r="D368" s="262">
        <v>2016</v>
      </c>
      <c r="E368" s="262" t="s">
        <v>93</v>
      </c>
      <c r="F368" s="262" t="s">
        <v>45</v>
      </c>
      <c r="G368" s="1001">
        <v>33.386581</v>
      </c>
      <c r="H368" s="1001">
        <v>-82.131050999999999</v>
      </c>
      <c r="I368" s="1001">
        <v>4.5986762557</v>
      </c>
      <c r="J368" s="262" t="s">
        <v>96</v>
      </c>
      <c r="K368" s="262" t="s">
        <v>955</v>
      </c>
      <c r="L368" s="1001">
        <v>42.5</v>
      </c>
      <c r="M368" s="1001">
        <v>30</v>
      </c>
      <c r="N368" s="1001">
        <v>1.4166666666666667</v>
      </c>
      <c r="O368" s="262" t="s">
        <v>962</v>
      </c>
      <c r="P368" s="262" t="s">
        <v>962</v>
      </c>
      <c r="Q368" s="262">
        <v>20</v>
      </c>
      <c r="R368" s="262">
        <v>195</v>
      </c>
      <c r="X368" s="1031">
        <v>22.319397156958601</v>
      </c>
      <c r="Y368" s="1031">
        <v>4.6754418071374699</v>
      </c>
      <c r="AA368" s="1036">
        <v>102.06150376887193</v>
      </c>
      <c r="AK368" s="1033">
        <v>0.22370243531202438</v>
      </c>
      <c r="AL368" s="1033">
        <v>0.21510654490106543</v>
      </c>
      <c r="AM368" s="1033">
        <v>0.21519786910197869</v>
      </c>
      <c r="AN368" s="1033">
        <v>0.2044778384942319</v>
      </c>
    </row>
    <row r="369" spans="1:40" x14ac:dyDescent="0.2">
      <c r="A369" s="262">
        <v>59864</v>
      </c>
      <c r="B369" s="262" t="s">
        <v>1340</v>
      </c>
      <c r="C369" s="1000">
        <v>42735</v>
      </c>
      <c r="D369" s="262">
        <v>2016</v>
      </c>
      <c r="E369" s="262" t="s">
        <v>93</v>
      </c>
      <c r="F369" s="262" t="s">
        <v>45</v>
      </c>
      <c r="G369" s="1001">
        <v>30.830441</v>
      </c>
      <c r="H369" s="1001">
        <v>-81.558809999999994</v>
      </c>
      <c r="I369" s="1001">
        <v>4.7712990868</v>
      </c>
      <c r="J369" s="262" t="s">
        <v>96</v>
      </c>
      <c r="K369" s="262" t="s">
        <v>955</v>
      </c>
      <c r="L369" s="1001">
        <v>41.5</v>
      </c>
      <c r="M369" s="1001">
        <v>30</v>
      </c>
      <c r="N369" s="1001">
        <v>1.3833333333333333</v>
      </c>
      <c r="O369" s="262" t="s">
        <v>962</v>
      </c>
      <c r="P369" s="262" t="s">
        <v>962</v>
      </c>
      <c r="Q369" s="262">
        <v>16</v>
      </c>
      <c r="R369" s="262">
        <v>180</v>
      </c>
      <c r="X369" s="1031">
        <v>22.203826018205799</v>
      </c>
      <c r="Y369" s="1031">
        <v>4.3629929891511301</v>
      </c>
      <c r="AA369" s="1036">
        <v>95.278175782799565</v>
      </c>
      <c r="AK369" s="1033">
        <v>0.22715753424657534</v>
      </c>
      <c r="AL369" s="1033">
        <v>0.21006849315068493</v>
      </c>
      <c r="AM369" s="1033">
        <v>0.22614155251141552</v>
      </c>
      <c r="AN369" s="1033">
        <v>0.21141848816029143</v>
      </c>
    </row>
    <row r="370" spans="1:40" x14ac:dyDescent="0.2">
      <c r="A370" s="262">
        <v>60285</v>
      </c>
      <c r="B370" s="262" t="s">
        <v>1341</v>
      </c>
      <c r="C370" s="1000">
        <v>42581</v>
      </c>
      <c r="D370" s="262">
        <v>2016</v>
      </c>
      <c r="E370" s="262" t="s">
        <v>92</v>
      </c>
      <c r="F370" s="262" t="s">
        <v>48</v>
      </c>
      <c r="G370" s="1001">
        <v>32.269171</v>
      </c>
      <c r="H370" s="1001">
        <v>-110.15275099999999</v>
      </c>
      <c r="I370" s="1001">
        <v>5.7559735160000001</v>
      </c>
      <c r="J370" s="262" t="s">
        <v>96</v>
      </c>
      <c r="K370" s="262" t="s">
        <v>955</v>
      </c>
      <c r="L370" s="1001">
        <v>37.700000000000003</v>
      </c>
      <c r="M370" s="1001">
        <v>30</v>
      </c>
      <c r="N370" s="1001">
        <v>1.2566666666666668</v>
      </c>
      <c r="O370" s="262" t="s">
        <v>163</v>
      </c>
      <c r="P370" s="262" t="s">
        <v>946</v>
      </c>
      <c r="Q370" s="262" t="s">
        <v>163</v>
      </c>
      <c r="R370" s="262">
        <v>180</v>
      </c>
      <c r="X370" s="1031" t="s">
        <v>1974</v>
      </c>
      <c r="Y370" s="1031" t="s">
        <v>1974</v>
      </c>
      <c r="Z370" s="1036">
        <v>45.015431742091714</v>
      </c>
      <c r="AA370" s="1036">
        <v>63.281694883984066</v>
      </c>
      <c r="AK370" s="1033">
        <v>0.30193302891933027</v>
      </c>
      <c r="AL370" s="1033">
        <v>0.30908675799086766</v>
      </c>
      <c r="AM370" s="1033">
        <v>0.2878729071537291</v>
      </c>
      <c r="AN370" s="1033">
        <v>0.29250531268973889</v>
      </c>
    </row>
    <row r="371" spans="1:40" x14ac:dyDescent="0.2">
      <c r="A371" s="262">
        <v>59251</v>
      </c>
      <c r="B371" s="262" t="s">
        <v>1342</v>
      </c>
      <c r="C371" s="1000">
        <v>42735</v>
      </c>
      <c r="D371" s="262">
        <v>2016</v>
      </c>
      <c r="E371" s="262" t="s">
        <v>3</v>
      </c>
      <c r="F371" s="262" t="s">
        <v>19</v>
      </c>
      <c r="G371" s="1001">
        <v>34.986041</v>
      </c>
      <c r="H371" s="1001">
        <v>-103.624961</v>
      </c>
      <c r="I371" s="1001">
        <v>5.4588408676000002</v>
      </c>
      <c r="J371" s="262" t="s">
        <v>96</v>
      </c>
      <c r="K371" s="262" t="s">
        <v>955</v>
      </c>
      <c r="L371" s="1001">
        <v>32.4</v>
      </c>
      <c r="M371" s="1001">
        <v>25</v>
      </c>
      <c r="N371" s="1001">
        <v>1.296</v>
      </c>
      <c r="O371" s="262" t="s">
        <v>163</v>
      </c>
      <c r="P371" s="262" t="s">
        <v>946</v>
      </c>
      <c r="Q371" s="262" t="s">
        <v>163</v>
      </c>
      <c r="R371" s="262">
        <v>180</v>
      </c>
      <c r="X371" s="1031">
        <v>23.881542567560199</v>
      </c>
      <c r="Y371" s="1031">
        <v>28.074893505742299</v>
      </c>
      <c r="Z371" s="1036">
        <v>42.28745952619294</v>
      </c>
      <c r="AA371" s="1036">
        <v>64.965268089423347</v>
      </c>
      <c r="AK371" s="1033">
        <v>0.31500913242009132</v>
      </c>
      <c r="AL371" s="1033">
        <v>0.30963926940639269</v>
      </c>
      <c r="AM371" s="1033">
        <v>0.29368036529680364</v>
      </c>
      <c r="AN371" s="1033">
        <v>0.28125227686703097</v>
      </c>
    </row>
    <row r="372" spans="1:40" x14ac:dyDescent="0.2">
      <c r="A372" s="262">
        <v>59891</v>
      </c>
      <c r="B372" s="262" t="s">
        <v>1343</v>
      </c>
      <c r="C372" s="1000">
        <v>42401</v>
      </c>
      <c r="D372" s="262">
        <v>2016</v>
      </c>
      <c r="E372" s="262" t="s">
        <v>93</v>
      </c>
      <c r="F372" s="262" t="s">
        <v>45</v>
      </c>
      <c r="G372" s="1001">
        <v>32.576191000000001</v>
      </c>
      <c r="H372" s="1001">
        <v>-84.317211</v>
      </c>
      <c r="I372" s="1001">
        <v>4.5821171232999998</v>
      </c>
      <c r="J372" s="262" t="s">
        <v>96</v>
      </c>
      <c r="K372" s="262" t="s">
        <v>961</v>
      </c>
      <c r="L372" s="1001">
        <v>29</v>
      </c>
      <c r="M372" s="1001">
        <v>22</v>
      </c>
      <c r="N372" s="1001">
        <v>1.3181818181818181</v>
      </c>
      <c r="O372" s="262" t="s">
        <v>163</v>
      </c>
      <c r="P372" s="262" t="s">
        <v>946</v>
      </c>
      <c r="Q372" s="262" t="s">
        <v>163</v>
      </c>
      <c r="R372" s="262">
        <v>197</v>
      </c>
      <c r="X372" s="1031">
        <v>22.203096648558802</v>
      </c>
      <c r="Y372" s="1031">
        <v>4.5914554498549602</v>
      </c>
      <c r="AA372" s="1036">
        <v>82.126075234626398</v>
      </c>
      <c r="AK372" s="1033">
        <v>0.2377682648401826</v>
      </c>
      <c r="AL372" s="1033">
        <v>0.22432648401826483</v>
      </c>
      <c r="AM372" s="1033">
        <v>0.2309360730593607</v>
      </c>
      <c r="AN372" s="1033">
        <v>0.21820355191256835</v>
      </c>
    </row>
    <row r="373" spans="1:40" x14ac:dyDescent="0.2">
      <c r="A373" s="262">
        <v>59900</v>
      </c>
      <c r="B373" s="262" t="s">
        <v>1344</v>
      </c>
      <c r="C373" s="1000">
        <v>42429</v>
      </c>
      <c r="D373" s="262">
        <v>2016</v>
      </c>
      <c r="E373" s="262" t="s">
        <v>8</v>
      </c>
      <c r="F373" s="262" t="s">
        <v>38</v>
      </c>
      <c r="G373" s="1001">
        <v>36.148381000000001</v>
      </c>
      <c r="H373" s="1001">
        <v>-119.58944099999999</v>
      </c>
      <c r="I373" s="1001">
        <v>5.29148379</v>
      </c>
      <c r="J373" s="262" t="s">
        <v>96</v>
      </c>
      <c r="K373" s="262" t="s">
        <v>955</v>
      </c>
      <c r="L373" s="1001">
        <v>28</v>
      </c>
      <c r="M373" s="1001">
        <v>21.19</v>
      </c>
      <c r="N373" s="1001">
        <v>1.3213780084945728</v>
      </c>
      <c r="O373" s="262" t="s">
        <v>163</v>
      </c>
      <c r="P373" s="262" t="s">
        <v>946</v>
      </c>
      <c r="Q373" s="262" t="s">
        <v>163</v>
      </c>
      <c r="R373" s="262">
        <v>180</v>
      </c>
      <c r="X373" s="1031">
        <v>19.496281726685002</v>
      </c>
      <c r="Y373" s="1031">
        <v>3.9126073365876799</v>
      </c>
      <c r="AA373" s="1036">
        <v>73.824702337304274</v>
      </c>
      <c r="AK373" s="1033">
        <v>0.29740296803652966</v>
      </c>
      <c r="AL373" s="1033">
        <v>0.29998287671232876</v>
      </c>
      <c r="AM373" s="1033">
        <v>0.2839897260273973</v>
      </c>
      <c r="AN373" s="1033">
        <v>0.26602914389799642</v>
      </c>
    </row>
    <row r="374" spans="1:40" x14ac:dyDescent="0.2">
      <c r="A374" s="262">
        <v>60381</v>
      </c>
      <c r="B374" s="262" t="s">
        <v>1345</v>
      </c>
      <c r="C374" s="1000">
        <v>42735</v>
      </c>
      <c r="D374" s="262">
        <v>2016</v>
      </c>
      <c r="E374" s="262" t="s">
        <v>92</v>
      </c>
      <c r="F374" s="262" t="s">
        <v>48</v>
      </c>
      <c r="G374" s="1001">
        <v>32.066890999999998</v>
      </c>
      <c r="H374" s="1001">
        <v>-109.92144</v>
      </c>
      <c r="I374" s="1001">
        <v>5.7646831049999996</v>
      </c>
      <c r="J374" s="262" t="s">
        <v>96</v>
      </c>
      <c r="K374" s="262" t="s">
        <v>955</v>
      </c>
      <c r="L374" s="1001">
        <v>22.968</v>
      </c>
      <c r="M374" s="1001">
        <v>20.5</v>
      </c>
      <c r="N374" s="1001">
        <v>1.1203902439024391</v>
      </c>
      <c r="O374" s="262" t="s">
        <v>163</v>
      </c>
      <c r="P374" s="262" t="s">
        <v>946</v>
      </c>
      <c r="Q374" s="262" t="s">
        <v>163</v>
      </c>
      <c r="R374" s="262">
        <v>180</v>
      </c>
      <c r="X374" s="1031" t="s">
        <v>1974</v>
      </c>
      <c r="Y374" s="1031" t="s">
        <v>1974</v>
      </c>
      <c r="AA374" s="1036">
        <v>57.61820637837878</v>
      </c>
      <c r="AK374" s="1033">
        <v>0.30228881278538811</v>
      </c>
      <c r="AL374" s="1033">
        <v>0.31070205479452051</v>
      </c>
      <c r="AM374" s="1033">
        <v>0.29638127853881285</v>
      </c>
      <c r="AN374" s="1033">
        <v>0.30852117486338804</v>
      </c>
    </row>
    <row r="375" spans="1:40" x14ac:dyDescent="0.2">
      <c r="A375" s="262">
        <v>60741</v>
      </c>
      <c r="B375" s="262" t="s">
        <v>1346</v>
      </c>
      <c r="C375" s="1000">
        <v>42691</v>
      </c>
      <c r="D375" s="262">
        <v>2016</v>
      </c>
      <c r="E375" s="262" t="s">
        <v>93</v>
      </c>
      <c r="F375" s="262" t="s">
        <v>45</v>
      </c>
      <c r="G375" s="1001">
        <v>32.822640999999997</v>
      </c>
      <c r="H375" s="1001">
        <v>-81.984981000000005</v>
      </c>
      <c r="I375" s="1001">
        <v>4.6830045662000002</v>
      </c>
      <c r="J375" s="262" t="s">
        <v>96</v>
      </c>
      <c r="K375" s="262" t="s">
        <v>955</v>
      </c>
      <c r="L375" s="1001">
        <v>28.2</v>
      </c>
      <c r="M375" s="1001">
        <v>20.163</v>
      </c>
      <c r="N375" s="1001">
        <v>1.3986013986013985</v>
      </c>
      <c r="O375" s="262" t="s">
        <v>163</v>
      </c>
      <c r="P375" s="262" t="s">
        <v>946</v>
      </c>
      <c r="Q375" s="262" t="s">
        <v>163</v>
      </c>
      <c r="R375" s="262">
        <v>180</v>
      </c>
      <c r="X375" s="1031">
        <v>22.0557183784891</v>
      </c>
      <c r="Y375" s="1031">
        <v>3.4172919286365699</v>
      </c>
      <c r="AA375" s="1036">
        <v>70.986406898731786</v>
      </c>
      <c r="AK375" s="1033">
        <v>0.25610905820757174</v>
      </c>
      <c r="AL375" s="1033">
        <v>0.23941293979183806</v>
      </c>
      <c r="AM375" s="1033">
        <v>0.24314960922364012</v>
      </c>
      <c r="AN375" s="1033">
        <v>0.23749971430473696</v>
      </c>
    </row>
    <row r="376" spans="1:40" x14ac:dyDescent="0.2">
      <c r="A376" s="262">
        <v>59963</v>
      </c>
      <c r="B376" s="262" t="s">
        <v>1347</v>
      </c>
      <c r="C376" s="1000">
        <v>42521</v>
      </c>
      <c r="D376" s="262">
        <v>2016</v>
      </c>
      <c r="E376" s="262" t="s">
        <v>8</v>
      </c>
      <c r="F376" s="262" t="s">
        <v>38</v>
      </c>
      <c r="G376" s="1001">
        <v>34.720498999999997</v>
      </c>
      <c r="H376" s="1001">
        <v>-118.300461</v>
      </c>
      <c r="I376" s="1001">
        <v>5.7811771690000002</v>
      </c>
      <c r="J376" s="262" t="s">
        <v>96</v>
      </c>
      <c r="K376" s="262" t="s">
        <v>955</v>
      </c>
      <c r="L376" s="1001">
        <v>22.47</v>
      </c>
      <c r="M376" s="1001">
        <v>20</v>
      </c>
      <c r="N376" s="1001">
        <v>1.1234999999999999</v>
      </c>
      <c r="O376" s="262" t="s">
        <v>962</v>
      </c>
      <c r="P376" s="262" t="s">
        <v>962</v>
      </c>
      <c r="Q376" s="262">
        <v>25</v>
      </c>
      <c r="R376" s="262">
        <v>180</v>
      </c>
      <c r="X376" s="1031">
        <v>21.501958481110801</v>
      </c>
      <c r="Y376" s="1031">
        <v>5.3285909639271098</v>
      </c>
      <c r="AA376" s="1036">
        <v>91.29834909963752</v>
      </c>
      <c r="AK376" s="1033">
        <v>0.21213470319634703</v>
      </c>
      <c r="AL376" s="1033">
        <v>0.22516552511415525</v>
      </c>
      <c r="AM376" s="1033">
        <v>0.21878995433789955</v>
      </c>
      <c r="AN376" s="1033">
        <v>0.18621357012750456</v>
      </c>
    </row>
    <row r="377" spans="1:40" x14ac:dyDescent="0.2">
      <c r="A377" s="262">
        <v>59740</v>
      </c>
      <c r="B377" s="262" t="s">
        <v>1348</v>
      </c>
      <c r="C377" s="1000">
        <v>42521</v>
      </c>
      <c r="D377" s="262">
        <v>2016</v>
      </c>
      <c r="E377" s="262" t="s">
        <v>8</v>
      </c>
      <c r="F377" s="262" t="s">
        <v>38</v>
      </c>
      <c r="G377" s="1001">
        <v>35.020330999999999</v>
      </c>
      <c r="H377" s="1001">
        <v>-118.278291</v>
      </c>
      <c r="I377" s="1001">
        <v>5.7908200912999996</v>
      </c>
      <c r="J377" s="262" t="s">
        <v>96</v>
      </c>
      <c r="K377" s="262" t="s">
        <v>955</v>
      </c>
      <c r="L377" s="1001">
        <v>25</v>
      </c>
      <c r="M377" s="1001">
        <v>20</v>
      </c>
      <c r="N377" s="1001">
        <v>1.25</v>
      </c>
      <c r="O377" s="262" t="s">
        <v>163</v>
      </c>
      <c r="P377" s="262" t="s">
        <v>946</v>
      </c>
      <c r="Q377" s="262" t="s">
        <v>163</v>
      </c>
      <c r="R377" s="262">
        <v>180</v>
      </c>
      <c r="X377" s="1031">
        <v>21.406611041832299</v>
      </c>
      <c r="Y377" s="1031">
        <v>3.3101663060896498</v>
      </c>
      <c r="AA377" s="1036">
        <v>76.800132250532414</v>
      </c>
      <c r="AK377" s="1033">
        <v>0.32599315068493151</v>
      </c>
      <c r="AL377" s="1033">
        <v>0.32672374429223744</v>
      </c>
      <c r="AM377" s="1033">
        <v>0.31213470319634701</v>
      </c>
      <c r="AN377" s="1033">
        <v>0.30080259562841533</v>
      </c>
    </row>
    <row r="378" spans="1:40" x14ac:dyDescent="0.2">
      <c r="A378" s="262">
        <v>60280</v>
      </c>
      <c r="B378" s="262" t="s">
        <v>1349</v>
      </c>
      <c r="C378" s="1000">
        <v>42559</v>
      </c>
      <c r="D378" s="262">
        <v>2016</v>
      </c>
      <c r="E378" s="262" t="s">
        <v>8</v>
      </c>
      <c r="F378" s="262" t="s">
        <v>38</v>
      </c>
      <c r="G378" s="1001">
        <v>34.714703</v>
      </c>
      <c r="H378" s="1001">
        <v>-118.31100600000001</v>
      </c>
      <c r="I378" s="1001">
        <v>5.7811771690000002</v>
      </c>
      <c r="J378" s="262" t="s">
        <v>96</v>
      </c>
      <c r="K378" s="262" t="s">
        <v>955</v>
      </c>
      <c r="L378" s="1001">
        <v>25.855</v>
      </c>
      <c r="M378" s="1001">
        <v>20</v>
      </c>
      <c r="N378" s="1001">
        <v>1.2927500000000001</v>
      </c>
      <c r="O378" s="262" t="s">
        <v>163</v>
      </c>
      <c r="P378" s="262" t="s">
        <v>946</v>
      </c>
      <c r="Q378" s="262" t="s">
        <v>163</v>
      </c>
      <c r="R378" s="262">
        <v>180</v>
      </c>
      <c r="X378" s="1031">
        <v>22.2622160795406</v>
      </c>
      <c r="Y378" s="1031">
        <v>3.2367582093943499</v>
      </c>
      <c r="Z378" s="1036">
        <v>65.826851632149584</v>
      </c>
      <c r="AA378" s="1036">
        <v>62.712653249210646</v>
      </c>
      <c r="AK378" s="1033">
        <v>0.31999429223744291</v>
      </c>
      <c r="AL378" s="1033">
        <v>0.32580479452054795</v>
      </c>
      <c r="AM378" s="1033">
        <v>0.31172374429223743</v>
      </c>
      <c r="AN378" s="1033">
        <v>0.30898793260473589</v>
      </c>
    </row>
    <row r="379" spans="1:40" x14ac:dyDescent="0.2">
      <c r="A379" s="262">
        <v>60279</v>
      </c>
      <c r="B379" s="262" t="s">
        <v>1350</v>
      </c>
      <c r="C379" s="1000">
        <v>42598</v>
      </c>
      <c r="D379" s="262">
        <v>2016</v>
      </c>
      <c r="E379" s="262" t="s">
        <v>8</v>
      </c>
      <c r="F379" s="262" t="s">
        <v>38</v>
      </c>
      <c r="G379" s="1001">
        <v>34.694839000000002</v>
      </c>
      <c r="H379" s="1001">
        <v>-118.287691</v>
      </c>
      <c r="I379" s="1001">
        <v>5.7423842466000004</v>
      </c>
      <c r="J379" s="262" t="s">
        <v>96</v>
      </c>
      <c r="K379" s="262" t="s">
        <v>955</v>
      </c>
      <c r="L379" s="1001">
        <v>26.31</v>
      </c>
      <c r="M379" s="1001">
        <v>20</v>
      </c>
      <c r="N379" s="1001">
        <v>1.3154999999999999</v>
      </c>
      <c r="O379" s="262" t="s">
        <v>163</v>
      </c>
      <c r="P379" s="262" t="s">
        <v>946</v>
      </c>
      <c r="Q379" s="262" t="s">
        <v>163</v>
      </c>
      <c r="R379" s="262">
        <v>180</v>
      </c>
      <c r="X379" s="1031">
        <v>22.0246027505585</v>
      </c>
      <c r="Y379" s="1031">
        <v>3.3643210000305102</v>
      </c>
      <c r="Z379" s="1036">
        <v>63.180457509835378</v>
      </c>
      <c r="AA379" s="1036">
        <v>69.076063935011931</v>
      </c>
      <c r="AK379" s="1033">
        <v>0.32200913242009127</v>
      </c>
      <c r="AL379" s="1033">
        <v>0.32700913242009139</v>
      </c>
      <c r="AM379" s="1033">
        <v>0.31494292237442928</v>
      </c>
      <c r="AN379" s="1033">
        <v>0.29658469945355193</v>
      </c>
    </row>
    <row r="380" spans="1:40" x14ac:dyDescent="0.2">
      <c r="A380" s="262">
        <v>59962</v>
      </c>
      <c r="B380" s="262" t="s">
        <v>1351</v>
      </c>
      <c r="C380" s="1000">
        <v>42718</v>
      </c>
      <c r="D380" s="262">
        <v>2016</v>
      </c>
      <c r="E380" s="262" t="s">
        <v>8</v>
      </c>
      <c r="F380" s="262" t="s">
        <v>38</v>
      </c>
      <c r="G380" s="1001">
        <v>34.719538</v>
      </c>
      <c r="H380" s="1001">
        <v>-118.313011</v>
      </c>
      <c r="I380" s="1001">
        <v>5.7811771690000002</v>
      </c>
      <c r="J380" s="262" t="s">
        <v>96</v>
      </c>
      <c r="K380" s="262" t="s">
        <v>955</v>
      </c>
      <c r="L380" s="1001">
        <v>22.47</v>
      </c>
      <c r="M380" s="1001">
        <v>20</v>
      </c>
      <c r="N380" s="1001">
        <v>1.1234999999999999</v>
      </c>
      <c r="O380" s="262" t="s">
        <v>962</v>
      </c>
      <c r="P380" s="262" t="s">
        <v>962</v>
      </c>
      <c r="Q380" s="262">
        <v>25</v>
      </c>
      <c r="R380" s="262">
        <v>180</v>
      </c>
      <c r="X380" s="1031">
        <v>21.487892335483899</v>
      </c>
      <c r="Y380" s="1031">
        <v>5.1798154499701301</v>
      </c>
      <c r="Z380" s="1036">
        <v>94.207180027618278</v>
      </c>
      <c r="AA380" s="1036">
        <v>90.804225514350421</v>
      </c>
      <c r="AK380" s="1033">
        <v>0.22559360730593611</v>
      </c>
      <c r="AL380" s="1033">
        <v>0.22007990867579907</v>
      </c>
      <c r="AM380" s="1033">
        <v>0.22190639269406393</v>
      </c>
      <c r="AN380" s="1033">
        <v>0.1917178961748634</v>
      </c>
    </row>
    <row r="381" spans="1:40" x14ac:dyDescent="0.2">
      <c r="A381" s="262">
        <v>59961</v>
      </c>
      <c r="B381" s="262" t="s">
        <v>1352</v>
      </c>
      <c r="C381" s="1000">
        <v>42725</v>
      </c>
      <c r="D381" s="262">
        <v>2016</v>
      </c>
      <c r="E381" s="262" t="s">
        <v>8</v>
      </c>
      <c r="F381" s="262" t="s">
        <v>38</v>
      </c>
      <c r="G381" s="1001">
        <v>34.725881000000001</v>
      </c>
      <c r="H381" s="1001">
        <v>-118.31271099999999</v>
      </c>
      <c r="I381" s="1001">
        <v>5.7811771690000002</v>
      </c>
      <c r="J381" s="262" t="s">
        <v>96</v>
      </c>
      <c r="K381" s="262" t="s">
        <v>955</v>
      </c>
      <c r="L381" s="1001">
        <v>25.855</v>
      </c>
      <c r="M381" s="1001">
        <v>20</v>
      </c>
      <c r="N381" s="1001">
        <v>1.2927500000000001</v>
      </c>
      <c r="O381" s="262" t="s">
        <v>163</v>
      </c>
      <c r="P381" s="262" t="s">
        <v>946</v>
      </c>
      <c r="Q381" s="262" t="s">
        <v>163</v>
      </c>
      <c r="R381" s="262">
        <v>180</v>
      </c>
      <c r="X381" s="1031">
        <v>22.299663055529901</v>
      </c>
      <c r="Y381" s="1031">
        <v>3.1919578264165298</v>
      </c>
      <c r="Z381" s="1036">
        <v>63.02709190289174</v>
      </c>
      <c r="AA381" s="1036">
        <v>63.211294765980391</v>
      </c>
      <c r="AK381" s="1033">
        <v>0.30797945205479454</v>
      </c>
      <c r="AL381" s="1033">
        <v>0.32656963470319639</v>
      </c>
      <c r="AM381" s="1033">
        <v>0.31366438356164378</v>
      </c>
      <c r="AN381" s="1033">
        <v>0.31346197632058281</v>
      </c>
    </row>
    <row r="382" spans="1:40" x14ac:dyDescent="0.2">
      <c r="A382" s="262">
        <v>59088</v>
      </c>
      <c r="B382" s="262" t="s">
        <v>1353</v>
      </c>
      <c r="C382" s="1000">
        <v>42412</v>
      </c>
      <c r="D382" s="262">
        <v>2016</v>
      </c>
      <c r="E382" s="262" t="s">
        <v>92</v>
      </c>
      <c r="F382" s="262" t="s">
        <v>38</v>
      </c>
      <c r="G382" s="1001">
        <v>33.165832999999999</v>
      </c>
      <c r="H382" s="1001">
        <v>-115.532222</v>
      </c>
      <c r="I382" s="1001">
        <v>5.9063401826000002</v>
      </c>
      <c r="J382" s="262" t="s">
        <v>96</v>
      </c>
      <c r="K382" s="262" t="s">
        <v>961</v>
      </c>
      <c r="L382" s="1001">
        <v>26.6</v>
      </c>
      <c r="M382" s="1001">
        <v>20</v>
      </c>
      <c r="N382" s="1001">
        <v>1.33</v>
      </c>
      <c r="O382" s="262" t="s">
        <v>163</v>
      </c>
      <c r="P382" s="262" t="s">
        <v>946</v>
      </c>
      <c r="Q382" s="262" t="s">
        <v>163</v>
      </c>
      <c r="R382" s="262">
        <v>180</v>
      </c>
      <c r="X382" s="1031" t="s">
        <v>1974</v>
      </c>
      <c r="Y382" s="1031" t="s">
        <v>1974</v>
      </c>
      <c r="AA382" s="1036">
        <v>102.21027108525777</v>
      </c>
      <c r="AK382" s="1033">
        <v>0.25912671232876711</v>
      </c>
      <c r="AL382" s="1033">
        <v>0.23928082191780822</v>
      </c>
      <c r="AM382" s="1033">
        <v>0.23992579908675798</v>
      </c>
      <c r="AN382" s="1033">
        <v>0.23803506375227682</v>
      </c>
    </row>
    <row r="383" spans="1:40" x14ac:dyDescent="0.2">
      <c r="A383" s="262">
        <v>60386</v>
      </c>
      <c r="B383" s="262" t="s">
        <v>1354</v>
      </c>
      <c r="C383" s="1000">
        <v>42718</v>
      </c>
      <c r="D383" s="262">
        <v>2016</v>
      </c>
      <c r="E383" s="262" t="s">
        <v>8</v>
      </c>
      <c r="F383" s="262" t="s">
        <v>38</v>
      </c>
      <c r="G383" s="1001">
        <v>34.821452999999998</v>
      </c>
      <c r="H383" s="1001">
        <v>-118.497406</v>
      </c>
      <c r="I383" s="1001">
        <v>5.7788794521</v>
      </c>
      <c r="J383" s="262" t="s">
        <v>96</v>
      </c>
      <c r="K383" s="262" t="s">
        <v>955</v>
      </c>
      <c r="L383" s="1001">
        <v>26.829268292682929</v>
      </c>
      <c r="M383" s="1001">
        <v>20</v>
      </c>
      <c r="N383" s="1001">
        <v>1.3414634146341464</v>
      </c>
      <c r="O383" s="262" t="s">
        <v>163</v>
      </c>
      <c r="P383" s="262" t="s">
        <v>946</v>
      </c>
      <c r="Q383" s="262" t="s">
        <v>163</v>
      </c>
      <c r="R383" s="262">
        <v>180</v>
      </c>
      <c r="X383" s="1031">
        <v>21.180773147455501</v>
      </c>
      <c r="Y383" s="1031">
        <v>3.3055537690271</v>
      </c>
      <c r="AA383" s="1036">
        <v>65.13874710978159</v>
      </c>
      <c r="AK383" s="1033">
        <v>0.33591894977168951</v>
      </c>
      <c r="AL383" s="1033">
        <v>0.34244292237442925</v>
      </c>
      <c r="AM383" s="1033">
        <v>0.3289783105022831</v>
      </c>
      <c r="AN383" s="1033">
        <v>0.30065459927140259</v>
      </c>
    </row>
    <row r="384" spans="1:40" x14ac:dyDescent="0.2">
      <c r="A384" s="262">
        <v>59528</v>
      </c>
      <c r="B384" s="262" t="s">
        <v>1355</v>
      </c>
      <c r="C384" s="1000">
        <v>42400</v>
      </c>
      <c r="D384" s="262">
        <v>2016</v>
      </c>
      <c r="E384" s="262" t="s">
        <v>8</v>
      </c>
      <c r="F384" s="262" t="s">
        <v>38</v>
      </c>
      <c r="G384" s="1001">
        <v>34.648888999999997</v>
      </c>
      <c r="H384" s="1001">
        <v>-118.076667</v>
      </c>
      <c r="I384" s="1001">
        <v>5.8456027397000003</v>
      </c>
      <c r="J384" s="262" t="s">
        <v>96</v>
      </c>
      <c r="K384" s="262" t="s">
        <v>955</v>
      </c>
      <c r="L384" s="1001">
        <v>27.8</v>
      </c>
      <c r="M384" s="1001">
        <v>20</v>
      </c>
      <c r="N384" s="1001">
        <v>1.3900000000000001</v>
      </c>
      <c r="O384" s="262" t="s">
        <v>163</v>
      </c>
      <c r="P384" s="262" t="s">
        <v>946</v>
      </c>
      <c r="Q384" s="262" t="s">
        <v>163</v>
      </c>
      <c r="R384" s="262">
        <v>180</v>
      </c>
      <c r="X384" s="1031">
        <v>22.298611829738899</v>
      </c>
      <c r="Y384" s="1031">
        <v>3.4457302932802101</v>
      </c>
      <c r="AA384" s="1036">
        <v>79.169227300680788</v>
      </c>
      <c r="AK384" s="1033">
        <v>0.33054223744292238</v>
      </c>
      <c r="AL384" s="1033">
        <v>0.32602168949771687</v>
      </c>
      <c r="AM384" s="1033">
        <v>0.31553652968036527</v>
      </c>
      <c r="AN384" s="1033">
        <v>0.28938410746812393</v>
      </c>
    </row>
    <row r="385" spans="1:40" x14ac:dyDescent="0.2">
      <c r="A385" s="262">
        <v>60485</v>
      </c>
      <c r="B385" s="262" t="s">
        <v>1356</v>
      </c>
      <c r="C385" s="1000">
        <v>42735</v>
      </c>
      <c r="D385" s="262">
        <v>2016</v>
      </c>
      <c r="E385" s="262" t="s">
        <v>8</v>
      </c>
      <c r="F385" s="262" t="s">
        <v>38</v>
      </c>
      <c r="G385" s="1001">
        <v>34.903461</v>
      </c>
      <c r="H385" s="1001">
        <v>-117.103049</v>
      </c>
      <c r="I385" s="1001">
        <v>5.9165703195999999</v>
      </c>
      <c r="J385" s="262" t="s">
        <v>96</v>
      </c>
      <c r="K385" s="262" t="s">
        <v>955</v>
      </c>
      <c r="L385" s="1001">
        <v>26.728155000000001</v>
      </c>
      <c r="M385" s="1001">
        <v>20</v>
      </c>
      <c r="N385" s="1001">
        <v>1.33640775</v>
      </c>
      <c r="O385" s="262" t="s">
        <v>163</v>
      </c>
      <c r="P385" s="262" t="s">
        <v>946</v>
      </c>
      <c r="Q385" s="262" t="s">
        <v>163</v>
      </c>
      <c r="R385" s="262">
        <v>181</v>
      </c>
      <c r="X385" s="1031">
        <v>23.1973871555013</v>
      </c>
      <c r="Y385" s="1031">
        <v>3.3582468781783601</v>
      </c>
      <c r="AA385" s="1036">
        <v>76.417559436497015</v>
      </c>
      <c r="AK385" s="1033">
        <v>0.33587899543378996</v>
      </c>
      <c r="AL385" s="1033">
        <v>0.34452625570776257</v>
      </c>
      <c r="AM385" s="1033">
        <v>0.29955479452054795</v>
      </c>
      <c r="AN385" s="1033">
        <v>0.29825250455373409</v>
      </c>
    </row>
    <row r="386" spans="1:40" x14ac:dyDescent="0.2">
      <c r="A386" s="262">
        <v>60319</v>
      </c>
      <c r="B386" s="262" t="s">
        <v>1357</v>
      </c>
      <c r="C386" s="1000">
        <v>42735</v>
      </c>
      <c r="D386" s="262">
        <v>2016</v>
      </c>
      <c r="E386" s="262" t="s">
        <v>1</v>
      </c>
      <c r="F386" s="262" t="s">
        <v>43</v>
      </c>
      <c r="G386" s="1001">
        <v>38.021420999999997</v>
      </c>
      <c r="H386" s="1001">
        <v>-77.969730999999996</v>
      </c>
      <c r="I386" s="1001">
        <v>4.2446652968</v>
      </c>
      <c r="J386" s="262" t="s">
        <v>96</v>
      </c>
      <c r="K386" s="262" t="s">
        <v>955</v>
      </c>
      <c r="L386" s="1001">
        <v>26.8</v>
      </c>
      <c r="M386" s="1001">
        <v>20</v>
      </c>
      <c r="N386" s="1001">
        <v>1.34</v>
      </c>
      <c r="O386" s="262" t="s">
        <v>163</v>
      </c>
      <c r="P386" s="262" t="s">
        <v>946</v>
      </c>
      <c r="Q386" s="262" t="s">
        <v>163</v>
      </c>
      <c r="R386" s="262">
        <v>190</v>
      </c>
      <c r="X386" s="1031">
        <v>22.8594295331269</v>
      </c>
      <c r="Y386" s="1031">
        <v>6.6287987505625798</v>
      </c>
      <c r="AA386" s="1036">
        <v>110.60626018539426</v>
      </c>
      <c r="AK386" s="1033">
        <v>0.20340182648401828</v>
      </c>
      <c r="AL386" s="1033">
        <v>0.16258561643835617</v>
      </c>
      <c r="AM386" s="1033">
        <v>0.21136415525114161</v>
      </c>
      <c r="AN386" s="1033">
        <v>0.17806807832422583</v>
      </c>
    </row>
    <row r="387" spans="1:40" x14ac:dyDescent="0.2">
      <c r="A387" s="262">
        <v>59600</v>
      </c>
      <c r="B387" s="262" t="s">
        <v>1358</v>
      </c>
      <c r="C387" s="1000">
        <v>42643</v>
      </c>
      <c r="D387" s="262">
        <v>2016</v>
      </c>
      <c r="E387" s="262" t="s">
        <v>8</v>
      </c>
      <c r="F387" s="262" t="s">
        <v>38</v>
      </c>
      <c r="G387" s="1001">
        <v>35.822341000000002</v>
      </c>
      <c r="H387" s="1001">
        <v>-119.039271</v>
      </c>
      <c r="I387" s="1001">
        <v>5.3359831050000004</v>
      </c>
      <c r="J387" s="262" t="s">
        <v>96</v>
      </c>
      <c r="K387" s="262" t="s">
        <v>955</v>
      </c>
      <c r="L387" s="1001">
        <v>26</v>
      </c>
      <c r="M387" s="1001">
        <v>20</v>
      </c>
      <c r="N387" s="1001">
        <v>1.3</v>
      </c>
      <c r="O387" s="262" t="s">
        <v>163</v>
      </c>
      <c r="P387" s="262" t="s">
        <v>946</v>
      </c>
      <c r="Q387" s="262" t="s">
        <v>163</v>
      </c>
      <c r="R387" s="262">
        <v>180</v>
      </c>
      <c r="X387" s="1031">
        <v>23.954594465590699</v>
      </c>
      <c r="Y387" s="1031">
        <v>3.7266599963671898</v>
      </c>
      <c r="Z387" s="1036">
        <v>77.039295452069126</v>
      </c>
      <c r="AA387" s="1036">
        <v>99.195994828573291</v>
      </c>
      <c r="AK387" s="1033">
        <v>0.28997716894977171</v>
      </c>
      <c r="AL387" s="1033">
        <v>0.28472602739726027</v>
      </c>
      <c r="AM387" s="1033">
        <v>0.2864954337899544</v>
      </c>
      <c r="AN387" s="1033">
        <v>0.26846539162112931</v>
      </c>
    </row>
    <row r="388" spans="1:40" x14ac:dyDescent="0.2">
      <c r="A388" s="262">
        <v>60078</v>
      </c>
      <c r="B388" s="262" t="s">
        <v>1359</v>
      </c>
      <c r="C388" s="1000">
        <v>42735</v>
      </c>
      <c r="D388" s="262">
        <v>2016</v>
      </c>
      <c r="E388" s="262" t="s">
        <v>8</v>
      </c>
      <c r="F388" s="262" t="s">
        <v>38</v>
      </c>
      <c r="G388" s="1001">
        <v>35.856278000000003</v>
      </c>
      <c r="H388" s="1001">
        <v>-119.068414</v>
      </c>
      <c r="I388" s="1001">
        <v>5.3359831050000004</v>
      </c>
      <c r="J388" s="262" t="s">
        <v>96</v>
      </c>
      <c r="K388" s="262" t="s">
        <v>955</v>
      </c>
      <c r="L388" s="1001">
        <v>26.189399999999999</v>
      </c>
      <c r="M388" s="1001">
        <v>20</v>
      </c>
      <c r="N388" s="1001">
        <v>1.3094699999999999</v>
      </c>
      <c r="O388" s="262" t="s">
        <v>163</v>
      </c>
      <c r="P388" s="262" t="s">
        <v>946</v>
      </c>
      <c r="Q388" s="262" t="s">
        <v>163</v>
      </c>
      <c r="R388" s="262">
        <v>180</v>
      </c>
      <c r="X388" s="1031">
        <v>24.016619303519601</v>
      </c>
      <c r="Y388" s="1031">
        <v>3.5375297560691701</v>
      </c>
      <c r="Z388" s="1036">
        <v>56.284968605507231</v>
      </c>
      <c r="AA388" s="1036">
        <v>71.927385917182832</v>
      </c>
      <c r="AK388" s="1033">
        <v>0.30581050228310502</v>
      </c>
      <c r="AL388" s="1033">
        <v>0.29933789954337897</v>
      </c>
      <c r="AM388" s="1033">
        <v>0.26675799086757984</v>
      </c>
      <c r="AN388" s="1033">
        <v>0.28328210382513663</v>
      </c>
    </row>
    <row r="389" spans="1:40" x14ac:dyDescent="0.2">
      <c r="A389" s="262">
        <v>60079</v>
      </c>
      <c r="B389" s="262" t="s">
        <v>1360</v>
      </c>
      <c r="C389" s="1000">
        <v>42735</v>
      </c>
      <c r="D389" s="262">
        <v>2016</v>
      </c>
      <c r="E389" s="262" t="s">
        <v>8</v>
      </c>
      <c r="F389" s="262" t="s">
        <v>38</v>
      </c>
      <c r="G389" s="1001">
        <v>35.844166999999999</v>
      </c>
      <c r="H389" s="1001">
        <v>-119.06806899999999</v>
      </c>
      <c r="I389" s="1001">
        <v>5.3359831050000004</v>
      </c>
      <c r="J389" s="262" t="s">
        <v>96</v>
      </c>
      <c r="K389" s="262" t="s">
        <v>955</v>
      </c>
      <c r="L389" s="1001">
        <v>26.189399999999999</v>
      </c>
      <c r="M389" s="1001">
        <v>20</v>
      </c>
      <c r="N389" s="1001">
        <v>1.3094699999999999</v>
      </c>
      <c r="O389" s="262" t="s">
        <v>163</v>
      </c>
      <c r="P389" s="262" t="s">
        <v>946</v>
      </c>
      <c r="Q389" s="262" t="s">
        <v>163</v>
      </c>
      <c r="R389" s="262">
        <v>180</v>
      </c>
      <c r="X389" s="1031">
        <v>24.028605015339501</v>
      </c>
      <c r="Y389" s="1031">
        <v>3.4938729988925301</v>
      </c>
      <c r="Z389" s="1036">
        <v>56.284968605507231</v>
      </c>
      <c r="AA389" s="1036">
        <v>78.458968347041463</v>
      </c>
      <c r="AK389" s="1033">
        <v>0.30396118721461185</v>
      </c>
      <c r="AL389" s="1033">
        <v>0.29837899543378993</v>
      </c>
      <c r="AM389" s="1033">
        <v>0.26467465753424657</v>
      </c>
      <c r="AN389" s="1033">
        <v>0.28692509107468123</v>
      </c>
    </row>
    <row r="390" spans="1:40" x14ac:dyDescent="0.2">
      <c r="A390" s="262">
        <v>60081</v>
      </c>
      <c r="B390" s="262" t="s">
        <v>1361</v>
      </c>
      <c r="C390" s="1000">
        <v>42735</v>
      </c>
      <c r="D390" s="262">
        <v>2016</v>
      </c>
      <c r="E390" s="262" t="s">
        <v>8</v>
      </c>
      <c r="F390" s="262" t="s">
        <v>38</v>
      </c>
      <c r="G390" s="1001">
        <v>35.850403</v>
      </c>
      <c r="H390" s="1001">
        <v>-119.02699200000001</v>
      </c>
      <c r="I390" s="1001">
        <v>5.3359831050000004</v>
      </c>
      <c r="J390" s="262" t="s">
        <v>96</v>
      </c>
      <c r="K390" s="262" t="s">
        <v>955</v>
      </c>
      <c r="L390" s="1001">
        <v>26.189399999999999</v>
      </c>
      <c r="M390" s="1001">
        <v>20</v>
      </c>
      <c r="N390" s="1001">
        <v>1.3094699999999999</v>
      </c>
      <c r="O390" s="262" t="s">
        <v>163</v>
      </c>
      <c r="P390" s="262" t="s">
        <v>946</v>
      </c>
      <c r="Q390" s="262" t="s">
        <v>163</v>
      </c>
      <c r="R390" s="262">
        <v>180</v>
      </c>
      <c r="X390" s="1031">
        <v>23.973995981072498</v>
      </c>
      <c r="Y390" s="1031">
        <v>3.6126767191553601</v>
      </c>
      <c r="Z390" s="1036">
        <v>56.284968605507231</v>
      </c>
      <c r="AA390" s="1036">
        <v>75.467764527635637</v>
      </c>
      <c r="AK390" s="1033">
        <v>0.3048744292237443</v>
      </c>
      <c r="AL390" s="1033">
        <v>0.29876141552511409</v>
      </c>
      <c r="AM390" s="1033">
        <v>0.26543949771689496</v>
      </c>
      <c r="AN390" s="1033">
        <v>0.27719717668488159</v>
      </c>
    </row>
    <row r="391" spans="1:40" x14ac:dyDescent="0.2">
      <c r="A391" s="262">
        <v>60039</v>
      </c>
      <c r="B391" s="262" t="s">
        <v>1362</v>
      </c>
      <c r="C391" s="1000">
        <v>42551</v>
      </c>
      <c r="D391" s="262">
        <v>2016</v>
      </c>
      <c r="E391" s="262" t="s">
        <v>8</v>
      </c>
      <c r="F391" s="262" t="s">
        <v>38</v>
      </c>
      <c r="G391" s="1001">
        <v>37.367440999999999</v>
      </c>
      <c r="H391" s="1001">
        <v>-121.14938100000001</v>
      </c>
      <c r="I391" s="1001">
        <v>5.2102527396999996</v>
      </c>
      <c r="J391" s="262" t="s">
        <v>96</v>
      </c>
      <c r="K391" s="262" t="s">
        <v>955</v>
      </c>
      <c r="L391" s="1001">
        <v>28.024000000000001</v>
      </c>
      <c r="M391" s="1001">
        <v>20</v>
      </c>
      <c r="N391" s="1001">
        <v>1.4012</v>
      </c>
      <c r="O391" s="262" t="s">
        <v>163</v>
      </c>
      <c r="P391" s="262" t="s">
        <v>946</v>
      </c>
      <c r="Q391" s="262" t="s">
        <v>163</v>
      </c>
      <c r="R391" s="262">
        <v>180</v>
      </c>
      <c r="X391" s="1031">
        <v>23.3823983079686</v>
      </c>
      <c r="Y391" s="1031">
        <v>3.5252256569679101</v>
      </c>
      <c r="Z391" s="1036">
        <v>58.951732971391216</v>
      </c>
      <c r="AA391" s="1036">
        <v>63.772718634341381</v>
      </c>
      <c r="AK391" s="1033">
        <v>0.29258561643835623</v>
      </c>
      <c r="AL391" s="1033">
        <v>0.30360159817351606</v>
      </c>
      <c r="AM391" s="1033">
        <v>0.29732876712328771</v>
      </c>
      <c r="AN391" s="1033">
        <v>0.2824112021857923</v>
      </c>
    </row>
    <row r="392" spans="1:40" x14ac:dyDescent="0.2">
      <c r="A392" s="262">
        <v>60886</v>
      </c>
      <c r="B392" s="262" t="s">
        <v>1363</v>
      </c>
      <c r="C392" s="1000">
        <v>42735</v>
      </c>
      <c r="D392" s="262">
        <v>2016</v>
      </c>
      <c r="E392" s="262" t="s">
        <v>92</v>
      </c>
      <c r="F392" s="262" t="s">
        <v>499</v>
      </c>
      <c r="G392" s="1001">
        <v>39.154474</v>
      </c>
      <c r="H392" s="1001">
        <v>-112.359849</v>
      </c>
      <c r="I392" s="1001">
        <v>5.0044614154999998</v>
      </c>
      <c r="J392" s="262" t="s">
        <v>96</v>
      </c>
      <c r="K392" s="262" t="s">
        <v>955</v>
      </c>
      <c r="L392" s="1001">
        <v>25.8</v>
      </c>
      <c r="M392" s="1001">
        <v>20</v>
      </c>
      <c r="N392" s="1001">
        <v>1.29</v>
      </c>
      <c r="O392" s="262" t="s">
        <v>163</v>
      </c>
      <c r="P392" s="262" t="s">
        <v>946</v>
      </c>
      <c r="Q392" s="262" t="s">
        <v>163</v>
      </c>
      <c r="R392" s="262">
        <v>180</v>
      </c>
      <c r="X392" s="1031">
        <v>22.976670444749001</v>
      </c>
      <c r="Y392" s="1031">
        <v>16.544210286235302</v>
      </c>
      <c r="AA392" s="1036">
        <v>61.757422684634605</v>
      </c>
      <c r="AK392" s="1033">
        <v>0.27407534246575338</v>
      </c>
      <c r="AL392" s="1033">
        <v>0.28831050228310501</v>
      </c>
      <c r="AM392" s="1033">
        <v>0.27473173515981736</v>
      </c>
      <c r="AN392" s="1033">
        <v>0.28438638433515484</v>
      </c>
    </row>
    <row r="393" spans="1:40" x14ac:dyDescent="0.2">
      <c r="A393" s="262">
        <v>59868</v>
      </c>
      <c r="B393" s="262" t="s">
        <v>1364</v>
      </c>
      <c r="C393" s="1000">
        <v>42490</v>
      </c>
      <c r="D393" s="262">
        <v>2016</v>
      </c>
      <c r="E393" s="262" t="s">
        <v>8</v>
      </c>
      <c r="F393" s="262" t="s">
        <v>38</v>
      </c>
      <c r="G393" s="1001">
        <v>34.822510999999999</v>
      </c>
      <c r="H393" s="1001">
        <v>-118.43802100000001</v>
      </c>
      <c r="I393" s="1001">
        <v>5.7788794521</v>
      </c>
      <c r="J393" s="262" t="s">
        <v>96</v>
      </c>
      <c r="K393" s="262" t="s">
        <v>961</v>
      </c>
      <c r="L393" s="1001">
        <v>25.5</v>
      </c>
      <c r="M393" s="1001">
        <v>20</v>
      </c>
      <c r="N393" s="1001">
        <v>1.2749999999999999</v>
      </c>
      <c r="O393" s="262" t="s">
        <v>163</v>
      </c>
      <c r="P393" s="262" t="s">
        <v>946</v>
      </c>
      <c r="Q393" s="262" t="s">
        <v>163</v>
      </c>
      <c r="R393" s="262">
        <v>180</v>
      </c>
      <c r="X393" s="1031">
        <v>21.0569627482983</v>
      </c>
      <c r="Y393" s="1031">
        <v>3.1020507959733798</v>
      </c>
      <c r="Z393" s="1036">
        <v>63.68742869174033</v>
      </c>
      <c r="AA393" s="1036">
        <v>54.482273548981361</v>
      </c>
      <c r="AK393" s="1033">
        <v>0.33902968036529679</v>
      </c>
      <c r="AL393" s="1033">
        <v>0.34643264840182658</v>
      </c>
      <c r="AM393" s="1033">
        <v>0.32789954337899541</v>
      </c>
      <c r="AN393" s="1033">
        <v>0.32110086520947179</v>
      </c>
    </row>
    <row r="394" spans="1:40" x14ac:dyDescent="0.2">
      <c r="A394" s="262">
        <v>60091</v>
      </c>
      <c r="B394" s="262" t="s">
        <v>1365</v>
      </c>
      <c r="C394" s="1000">
        <v>42490</v>
      </c>
      <c r="D394" s="262">
        <v>2016</v>
      </c>
      <c r="E394" s="262" t="s">
        <v>8</v>
      </c>
      <c r="F394" s="262" t="s">
        <v>38</v>
      </c>
      <c r="G394" s="1001">
        <v>34.822510999999999</v>
      </c>
      <c r="H394" s="1001">
        <v>-118.44442100000001</v>
      </c>
      <c r="I394" s="1001">
        <v>5.7788794521</v>
      </c>
      <c r="J394" s="262" t="s">
        <v>96</v>
      </c>
      <c r="K394" s="262" t="s">
        <v>961</v>
      </c>
      <c r="L394" s="1001">
        <v>25.5</v>
      </c>
      <c r="M394" s="1001">
        <v>20</v>
      </c>
      <c r="N394" s="1001">
        <v>1.2749999999999999</v>
      </c>
      <c r="O394" s="262" t="s">
        <v>163</v>
      </c>
      <c r="P394" s="262" t="s">
        <v>946</v>
      </c>
      <c r="Q394" s="262" t="s">
        <v>163</v>
      </c>
      <c r="R394" s="262">
        <v>180</v>
      </c>
      <c r="X394" s="1031">
        <v>21.107525133956099</v>
      </c>
      <c r="Y394" s="1031">
        <v>3.0643080870735999</v>
      </c>
      <c r="Z394" s="1036">
        <v>63.919864562878068</v>
      </c>
      <c r="AA394" s="1036">
        <v>54.101643211342797</v>
      </c>
      <c r="AK394" s="1033">
        <v>0.33832762557077628</v>
      </c>
      <c r="AL394" s="1033">
        <v>0.33761415525114158</v>
      </c>
      <c r="AM394" s="1033">
        <v>0.31247716894977168</v>
      </c>
      <c r="AN394" s="1033">
        <v>0.32524476320582868</v>
      </c>
    </row>
    <row r="395" spans="1:40" x14ac:dyDescent="0.2">
      <c r="A395" s="262">
        <v>59513</v>
      </c>
      <c r="B395" s="262" t="s">
        <v>1366</v>
      </c>
      <c r="C395" s="1000">
        <v>42522</v>
      </c>
      <c r="D395" s="262">
        <v>2016</v>
      </c>
      <c r="E395" s="262" t="s">
        <v>1</v>
      </c>
      <c r="F395" s="262" t="s">
        <v>67</v>
      </c>
      <c r="G395" s="1001">
        <v>35.834881000000003</v>
      </c>
      <c r="H395" s="1001">
        <v>-77.123970999999997</v>
      </c>
      <c r="I395" s="1001">
        <v>4.4362650685</v>
      </c>
      <c r="J395" s="262" t="s">
        <v>96</v>
      </c>
      <c r="K395" s="262" t="s">
        <v>961</v>
      </c>
      <c r="L395" s="1001">
        <v>25.890320000000003</v>
      </c>
      <c r="M395" s="1001">
        <v>19.998999999999999</v>
      </c>
      <c r="N395" s="1001">
        <v>1.2945807290364519</v>
      </c>
      <c r="O395" s="262" t="s">
        <v>962</v>
      </c>
      <c r="P395" s="262" t="s">
        <v>962</v>
      </c>
      <c r="Q395" s="262">
        <v>20</v>
      </c>
      <c r="R395" s="262">
        <v>181</v>
      </c>
      <c r="X395" s="1031">
        <v>22.597698070218101</v>
      </c>
      <c r="Y395" s="1031">
        <v>10.5036659737269</v>
      </c>
      <c r="AA395" s="1036">
        <v>92.997505315589308</v>
      </c>
      <c r="AK395" s="1033">
        <v>0.18984967513215842</v>
      </c>
      <c r="AL395" s="1033">
        <v>0.19568330014674248</v>
      </c>
      <c r="AM395" s="1033">
        <v>0.19546639432428239</v>
      </c>
      <c r="AN395" s="1033">
        <v>0.19412400492520074</v>
      </c>
    </row>
    <row r="396" spans="1:40" x14ac:dyDescent="0.2">
      <c r="A396" s="262">
        <v>60318</v>
      </c>
      <c r="B396" s="262" t="s">
        <v>1367</v>
      </c>
      <c r="C396" s="1000">
        <v>42735</v>
      </c>
      <c r="D396" s="262">
        <v>2016</v>
      </c>
      <c r="E396" s="262" t="s">
        <v>1</v>
      </c>
      <c r="F396" s="262" t="s">
        <v>43</v>
      </c>
      <c r="G396" s="1001">
        <v>36.891851000000003</v>
      </c>
      <c r="H396" s="1001">
        <v>-76.613270999999997</v>
      </c>
      <c r="I396" s="1001">
        <v>4.3386374428999996</v>
      </c>
      <c r="J396" s="262" t="s">
        <v>96</v>
      </c>
      <c r="K396" s="262" t="s">
        <v>955</v>
      </c>
      <c r="L396" s="1001">
        <v>25.1</v>
      </c>
      <c r="M396" s="1001">
        <v>19.7</v>
      </c>
      <c r="N396" s="1001">
        <v>1.2741116751269037</v>
      </c>
      <c r="O396" s="262" t="s">
        <v>163</v>
      </c>
      <c r="P396" s="262" t="s">
        <v>946</v>
      </c>
      <c r="Q396" s="262" t="s">
        <v>163</v>
      </c>
      <c r="R396" s="262">
        <v>201</v>
      </c>
      <c r="X396" s="1031">
        <v>22.514978458478101</v>
      </c>
      <c r="Y396" s="1031">
        <v>5.8694467894312803</v>
      </c>
      <c r="AA396" s="1036">
        <v>100.56687156762851</v>
      </c>
      <c r="AK396" s="1033">
        <v>0.16550108147080028</v>
      </c>
      <c r="AL396" s="1033">
        <v>0.16281542898341744</v>
      </c>
      <c r="AM396" s="1033">
        <v>0.19606464792117279</v>
      </c>
      <c r="AN396" s="1033">
        <v>0.19188596491228069</v>
      </c>
    </row>
    <row r="397" spans="1:40" x14ac:dyDescent="0.2">
      <c r="A397" s="262">
        <v>59250</v>
      </c>
      <c r="B397" s="262" t="s">
        <v>1368</v>
      </c>
      <c r="C397" s="1000">
        <v>42735</v>
      </c>
      <c r="D397" s="262">
        <v>2016</v>
      </c>
      <c r="E397" s="262" t="s">
        <v>8</v>
      </c>
      <c r="F397" s="262" t="s">
        <v>38</v>
      </c>
      <c r="G397" s="1001">
        <v>35.422500999999997</v>
      </c>
      <c r="H397" s="1001">
        <v>-119.629167</v>
      </c>
      <c r="I397" s="1001">
        <v>5.3259349315</v>
      </c>
      <c r="J397" s="262" t="s">
        <v>96</v>
      </c>
      <c r="K397" s="262" t="s">
        <v>955</v>
      </c>
      <c r="L397" s="1001">
        <v>25.721550000000001</v>
      </c>
      <c r="M397" s="1001">
        <v>19.5</v>
      </c>
      <c r="N397" s="1001">
        <v>1.3190538461538461</v>
      </c>
      <c r="O397" s="262" t="s">
        <v>163</v>
      </c>
      <c r="P397" s="262" t="s">
        <v>946</v>
      </c>
      <c r="Q397" s="262" t="s">
        <v>163</v>
      </c>
      <c r="R397" s="262">
        <v>179</v>
      </c>
      <c r="X397" s="1031">
        <v>19.133388367006599</v>
      </c>
      <c r="Y397" s="1031">
        <v>3.6969519932964601</v>
      </c>
      <c r="Z397" s="1036">
        <v>64.221962843814296</v>
      </c>
      <c r="AA397" s="1036">
        <v>101.70556098005709</v>
      </c>
      <c r="AK397" s="1033">
        <v>0.3059474885844749</v>
      </c>
      <c r="AL397" s="1033">
        <v>0.29672945205479451</v>
      </c>
      <c r="AM397" s="1033">
        <v>0.28305936073059357</v>
      </c>
      <c r="AN397" s="1033">
        <v>0.26102572859744988</v>
      </c>
    </row>
    <row r="398" spans="1:40" x14ac:dyDescent="0.2">
      <c r="A398" s="262">
        <v>59249</v>
      </c>
      <c r="B398" s="262" t="s">
        <v>1369</v>
      </c>
      <c r="C398" s="1000">
        <v>42735</v>
      </c>
      <c r="D398" s="262">
        <v>2016</v>
      </c>
      <c r="E398" s="262" t="s">
        <v>8</v>
      </c>
      <c r="F398" s="262" t="s">
        <v>38</v>
      </c>
      <c r="G398" s="1001">
        <v>35.415981000000002</v>
      </c>
      <c r="H398" s="1001">
        <v>-119.629481</v>
      </c>
      <c r="I398" s="1001">
        <v>5.3259349315</v>
      </c>
      <c r="J398" s="262" t="s">
        <v>96</v>
      </c>
      <c r="K398" s="262" t="s">
        <v>955</v>
      </c>
      <c r="L398" s="1001">
        <v>25.721550000000001</v>
      </c>
      <c r="M398" s="1001">
        <v>19.5</v>
      </c>
      <c r="N398" s="1001">
        <v>1.3190538461538461</v>
      </c>
      <c r="O398" s="262" t="s">
        <v>163</v>
      </c>
      <c r="P398" s="262" t="s">
        <v>946</v>
      </c>
      <c r="Q398" s="262" t="s">
        <v>163</v>
      </c>
      <c r="R398" s="262">
        <v>179</v>
      </c>
      <c r="X398" s="1031">
        <v>19.126109812050501</v>
      </c>
      <c r="Y398" s="1031">
        <v>3.7296481894039699</v>
      </c>
      <c r="Z398" s="1036">
        <v>64.205975300163885</v>
      </c>
      <c r="AA398" s="1036">
        <v>102.21268935875074</v>
      </c>
      <c r="AK398" s="1033">
        <v>0.30703196347031958</v>
      </c>
      <c r="AL398" s="1033">
        <v>0.2986073059360731</v>
      </c>
      <c r="AM398" s="1033">
        <v>0.28004566210045667</v>
      </c>
      <c r="AN398" s="1033">
        <v>0.25864071038251368</v>
      </c>
    </row>
    <row r="399" spans="1:40" x14ac:dyDescent="0.2">
      <c r="A399" s="262">
        <v>60469</v>
      </c>
      <c r="B399" s="262" t="s">
        <v>1370</v>
      </c>
      <c r="C399" s="1000">
        <v>42735</v>
      </c>
      <c r="D399" s="262">
        <v>2016</v>
      </c>
      <c r="E399" s="262" t="s">
        <v>93</v>
      </c>
      <c r="F399" s="262" t="s">
        <v>45</v>
      </c>
      <c r="G399" s="1001">
        <v>31.274374999999999</v>
      </c>
      <c r="H399" s="1001">
        <v>-81.448356000000004</v>
      </c>
      <c r="I399" s="1001">
        <v>4.7918301369999998</v>
      </c>
      <c r="J399" s="262" t="s">
        <v>96</v>
      </c>
      <c r="K399" s="262" t="s">
        <v>955</v>
      </c>
      <c r="L399" s="1001">
        <v>22.982400000000002</v>
      </c>
      <c r="M399" s="1001">
        <v>17.68</v>
      </c>
      <c r="N399" s="1001">
        <v>1.2999095022624436</v>
      </c>
      <c r="O399" s="262" t="s">
        <v>962</v>
      </c>
      <c r="P399" s="262" t="s">
        <v>962</v>
      </c>
      <c r="Q399" s="262">
        <v>20</v>
      </c>
      <c r="R399" s="262">
        <v>180</v>
      </c>
      <c r="X399" s="1031">
        <v>22.3432247175969</v>
      </c>
      <c r="Y399" s="1031">
        <v>4.6626306673109799</v>
      </c>
      <c r="AA399" s="1036">
        <v>94.165563911948425</v>
      </c>
      <c r="AK399" s="1033">
        <v>0.20466768138001015</v>
      </c>
      <c r="AL399" s="1033">
        <v>0.19860476915271436</v>
      </c>
      <c r="AM399" s="1033">
        <v>0.19833840690005075</v>
      </c>
      <c r="AN399" s="1033">
        <v>0.19249645820684075</v>
      </c>
    </row>
    <row r="400" spans="1:40" x14ac:dyDescent="0.2">
      <c r="A400" s="262">
        <v>60316</v>
      </c>
      <c r="B400" s="262" t="s">
        <v>1371</v>
      </c>
      <c r="C400" s="1000">
        <v>42735</v>
      </c>
      <c r="D400" s="262">
        <v>2016</v>
      </c>
      <c r="E400" s="262" t="s">
        <v>1</v>
      </c>
      <c r="F400" s="262" t="s">
        <v>43</v>
      </c>
      <c r="G400" s="1001">
        <v>37.524951000000001</v>
      </c>
      <c r="H400" s="1001">
        <v>-77.936711000000003</v>
      </c>
      <c r="I400" s="1001">
        <v>4.3119285388000002</v>
      </c>
      <c r="J400" s="262" t="s">
        <v>96</v>
      </c>
      <c r="K400" s="262" t="s">
        <v>955</v>
      </c>
      <c r="L400" s="1001">
        <v>22.9</v>
      </c>
      <c r="M400" s="1001">
        <v>17</v>
      </c>
      <c r="N400" s="1001">
        <v>1.3470588235294116</v>
      </c>
      <c r="O400" s="262" t="s">
        <v>163</v>
      </c>
      <c r="P400" s="262" t="s">
        <v>946</v>
      </c>
      <c r="Q400" s="262" t="s">
        <v>163</v>
      </c>
      <c r="R400" s="262">
        <v>180</v>
      </c>
      <c r="X400" s="1031">
        <v>22.966424835428001</v>
      </c>
      <c r="Y400" s="1031">
        <v>3.6171608860953199</v>
      </c>
      <c r="AA400" s="1036">
        <v>101.00182504661635</v>
      </c>
      <c r="AK400" s="1033">
        <v>0.18632634300295461</v>
      </c>
      <c r="AL400" s="1033">
        <v>0.1188639202256245</v>
      </c>
      <c r="AM400" s="1033">
        <v>0.14176067687348912</v>
      </c>
      <c r="AN400" s="1033">
        <v>0.21322190078217079</v>
      </c>
    </row>
    <row r="401" spans="1:40" x14ac:dyDescent="0.2">
      <c r="A401" s="262">
        <v>60555</v>
      </c>
      <c r="B401" s="262" t="s">
        <v>1372</v>
      </c>
      <c r="C401" s="1000">
        <v>42705</v>
      </c>
      <c r="D401" s="262">
        <v>2016</v>
      </c>
      <c r="E401" s="262" t="s">
        <v>93</v>
      </c>
      <c r="F401" s="262" t="s">
        <v>503</v>
      </c>
      <c r="G401" s="1001">
        <v>35.140555999999997</v>
      </c>
      <c r="H401" s="1001">
        <v>-88.551111000000006</v>
      </c>
      <c r="I401" s="1001">
        <v>4.3718141553000001</v>
      </c>
      <c r="J401" s="262" t="s">
        <v>96</v>
      </c>
      <c r="K401" s="262" t="s">
        <v>961</v>
      </c>
      <c r="L401" s="1001">
        <v>19.912499999999998</v>
      </c>
      <c r="M401" s="1001">
        <v>16</v>
      </c>
      <c r="N401" s="1001">
        <v>1.2445312499999999</v>
      </c>
      <c r="O401" s="262" t="s">
        <v>163</v>
      </c>
      <c r="P401" s="262" t="s">
        <v>946</v>
      </c>
      <c r="Q401" s="262" t="s">
        <v>163</v>
      </c>
      <c r="R401" s="262">
        <v>179</v>
      </c>
      <c r="X401" s="1031">
        <v>23.240816224301099</v>
      </c>
      <c r="Y401" s="1031">
        <v>2.7236293886196101</v>
      </c>
      <c r="AA401" s="1036">
        <v>98.36835198493344</v>
      </c>
      <c r="AL401" s="1033">
        <v>0.21069492009132421</v>
      </c>
      <c r="AM401" s="1033">
        <v>0.21774400684931508</v>
      </c>
      <c r="AN401" s="1033">
        <v>0.20903062386156648</v>
      </c>
    </row>
    <row r="402" spans="1:40" x14ac:dyDescent="0.2">
      <c r="A402" s="262">
        <v>60062</v>
      </c>
      <c r="B402" s="262" t="s">
        <v>1373</v>
      </c>
      <c r="C402" s="1000">
        <v>42516</v>
      </c>
      <c r="D402" s="262">
        <v>2016</v>
      </c>
      <c r="E402" s="262" t="s">
        <v>92</v>
      </c>
      <c r="F402" s="262" t="s">
        <v>48</v>
      </c>
      <c r="G402" s="1001">
        <v>32.042701000000001</v>
      </c>
      <c r="H402" s="1001">
        <v>-110.95893100000001</v>
      </c>
      <c r="I402" s="1001">
        <v>5.7775589041000002</v>
      </c>
      <c r="J402" s="262" t="s">
        <v>96</v>
      </c>
      <c r="K402" s="262" t="s">
        <v>955</v>
      </c>
      <c r="L402" s="1001">
        <v>21.513999999999999</v>
      </c>
      <c r="M402" s="1001">
        <v>16</v>
      </c>
      <c r="N402" s="1001">
        <v>1.344625</v>
      </c>
      <c r="O402" s="262" t="s">
        <v>163</v>
      </c>
      <c r="P402" s="262" t="s">
        <v>946</v>
      </c>
      <c r="Q402" s="262" t="s">
        <v>163</v>
      </c>
      <c r="R402" s="262">
        <v>180</v>
      </c>
      <c r="X402" s="1031" t="s">
        <v>1974</v>
      </c>
      <c r="Y402" s="1031" t="s">
        <v>1974</v>
      </c>
      <c r="AA402" s="1036">
        <v>53.626256160572694</v>
      </c>
      <c r="AK402" s="1033">
        <v>0.31389840182648404</v>
      </c>
      <c r="AL402" s="1033">
        <v>0.30866152968036531</v>
      </c>
      <c r="AM402" s="1033">
        <v>0.30534389269406398</v>
      </c>
      <c r="AN402" s="1033">
        <v>0.31694700591985431</v>
      </c>
    </row>
    <row r="403" spans="1:40" x14ac:dyDescent="0.2">
      <c r="A403" s="262">
        <v>61552</v>
      </c>
      <c r="B403" s="262" t="s">
        <v>1374</v>
      </c>
      <c r="C403" s="1000">
        <v>42410</v>
      </c>
      <c r="D403" s="262">
        <v>2016</v>
      </c>
      <c r="E403" s="262" t="s">
        <v>1</v>
      </c>
      <c r="F403" s="262" t="s">
        <v>502</v>
      </c>
      <c r="G403" s="1001">
        <v>39.437781000000001</v>
      </c>
      <c r="H403" s="1001">
        <v>-77.450551000000004</v>
      </c>
      <c r="I403" s="1001">
        <v>4.0565705478999998</v>
      </c>
      <c r="J403" s="262" t="s">
        <v>96</v>
      </c>
      <c r="K403" s="262" t="s">
        <v>955</v>
      </c>
      <c r="L403" s="1001">
        <v>18.598140000000001</v>
      </c>
      <c r="M403" s="1001">
        <v>15.7</v>
      </c>
      <c r="N403" s="1001">
        <v>1.1845949044585988</v>
      </c>
      <c r="O403" s="262" t="s">
        <v>962</v>
      </c>
      <c r="P403" s="262" t="s">
        <v>962</v>
      </c>
      <c r="Q403" s="262">
        <v>15</v>
      </c>
      <c r="R403" s="262">
        <v>180</v>
      </c>
      <c r="X403" s="1031">
        <v>24.1955415775708</v>
      </c>
      <c r="Y403" s="1031">
        <v>9.5500750456486792</v>
      </c>
      <c r="AA403" s="1036">
        <v>119.99865433327651</v>
      </c>
      <c r="AK403" s="1033">
        <v>0.14941977139865631</v>
      </c>
      <c r="AL403" s="1033">
        <v>0.15413867318151414</v>
      </c>
      <c r="AM403" s="1033">
        <v>0.16321292499200188</v>
      </c>
      <c r="AN403" s="1033">
        <v>0.15875709164317289</v>
      </c>
    </row>
    <row r="404" spans="1:40" x14ac:dyDescent="0.2">
      <c r="A404" s="262">
        <v>60702</v>
      </c>
      <c r="B404" s="262" t="s">
        <v>1375</v>
      </c>
      <c r="C404" s="1000">
        <v>42735</v>
      </c>
      <c r="D404" s="262">
        <v>2016</v>
      </c>
      <c r="E404" s="262" t="s">
        <v>93</v>
      </c>
      <c r="F404" s="262" t="s">
        <v>45</v>
      </c>
      <c r="G404" s="1001">
        <v>32.292878999999999</v>
      </c>
      <c r="H404" s="1001">
        <v>-81.284401000000003</v>
      </c>
      <c r="I404" s="1001">
        <v>4.6848965752999998</v>
      </c>
      <c r="J404" s="262" t="s">
        <v>96</v>
      </c>
      <c r="K404" s="262" t="s">
        <v>955</v>
      </c>
      <c r="L404" s="1001">
        <v>21.24738</v>
      </c>
      <c r="M404" s="1001">
        <v>15.7</v>
      </c>
      <c r="N404" s="1001">
        <v>1.3533363057324841</v>
      </c>
      <c r="O404" s="262" t="s">
        <v>163</v>
      </c>
      <c r="P404" s="262" t="s">
        <v>946</v>
      </c>
      <c r="Q404" s="262" t="s">
        <v>163</v>
      </c>
      <c r="R404" s="262">
        <v>180</v>
      </c>
      <c r="X404" s="1031">
        <v>22.165157952369601</v>
      </c>
      <c r="Y404" s="1031">
        <v>4.3288018487145496</v>
      </c>
      <c r="AA404" s="1036">
        <v>108.91122524951331</v>
      </c>
      <c r="AK404" s="1033">
        <v>0.26086292644620895</v>
      </c>
      <c r="AL404" s="1033">
        <v>0.23172061774714256</v>
      </c>
      <c r="AM404" s="1033">
        <v>0.21683680888811335</v>
      </c>
      <c r="AN404" s="1033">
        <v>0.22474997969672716</v>
      </c>
    </row>
    <row r="405" spans="1:40" x14ac:dyDescent="0.2">
      <c r="A405" s="262">
        <v>59570</v>
      </c>
      <c r="B405" s="262" t="s">
        <v>1376</v>
      </c>
      <c r="C405" s="1000">
        <v>42735</v>
      </c>
      <c r="D405" s="262">
        <v>2016</v>
      </c>
      <c r="E405" s="262" t="s">
        <v>93</v>
      </c>
      <c r="F405" s="262" t="s">
        <v>67</v>
      </c>
      <c r="G405" s="1001">
        <v>35.833821</v>
      </c>
      <c r="H405" s="1001">
        <v>-80.574670999999995</v>
      </c>
      <c r="I405" s="1001">
        <v>4.4623659816999997</v>
      </c>
      <c r="J405" s="262" t="s">
        <v>96</v>
      </c>
      <c r="K405" s="262" t="s">
        <v>955</v>
      </c>
      <c r="L405" s="1001">
        <v>20</v>
      </c>
      <c r="M405" s="1001">
        <v>15.4</v>
      </c>
      <c r="N405" s="1001">
        <v>1.2987012987012987</v>
      </c>
      <c r="O405" s="262" t="s">
        <v>962</v>
      </c>
      <c r="P405" s="262" t="s">
        <v>962</v>
      </c>
      <c r="Q405" s="262">
        <v>20</v>
      </c>
      <c r="R405" s="262">
        <v>179</v>
      </c>
      <c r="X405" s="1031">
        <v>23.263309114475899</v>
      </c>
      <c r="Y405" s="1031">
        <v>3.6851224114529999</v>
      </c>
      <c r="AA405" s="1036">
        <v>98.646576202625155</v>
      </c>
      <c r="AK405" s="1033">
        <v>0.19673249125303921</v>
      </c>
      <c r="AL405" s="1033">
        <v>0.19072080887149379</v>
      </c>
      <c r="AM405" s="1033">
        <v>0.19969015003261578</v>
      </c>
      <c r="AN405" s="1033">
        <v>0.19183343978425946</v>
      </c>
    </row>
    <row r="406" spans="1:40" x14ac:dyDescent="0.2">
      <c r="A406" s="262">
        <v>60787</v>
      </c>
      <c r="B406" s="262" t="s">
        <v>1377</v>
      </c>
      <c r="C406" s="1000">
        <v>42704</v>
      </c>
      <c r="D406" s="262">
        <v>2016</v>
      </c>
      <c r="E406" s="262" t="s">
        <v>1</v>
      </c>
      <c r="F406" s="262" t="s">
        <v>67</v>
      </c>
      <c r="G406" s="1001">
        <v>35.894371</v>
      </c>
      <c r="H406" s="1001">
        <v>-77.163090999999994</v>
      </c>
      <c r="I406" s="1001">
        <v>4.4362650685</v>
      </c>
      <c r="J406" s="262" t="s">
        <v>96</v>
      </c>
      <c r="K406" s="262" t="s">
        <v>955</v>
      </c>
      <c r="L406" s="1001">
        <v>20.9</v>
      </c>
      <c r="M406" s="1001">
        <v>15</v>
      </c>
      <c r="N406" s="1001">
        <v>1.3933333333333333</v>
      </c>
      <c r="O406" s="262" t="s">
        <v>163</v>
      </c>
      <c r="P406" s="262" t="s">
        <v>946</v>
      </c>
      <c r="Q406" s="262" t="s">
        <v>163</v>
      </c>
      <c r="R406" s="262">
        <v>180</v>
      </c>
      <c r="X406" s="1031">
        <v>22.365049719631202</v>
      </c>
      <c r="Y406" s="1031">
        <v>9.6174523332401805</v>
      </c>
      <c r="AA406" s="1036">
        <v>81.664293753314709</v>
      </c>
      <c r="AK406" s="1033">
        <v>0.22521308980213087</v>
      </c>
      <c r="AL406" s="1033">
        <v>0.19557077625570776</v>
      </c>
      <c r="AM406" s="1033">
        <v>0.24576864535768647</v>
      </c>
    </row>
    <row r="407" spans="1:40" x14ac:dyDescent="0.2">
      <c r="A407" s="262">
        <v>60080</v>
      </c>
      <c r="B407" s="262" t="s">
        <v>1378</v>
      </c>
      <c r="C407" s="1000">
        <v>42735</v>
      </c>
      <c r="D407" s="262">
        <v>2016</v>
      </c>
      <c r="E407" s="262" t="s">
        <v>8</v>
      </c>
      <c r="F407" s="262" t="s">
        <v>38</v>
      </c>
      <c r="G407" s="1001">
        <v>35.845377999999997</v>
      </c>
      <c r="H407" s="1001">
        <v>-119.05699199999999</v>
      </c>
      <c r="I407" s="1001">
        <v>5.3359831050000004</v>
      </c>
      <c r="J407" s="262" t="s">
        <v>96</v>
      </c>
      <c r="K407" s="262" t="s">
        <v>955</v>
      </c>
      <c r="L407" s="1001">
        <v>19.6356</v>
      </c>
      <c r="M407" s="1001">
        <v>15</v>
      </c>
      <c r="N407" s="1001">
        <v>1.30904</v>
      </c>
      <c r="O407" s="262" t="s">
        <v>163</v>
      </c>
      <c r="P407" s="262" t="s">
        <v>946</v>
      </c>
      <c r="Q407" s="262" t="s">
        <v>163</v>
      </c>
      <c r="R407" s="262">
        <v>180</v>
      </c>
      <c r="X407" s="1031">
        <v>24.0280276410307</v>
      </c>
      <c r="Y407" s="1031">
        <v>3.49454021075984</v>
      </c>
      <c r="Z407" s="1036">
        <v>56.284968605507231</v>
      </c>
      <c r="AA407" s="1036">
        <v>74.279899912418287</v>
      </c>
      <c r="AK407" s="1033">
        <v>0.30099695585996949</v>
      </c>
      <c r="AL407" s="1033">
        <v>0.29837899543378993</v>
      </c>
      <c r="AM407" s="1033">
        <v>0.26802891933028922</v>
      </c>
      <c r="AN407" s="1033">
        <v>0.28687006678809956</v>
      </c>
    </row>
    <row r="408" spans="1:40" x14ac:dyDescent="0.2">
      <c r="A408" s="262">
        <v>60391</v>
      </c>
      <c r="B408" s="262" t="s">
        <v>1379</v>
      </c>
      <c r="C408" s="1000">
        <v>42735</v>
      </c>
      <c r="D408" s="262">
        <v>2016</v>
      </c>
      <c r="E408" s="262" t="s">
        <v>6</v>
      </c>
      <c r="F408" s="262" t="s">
        <v>31</v>
      </c>
      <c r="G408" s="1001">
        <v>42.285971000000004</v>
      </c>
      <c r="H408" s="1001">
        <v>-72.009381000000005</v>
      </c>
      <c r="I408" s="1001">
        <v>3.8145132419999999</v>
      </c>
      <c r="J408" s="262" t="s">
        <v>96</v>
      </c>
      <c r="K408" s="262" t="s">
        <v>955</v>
      </c>
      <c r="L408" s="1001">
        <v>20.100000000000001</v>
      </c>
      <c r="M408" s="1001">
        <v>14.681999999999999</v>
      </c>
      <c r="N408" s="1001">
        <v>1.3690232938291789</v>
      </c>
      <c r="O408" s="262" t="s">
        <v>962</v>
      </c>
      <c r="P408" s="262" t="s">
        <v>962</v>
      </c>
      <c r="Q408" s="262">
        <v>20</v>
      </c>
      <c r="R408" s="262">
        <v>180</v>
      </c>
      <c r="X408" s="1031">
        <v>20.733042709507099</v>
      </c>
      <c r="Y408" s="1031">
        <v>7.0155419698961703</v>
      </c>
      <c r="AA408" s="1036">
        <v>170.69281914226363</v>
      </c>
      <c r="AK408" s="1033">
        <v>0.18060197340389472</v>
      </c>
      <c r="AL408" s="1033">
        <v>0.17145835704764448</v>
      </c>
      <c r="AM408" s="1033">
        <v>0.18173715026444956</v>
      </c>
      <c r="AN408" s="1033">
        <v>0.19571720722175948</v>
      </c>
    </row>
    <row r="409" spans="1:40" x14ac:dyDescent="0.2">
      <c r="A409" s="262">
        <v>59747</v>
      </c>
      <c r="B409" s="262" t="s">
        <v>1380</v>
      </c>
      <c r="C409" s="1000">
        <v>42400</v>
      </c>
      <c r="D409" s="262">
        <v>2016</v>
      </c>
      <c r="E409" s="262" t="s">
        <v>92</v>
      </c>
      <c r="F409" s="262" t="s">
        <v>68</v>
      </c>
      <c r="G409" s="1001">
        <v>36.031616</v>
      </c>
      <c r="H409" s="1001">
        <v>-114.929399</v>
      </c>
      <c r="I409" s="1001">
        <v>5.6480958903999996</v>
      </c>
      <c r="J409" s="262" t="s">
        <v>96</v>
      </c>
      <c r="K409" s="262" t="s">
        <v>955</v>
      </c>
      <c r="L409" s="1001">
        <v>18.667439999999999</v>
      </c>
      <c r="M409" s="1001">
        <v>14.4</v>
      </c>
      <c r="N409" s="1001">
        <v>1.2963499999999999</v>
      </c>
      <c r="O409" s="262" t="s">
        <v>163</v>
      </c>
      <c r="P409" s="262" t="s">
        <v>946</v>
      </c>
      <c r="Q409" s="262" t="s">
        <v>163</v>
      </c>
      <c r="R409" s="262">
        <v>180</v>
      </c>
      <c r="X409" s="1031">
        <v>29.337137512124599</v>
      </c>
      <c r="Y409" s="1031">
        <v>7.4474309314622102</v>
      </c>
      <c r="AA409" s="1036">
        <v>75.468089196453619</v>
      </c>
      <c r="AK409" s="1033">
        <v>0.27799181887366819</v>
      </c>
      <c r="AL409" s="1033">
        <v>0.26993753170979201</v>
      </c>
      <c r="AM409" s="1033">
        <v>0.26786846778285139</v>
      </c>
    </row>
    <row r="410" spans="1:40" x14ac:dyDescent="0.2">
      <c r="A410" s="262">
        <v>59599</v>
      </c>
      <c r="B410" s="262" t="s">
        <v>1381</v>
      </c>
      <c r="C410" s="1000">
        <v>42643</v>
      </c>
      <c r="D410" s="262">
        <v>2016</v>
      </c>
      <c r="E410" s="262" t="s">
        <v>8</v>
      </c>
      <c r="F410" s="262" t="s">
        <v>38</v>
      </c>
      <c r="G410" s="1001">
        <v>35.831310999999999</v>
      </c>
      <c r="H410" s="1001">
        <v>-119.05111100000001</v>
      </c>
      <c r="I410" s="1001">
        <v>5.3359831050000004</v>
      </c>
      <c r="J410" s="262" t="s">
        <v>96</v>
      </c>
      <c r="K410" s="262" t="s">
        <v>955</v>
      </c>
      <c r="L410" s="1001">
        <v>18.2</v>
      </c>
      <c r="M410" s="1001">
        <v>14</v>
      </c>
      <c r="N410" s="1001">
        <v>1.3</v>
      </c>
      <c r="O410" s="262" t="s">
        <v>163</v>
      </c>
      <c r="P410" s="262" t="s">
        <v>946</v>
      </c>
      <c r="Q410" s="262" t="s">
        <v>163</v>
      </c>
      <c r="R410" s="262">
        <v>180</v>
      </c>
      <c r="X410" s="1031">
        <v>23.651742753421502</v>
      </c>
      <c r="Y410" s="1031">
        <v>3.7617918210746901</v>
      </c>
      <c r="Z410" s="1036">
        <v>78.974467067086621</v>
      </c>
      <c r="AA410" s="1036">
        <v>100.03813241442485</v>
      </c>
      <c r="AK410" s="1033">
        <v>0.28887801696020876</v>
      </c>
      <c r="AL410" s="1033">
        <v>0.28697814742335293</v>
      </c>
      <c r="AM410" s="1033">
        <v>0.2794275929549902</v>
      </c>
      <c r="AN410" s="1033">
        <v>0.26557214415820973</v>
      </c>
    </row>
    <row r="411" spans="1:40" x14ac:dyDescent="0.2">
      <c r="A411" s="262">
        <v>60735</v>
      </c>
      <c r="B411" s="262" t="s">
        <v>1382</v>
      </c>
      <c r="C411" s="1000">
        <v>42428</v>
      </c>
      <c r="D411" s="262">
        <v>2016</v>
      </c>
      <c r="E411" s="262" t="s">
        <v>1</v>
      </c>
      <c r="F411" s="262" t="s">
        <v>502</v>
      </c>
      <c r="G411" s="1001">
        <v>38.404451000000002</v>
      </c>
      <c r="H411" s="1001">
        <v>-75.672251000000003</v>
      </c>
      <c r="I411" s="1001">
        <v>4.2142089041000004</v>
      </c>
      <c r="J411" s="262" t="s">
        <v>96</v>
      </c>
      <c r="K411" s="262" t="s">
        <v>955</v>
      </c>
      <c r="L411" s="1001">
        <v>17.817</v>
      </c>
      <c r="M411" s="1001">
        <v>13.6</v>
      </c>
      <c r="N411" s="1001">
        <v>1.3100735294117647</v>
      </c>
      <c r="O411" s="262" t="s">
        <v>163</v>
      </c>
      <c r="P411" s="262" t="s">
        <v>946</v>
      </c>
      <c r="Q411" s="262" t="s">
        <v>163</v>
      </c>
      <c r="R411" s="262">
        <v>181</v>
      </c>
      <c r="X411" s="1031">
        <v>25.608087002522598</v>
      </c>
      <c r="Y411" s="1031">
        <v>17.082920228153899</v>
      </c>
      <c r="AA411" s="1036">
        <v>107.61544204747877</v>
      </c>
      <c r="AK411" s="1033">
        <v>0.23275919957023899</v>
      </c>
      <c r="AL411" s="1033">
        <v>0.19154579640075209</v>
      </c>
      <c r="AM411" s="1033">
        <v>0.21307581251678753</v>
      </c>
      <c r="AN411" s="1033">
        <v>0.19782793581913638</v>
      </c>
    </row>
    <row r="412" spans="1:40" x14ac:dyDescent="0.2">
      <c r="A412" s="262">
        <v>60023</v>
      </c>
      <c r="B412" s="262" t="s">
        <v>1383</v>
      </c>
      <c r="C412" s="1000">
        <v>42551</v>
      </c>
      <c r="D412" s="262">
        <v>2016</v>
      </c>
      <c r="E412" s="262" t="s">
        <v>92</v>
      </c>
      <c r="F412" s="262" t="s">
        <v>60</v>
      </c>
      <c r="G412" s="1001">
        <v>40.083371</v>
      </c>
      <c r="H412" s="1001">
        <v>-104.74757099999999</v>
      </c>
      <c r="I412" s="1001">
        <v>4.8144566209999997</v>
      </c>
      <c r="J412" s="262" t="s">
        <v>96</v>
      </c>
      <c r="K412" s="262" t="s">
        <v>961</v>
      </c>
      <c r="L412" s="1001">
        <v>18.100000000000001</v>
      </c>
      <c r="M412" s="1001">
        <v>13</v>
      </c>
      <c r="N412" s="1001">
        <v>1.3923076923076925</v>
      </c>
      <c r="O412" s="262" t="s">
        <v>163</v>
      </c>
      <c r="P412" s="262" t="s">
        <v>946</v>
      </c>
      <c r="Q412" s="262" t="s">
        <v>163</v>
      </c>
      <c r="R412" s="262">
        <v>180</v>
      </c>
      <c r="X412" s="1031">
        <v>18.679372993744401</v>
      </c>
      <c r="Y412" s="1031">
        <v>20.138836645002598</v>
      </c>
      <c r="AA412" s="1036">
        <v>74.696770452102996</v>
      </c>
      <c r="AK412" s="1033">
        <v>0.2679311556023885</v>
      </c>
      <c r="AL412" s="1033">
        <v>0.27476290832455214</v>
      </c>
      <c r="AM412" s="1033">
        <v>0.27118897084650512</v>
      </c>
      <c r="AN412" s="1033">
        <v>0.28703411797674094</v>
      </c>
    </row>
    <row r="413" spans="1:40" x14ac:dyDescent="0.2">
      <c r="A413" s="262">
        <v>60764</v>
      </c>
      <c r="B413" s="262" t="s">
        <v>1384</v>
      </c>
      <c r="C413" s="1000">
        <v>42735</v>
      </c>
      <c r="D413" s="262">
        <v>2016</v>
      </c>
      <c r="E413" s="262" t="s">
        <v>92</v>
      </c>
      <c r="F413" s="262" t="s">
        <v>60</v>
      </c>
      <c r="G413" s="1001">
        <v>39.792740999999999</v>
      </c>
      <c r="H413" s="1001">
        <v>-104.437691</v>
      </c>
      <c r="I413" s="1001">
        <v>4.8457230594</v>
      </c>
      <c r="J413" s="262" t="s">
        <v>96</v>
      </c>
      <c r="K413" s="262" t="s">
        <v>955</v>
      </c>
      <c r="L413" s="1001">
        <v>16.0398</v>
      </c>
      <c r="M413" s="1001">
        <v>12.831</v>
      </c>
      <c r="N413" s="1001">
        <v>1.2500818330605565</v>
      </c>
      <c r="O413" s="262" t="s">
        <v>163</v>
      </c>
      <c r="P413" s="262" t="s">
        <v>946</v>
      </c>
      <c r="Q413" s="262" t="s">
        <v>163</v>
      </c>
      <c r="R413" s="262">
        <v>180</v>
      </c>
      <c r="X413" s="1031">
        <v>18.896441476401598</v>
      </c>
      <c r="Y413" s="1031">
        <v>22.888159035183499</v>
      </c>
      <c r="AA413" s="1036">
        <v>75.603140145786071</v>
      </c>
      <c r="AK413" s="1033">
        <v>0.25930706490310101</v>
      </c>
      <c r="AL413" s="1033">
        <v>0.26404017951671693</v>
      </c>
      <c r="AM413" s="1033">
        <v>0.26010777978134431</v>
      </c>
      <c r="AN413" s="1033">
        <v>0.24481954635425171</v>
      </c>
    </row>
    <row r="414" spans="1:40" x14ac:dyDescent="0.2">
      <c r="A414" s="262">
        <v>61342</v>
      </c>
      <c r="B414" s="262" t="s">
        <v>1385</v>
      </c>
      <c r="C414" s="1000">
        <v>42704</v>
      </c>
      <c r="D414" s="262">
        <v>2016</v>
      </c>
      <c r="E414" s="262" t="s">
        <v>6</v>
      </c>
      <c r="F414" s="262" t="s">
        <v>31</v>
      </c>
      <c r="G414" s="1001">
        <v>42.162641000000001</v>
      </c>
      <c r="H414" s="1001">
        <v>-71.868590999999995</v>
      </c>
      <c r="I414" s="1001">
        <v>3.8364356164000002</v>
      </c>
      <c r="J414" s="262" t="s">
        <v>96</v>
      </c>
      <c r="K414" s="262" t="s">
        <v>955</v>
      </c>
      <c r="L414" s="1001">
        <v>16.440000000000001</v>
      </c>
      <c r="M414" s="1001">
        <v>11.93</v>
      </c>
      <c r="N414" s="1001">
        <v>1.3780385582564965</v>
      </c>
      <c r="O414" s="262" t="s">
        <v>962</v>
      </c>
      <c r="P414" s="262" t="s">
        <v>962</v>
      </c>
      <c r="Q414" s="262">
        <v>25</v>
      </c>
      <c r="R414" s="262">
        <v>180</v>
      </c>
      <c r="X414" s="1031">
        <v>20.5190033310666</v>
      </c>
      <c r="Y414" s="1031">
        <v>7.2484434608567696</v>
      </c>
      <c r="AA414" s="1036">
        <v>167.32780669661304</v>
      </c>
      <c r="AK414" s="1033">
        <v>0.17911753110802361</v>
      </c>
      <c r="AL414" s="1033">
        <v>0.15783661924391523</v>
      </c>
      <c r="AM414" s="1033">
        <v>0.18893507408130383</v>
      </c>
      <c r="AN414" s="1033">
        <v>0.18673935846170051</v>
      </c>
    </row>
    <row r="415" spans="1:40" x14ac:dyDescent="0.2">
      <c r="A415" s="262">
        <v>60226</v>
      </c>
      <c r="B415" s="262" t="s">
        <v>1386</v>
      </c>
      <c r="C415" s="1000">
        <v>42554</v>
      </c>
      <c r="D415" s="262">
        <v>2016</v>
      </c>
      <c r="E415" s="262" t="s">
        <v>92</v>
      </c>
      <c r="F415" s="262" t="s">
        <v>38</v>
      </c>
      <c r="G415" s="1001">
        <v>38.343510999999999</v>
      </c>
      <c r="H415" s="1001">
        <v>-121.11693099999999</v>
      </c>
      <c r="I415" s="1001">
        <v>5.0638365296999996</v>
      </c>
      <c r="J415" s="262" t="s">
        <v>96</v>
      </c>
      <c r="K415" s="262" t="s">
        <v>961</v>
      </c>
      <c r="L415" s="1001">
        <v>12.5</v>
      </c>
      <c r="M415" s="1001">
        <v>10.88</v>
      </c>
      <c r="N415" s="1001">
        <v>1.1488970588235294</v>
      </c>
      <c r="O415" s="262" t="s">
        <v>163</v>
      </c>
      <c r="P415" s="262" t="s">
        <v>946</v>
      </c>
      <c r="Q415" s="262" t="s">
        <v>163</v>
      </c>
      <c r="R415" s="262">
        <v>180</v>
      </c>
      <c r="X415" s="1031" t="s">
        <v>1974</v>
      </c>
      <c r="Y415" s="1031" t="s">
        <v>1974</v>
      </c>
      <c r="Z415" s="1036">
        <v>74.94414326883394</v>
      </c>
      <c r="AA415" s="1036">
        <v>80.287982743800256</v>
      </c>
      <c r="AK415" s="1033">
        <v>0.24845554660220248</v>
      </c>
      <c r="AL415" s="1033">
        <v>0.25433118452860592</v>
      </c>
      <c r="AM415" s="1033">
        <v>0.23843548549556801</v>
      </c>
      <c r="AN415" s="1033">
        <v>0.23964653313511183</v>
      </c>
    </row>
    <row r="416" spans="1:40" x14ac:dyDescent="0.2">
      <c r="A416" s="262">
        <v>64072</v>
      </c>
      <c r="B416" s="262" t="s">
        <v>1387</v>
      </c>
      <c r="C416" s="1000">
        <v>42766</v>
      </c>
      <c r="D416" s="262">
        <v>2017</v>
      </c>
      <c r="E416" s="262" t="s">
        <v>4</v>
      </c>
      <c r="F416" s="262" t="s">
        <v>41</v>
      </c>
      <c r="G416" s="1001">
        <v>46.091093000000001</v>
      </c>
      <c r="H416" s="1001">
        <v>-94.339935999999994</v>
      </c>
      <c r="I416" s="1001">
        <v>3.7555529679999999</v>
      </c>
      <c r="J416" s="262" t="s">
        <v>96</v>
      </c>
      <c r="K416" s="262" t="s">
        <v>961</v>
      </c>
      <c r="L416" s="1001">
        <v>13.1</v>
      </c>
      <c r="M416" s="1001">
        <v>10.8</v>
      </c>
      <c r="N416" s="1001">
        <v>1.2129629629629628</v>
      </c>
      <c r="O416" s="262" t="s">
        <v>962</v>
      </c>
      <c r="P416" s="262" t="s">
        <v>962</v>
      </c>
      <c r="Q416" s="262">
        <v>35</v>
      </c>
      <c r="R416" s="262">
        <v>180</v>
      </c>
      <c r="X416" s="1031">
        <v>19.249316376989999</v>
      </c>
      <c r="Y416" s="1031">
        <v>0.54315490359599305</v>
      </c>
      <c r="AA416" s="1036"/>
      <c r="AN416" s="1033">
        <v>0.16883282364933733</v>
      </c>
    </row>
    <row r="417" spans="1:40" x14ac:dyDescent="0.2">
      <c r="A417" s="262">
        <v>62903</v>
      </c>
      <c r="B417" s="262" t="s">
        <v>1388</v>
      </c>
      <c r="C417" s="1000">
        <v>42428</v>
      </c>
      <c r="D417" s="262">
        <v>2016</v>
      </c>
      <c r="E417" s="262" t="s">
        <v>1</v>
      </c>
      <c r="F417" s="262" t="s">
        <v>32</v>
      </c>
      <c r="G417" s="1001">
        <v>40.257725999999998</v>
      </c>
      <c r="H417" s="1001">
        <v>-74.441969999999998</v>
      </c>
      <c r="I417" s="1001">
        <v>3.9903319635000001</v>
      </c>
      <c r="J417" s="262" t="s">
        <v>96</v>
      </c>
      <c r="K417" s="262" t="s">
        <v>955</v>
      </c>
      <c r="L417" s="1001">
        <v>12.3</v>
      </c>
      <c r="M417" s="1001">
        <v>10.6</v>
      </c>
      <c r="N417" s="1001">
        <v>1.1603773584905661</v>
      </c>
      <c r="O417" s="262" t="s">
        <v>962</v>
      </c>
      <c r="P417" s="262" t="s">
        <v>962</v>
      </c>
      <c r="Q417" s="262">
        <v>25</v>
      </c>
      <c r="R417" s="262">
        <v>180</v>
      </c>
      <c r="X417" s="1031">
        <v>19.746852151572298</v>
      </c>
      <c r="Y417" s="1031">
        <v>19.059962788658801</v>
      </c>
      <c r="AA417" s="1036"/>
      <c r="AM417" s="1033">
        <v>0.17677909881967785</v>
      </c>
      <c r="AN417" s="1033">
        <v>0.17073280750592848</v>
      </c>
    </row>
    <row r="418" spans="1:40" x14ac:dyDescent="0.2">
      <c r="A418" s="262">
        <v>58627</v>
      </c>
      <c r="B418" s="262" t="s">
        <v>1389</v>
      </c>
      <c r="C418" s="1000">
        <v>42720</v>
      </c>
      <c r="D418" s="262">
        <v>2016</v>
      </c>
      <c r="E418" s="262" t="s">
        <v>8</v>
      </c>
      <c r="F418" s="262" t="s">
        <v>38</v>
      </c>
      <c r="G418" s="1001">
        <v>34.688889000000003</v>
      </c>
      <c r="H418" s="1001">
        <v>-118.320278</v>
      </c>
      <c r="I418" s="1001">
        <v>5.6208550227999998</v>
      </c>
      <c r="J418" s="262" t="s">
        <v>96</v>
      </c>
      <c r="K418" s="262" t="s">
        <v>955</v>
      </c>
      <c r="L418" s="1001">
        <v>12.748050000000001</v>
      </c>
      <c r="M418" s="1001">
        <v>10</v>
      </c>
      <c r="N418" s="1001">
        <v>1.2748050000000002</v>
      </c>
      <c r="O418" s="262" t="s">
        <v>163</v>
      </c>
      <c r="P418" s="262" t="s">
        <v>946</v>
      </c>
      <c r="Q418" s="262" t="s">
        <v>163</v>
      </c>
      <c r="R418" s="262">
        <v>180</v>
      </c>
      <c r="X418" s="1031">
        <v>22.246896169836401</v>
      </c>
      <c r="Y418" s="1031">
        <v>3.3790972516252902</v>
      </c>
      <c r="Z418" s="1036">
        <v>50.141477338304576</v>
      </c>
      <c r="AA418" s="1036">
        <v>68.864999246787562</v>
      </c>
      <c r="AK418" s="1033">
        <v>0.30979452054794526</v>
      </c>
      <c r="AL418" s="1033">
        <v>0.30155251141552514</v>
      </c>
      <c r="AM418" s="1033">
        <v>0.30398401826484023</v>
      </c>
      <c r="AN418" s="1033">
        <v>0.29567395264116575</v>
      </c>
    </row>
    <row r="419" spans="1:40" x14ac:dyDescent="0.2">
      <c r="A419" s="262">
        <v>60993</v>
      </c>
      <c r="B419" s="262" t="s">
        <v>1390</v>
      </c>
      <c r="C419" s="1000">
        <v>42735</v>
      </c>
      <c r="D419" s="262">
        <v>2016</v>
      </c>
      <c r="E419" s="262" t="s">
        <v>93</v>
      </c>
      <c r="F419" s="262" t="s">
        <v>500</v>
      </c>
      <c r="G419" s="1001">
        <v>34.321950999999999</v>
      </c>
      <c r="H419" s="1001">
        <v>-79.918510999999995</v>
      </c>
      <c r="I419" s="1001">
        <v>4.5967981734999999</v>
      </c>
      <c r="J419" s="262" t="s">
        <v>96</v>
      </c>
      <c r="K419" s="262" t="s">
        <v>955</v>
      </c>
      <c r="L419" s="1001">
        <v>14.029</v>
      </c>
      <c r="M419" s="1001">
        <v>10</v>
      </c>
      <c r="N419" s="1001">
        <v>1.4029</v>
      </c>
      <c r="O419" s="262" t="s">
        <v>962</v>
      </c>
      <c r="P419" s="262" t="s">
        <v>962</v>
      </c>
      <c r="Q419" s="262">
        <v>20</v>
      </c>
      <c r="R419" s="262">
        <v>180</v>
      </c>
      <c r="X419" s="1031">
        <v>23.144645923366198</v>
      </c>
      <c r="Y419" s="1031">
        <v>2.0475278109417099</v>
      </c>
      <c r="AA419" s="1036">
        <v>83.107662996255456</v>
      </c>
      <c r="AK419" s="1033">
        <v>0.23618721461187214</v>
      </c>
      <c r="AL419" s="1033">
        <v>0.22559360730593608</v>
      </c>
      <c r="AM419" s="1033">
        <v>0.21450913242009137</v>
      </c>
      <c r="AN419" s="1033">
        <v>0.1724954462659381</v>
      </c>
    </row>
    <row r="420" spans="1:40" x14ac:dyDescent="0.2">
      <c r="A420" s="262">
        <v>60604</v>
      </c>
      <c r="B420" s="262" t="s">
        <v>1391</v>
      </c>
      <c r="C420" s="1000">
        <v>42614</v>
      </c>
      <c r="D420" s="262">
        <v>2016</v>
      </c>
      <c r="E420" s="262" t="s">
        <v>1</v>
      </c>
      <c r="F420" s="262" t="s">
        <v>502</v>
      </c>
      <c r="G420" s="1001">
        <v>38.938460999999997</v>
      </c>
      <c r="H420" s="1001">
        <v>-76.045580999999999</v>
      </c>
      <c r="I420" s="1001">
        <v>4.1922278539000004</v>
      </c>
      <c r="J420" s="262" t="s">
        <v>96</v>
      </c>
      <c r="K420" s="262" t="s">
        <v>955</v>
      </c>
      <c r="L420" s="1001">
        <v>13.693680000000001</v>
      </c>
      <c r="M420" s="1001">
        <v>10</v>
      </c>
      <c r="N420" s="1001">
        <v>1.3693680000000001</v>
      </c>
      <c r="O420" s="262" t="s">
        <v>163</v>
      </c>
      <c r="P420" s="262" t="s">
        <v>946</v>
      </c>
      <c r="Q420" s="262" t="s">
        <v>163</v>
      </c>
      <c r="R420" s="262">
        <v>180</v>
      </c>
      <c r="X420" s="1031">
        <v>21.994532144307001</v>
      </c>
      <c r="Y420" s="1031">
        <v>20.393766515596599</v>
      </c>
      <c r="AA420" s="1036">
        <v>149.88521982202863</v>
      </c>
      <c r="AK420" s="1033">
        <v>0.23464611872146124</v>
      </c>
      <c r="AL420" s="1033">
        <v>0.20390410958904109</v>
      </c>
      <c r="AM420" s="1033">
        <v>0.20560502283105028</v>
      </c>
      <c r="AN420" s="1033">
        <v>0.17021857923497269</v>
      </c>
    </row>
    <row r="421" spans="1:40" x14ac:dyDescent="0.2">
      <c r="A421" s="262">
        <v>60511</v>
      </c>
      <c r="B421" s="262" t="s">
        <v>1392</v>
      </c>
      <c r="C421" s="1000">
        <v>42664</v>
      </c>
      <c r="D421" s="262">
        <v>2016</v>
      </c>
      <c r="E421" s="262" t="s">
        <v>92</v>
      </c>
      <c r="F421" s="262" t="s">
        <v>60</v>
      </c>
      <c r="G421" s="1001">
        <v>38.601851000000003</v>
      </c>
      <c r="H421" s="1001">
        <v>-104.693851</v>
      </c>
      <c r="I421" s="1001">
        <v>5.0011926941000002</v>
      </c>
      <c r="J421" s="262" t="s">
        <v>96</v>
      </c>
      <c r="K421" s="262" t="s">
        <v>955</v>
      </c>
      <c r="L421" s="1001">
        <v>13.9</v>
      </c>
      <c r="M421" s="1001">
        <v>10</v>
      </c>
      <c r="N421" s="1001">
        <v>1.3900000000000001</v>
      </c>
      <c r="O421" s="262" t="s">
        <v>163</v>
      </c>
      <c r="P421" s="262" t="s">
        <v>946</v>
      </c>
      <c r="Q421" s="262" t="s">
        <v>163</v>
      </c>
      <c r="R421" s="262">
        <v>181</v>
      </c>
      <c r="X421" s="1031" t="s">
        <v>1974</v>
      </c>
      <c r="Y421" s="1031" t="s">
        <v>1974</v>
      </c>
      <c r="AA421" s="1036">
        <v>65.626812208531263</v>
      </c>
      <c r="AK421" s="1033">
        <v>0.25101598173515982</v>
      </c>
      <c r="AL421" s="1033">
        <v>0.31093607305936077</v>
      </c>
      <c r="AM421" s="1033">
        <v>0.27117579908675804</v>
      </c>
      <c r="AN421" s="1033">
        <v>0.27338342440801455</v>
      </c>
    </row>
    <row r="422" spans="1:40" x14ac:dyDescent="0.2">
      <c r="A422" s="262">
        <v>1355</v>
      </c>
      <c r="B422" s="262" t="s">
        <v>1393</v>
      </c>
      <c r="C422" s="1000">
        <v>42482</v>
      </c>
      <c r="D422" s="262">
        <v>2016</v>
      </c>
      <c r="E422" s="262" t="s">
        <v>93</v>
      </c>
      <c r="F422" s="262" t="s">
        <v>508</v>
      </c>
      <c r="G422" s="1001">
        <v>37.776141000000003</v>
      </c>
      <c r="H422" s="1001">
        <v>-84.719010999999995</v>
      </c>
      <c r="I422" s="1001">
        <v>4.1276860730999996</v>
      </c>
      <c r="J422" s="262" t="s">
        <v>96</v>
      </c>
      <c r="K422" s="262" t="s">
        <v>955</v>
      </c>
      <c r="L422" s="1001">
        <v>14.272000000000002</v>
      </c>
      <c r="M422" s="1001">
        <v>10</v>
      </c>
      <c r="N422" s="1001">
        <v>1.4272000000000002</v>
      </c>
      <c r="O422" s="262" t="s">
        <v>962</v>
      </c>
      <c r="P422" s="262" t="s">
        <v>962</v>
      </c>
      <c r="Q422" s="262">
        <v>16</v>
      </c>
      <c r="R422" s="262">
        <v>180</v>
      </c>
      <c r="S422" s="262" t="s">
        <v>947</v>
      </c>
      <c r="X422" s="1031" t="s">
        <v>1974</v>
      </c>
      <c r="Y422" s="1031" t="s">
        <v>1974</v>
      </c>
      <c r="AA422" s="1036">
        <v>115.10384790450631</v>
      </c>
      <c r="AK422" s="1033">
        <v>0.19918949771689498</v>
      </c>
      <c r="AL422" s="1033">
        <v>0.19440639269406393</v>
      </c>
      <c r="AM422" s="1033">
        <v>0.19960045662100456</v>
      </c>
      <c r="AN422" s="1033">
        <v>0.18903688524590165</v>
      </c>
    </row>
    <row r="423" spans="1:40" x14ac:dyDescent="0.2">
      <c r="A423" s="262">
        <v>60332</v>
      </c>
      <c r="B423" s="262" t="s">
        <v>1394</v>
      </c>
      <c r="C423" s="1000">
        <v>42643</v>
      </c>
      <c r="D423" s="262">
        <v>2016</v>
      </c>
      <c r="E423" s="262" t="s">
        <v>92</v>
      </c>
      <c r="F423" s="262" t="s">
        <v>39</v>
      </c>
      <c r="G423" s="1001">
        <v>43.797750999999998</v>
      </c>
      <c r="H423" s="1001">
        <v>-117.062291</v>
      </c>
      <c r="I423" s="1001">
        <v>4.5546977168999998</v>
      </c>
      <c r="J423" s="262" t="s">
        <v>96</v>
      </c>
      <c r="K423" s="262" t="s">
        <v>955</v>
      </c>
      <c r="L423" s="1001">
        <v>13.1</v>
      </c>
      <c r="M423" s="1001">
        <v>10</v>
      </c>
      <c r="N423" s="1001">
        <v>1.31</v>
      </c>
      <c r="O423" s="262" t="s">
        <v>163</v>
      </c>
      <c r="P423" s="262" t="s">
        <v>946</v>
      </c>
      <c r="Q423" s="262" t="s">
        <v>163</v>
      </c>
      <c r="R423" s="262">
        <v>180</v>
      </c>
      <c r="X423" s="1031" t="s">
        <v>1974</v>
      </c>
      <c r="Y423" s="1031" t="s">
        <v>1974</v>
      </c>
      <c r="AA423" s="1036">
        <v>76.378422943490591</v>
      </c>
      <c r="AK423" s="1033">
        <v>0.23742009132420094</v>
      </c>
      <c r="AL423" s="1033">
        <v>0.25826484018264839</v>
      </c>
      <c r="AM423" s="1033">
        <v>0.26146118721461192</v>
      </c>
      <c r="AN423" s="1033">
        <v>0.26006375227686701</v>
      </c>
    </row>
    <row r="424" spans="1:40" x14ac:dyDescent="0.2">
      <c r="A424" s="262">
        <v>60335</v>
      </c>
      <c r="B424" s="262" t="s">
        <v>1395</v>
      </c>
      <c r="C424" s="1000">
        <v>42704</v>
      </c>
      <c r="D424" s="262">
        <v>2016</v>
      </c>
      <c r="E424" s="262" t="s">
        <v>92</v>
      </c>
      <c r="F424" s="262" t="s">
        <v>39</v>
      </c>
      <c r="G424" s="1001">
        <v>43.965060999999999</v>
      </c>
      <c r="H424" s="1001">
        <v>-117.257661</v>
      </c>
      <c r="I424" s="1001">
        <v>4.5798358446999998</v>
      </c>
      <c r="J424" s="262" t="s">
        <v>96</v>
      </c>
      <c r="K424" s="262" t="s">
        <v>955</v>
      </c>
      <c r="L424" s="1001">
        <v>13.090999999999999</v>
      </c>
      <c r="M424" s="1001">
        <v>10</v>
      </c>
      <c r="N424" s="1001">
        <v>1.3090999999999999</v>
      </c>
      <c r="O424" s="262" t="s">
        <v>163</v>
      </c>
      <c r="P424" s="262" t="s">
        <v>946</v>
      </c>
      <c r="Q424" s="262" t="s">
        <v>163</v>
      </c>
      <c r="R424" s="262">
        <v>180</v>
      </c>
      <c r="X424" s="1031" t="s">
        <v>1974</v>
      </c>
      <c r="Y424" s="1031" t="s">
        <v>1974</v>
      </c>
      <c r="AA424" s="1036">
        <v>77.996864021746973</v>
      </c>
      <c r="AK424" s="1033">
        <v>0.22674657534246578</v>
      </c>
      <c r="AL424" s="1033">
        <v>0.2495776255707762</v>
      </c>
      <c r="AM424" s="1033">
        <v>0.25029680365296803</v>
      </c>
      <c r="AN424" s="1033">
        <v>0.25551001821493624</v>
      </c>
    </row>
    <row r="425" spans="1:40" x14ac:dyDescent="0.2">
      <c r="A425" s="262">
        <v>60334</v>
      </c>
      <c r="B425" s="262" t="s">
        <v>1396</v>
      </c>
      <c r="C425" s="1000">
        <v>42704</v>
      </c>
      <c r="D425" s="262">
        <v>2016</v>
      </c>
      <c r="E425" s="262" t="s">
        <v>92</v>
      </c>
      <c r="F425" s="262" t="s">
        <v>39</v>
      </c>
      <c r="G425" s="1001">
        <v>43.932841000000003</v>
      </c>
      <c r="H425" s="1001">
        <v>-116.98844099999999</v>
      </c>
      <c r="I425" s="1001">
        <v>4.6049525113999996</v>
      </c>
      <c r="J425" s="262" t="s">
        <v>96</v>
      </c>
      <c r="K425" s="262" t="s">
        <v>955</v>
      </c>
      <c r="L425" s="1001">
        <v>13.090999999999999</v>
      </c>
      <c r="M425" s="1001">
        <v>10</v>
      </c>
      <c r="N425" s="1001">
        <v>1.3090999999999999</v>
      </c>
      <c r="O425" s="262" t="s">
        <v>163</v>
      </c>
      <c r="P425" s="262" t="s">
        <v>946</v>
      </c>
      <c r="Q425" s="262" t="s">
        <v>163</v>
      </c>
      <c r="R425" s="262">
        <v>180</v>
      </c>
      <c r="X425" s="1031" t="s">
        <v>1974</v>
      </c>
      <c r="Y425" s="1031" t="s">
        <v>1974</v>
      </c>
      <c r="AA425" s="1036">
        <v>77.401349376919697</v>
      </c>
      <c r="AK425" s="1033">
        <v>0.23175799086757992</v>
      </c>
      <c r="AL425" s="1033">
        <v>0.2549200913242009</v>
      </c>
      <c r="AM425" s="1033">
        <v>0.25621004566210048</v>
      </c>
      <c r="AN425" s="1033">
        <v>0.25684198542805098</v>
      </c>
    </row>
    <row r="426" spans="1:40" x14ac:dyDescent="0.2">
      <c r="A426" s="262" t="s">
        <v>1397</v>
      </c>
      <c r="B426" s="262" t="s">
        <v>1398</v>
      </c>
      <c r="C426" s="1000">
        <v>42673</v>
      </c>
      <c r="D426" s="262">
        <v>2016</v>
      </c>
      <c r="E426" s="262" t="s">
        <v>92</v>
      </c>
      <c r="F426" s="262" t="s">
        <v>48</v>
      </c>
      <c r="G426" s="1001">
        <v>34.984020999999998</v>
      </c>
      <c r="H426" s="1001">
        <v>-114.55627</v>
      </c>
      <c r="I426" s="1001">
        <v>5.6959847031999997</v>
      </c>
      <c r="J426" s="262" t="s">
        <v>96</v>
      </c>
      <c r="K426" s="262" t="s">
        <v>955</v>
      </c>
      <c r="L426" s="1001">
        <v>13.81</v>
      </c>
      <c r="M426" s="1001">
        <v>10</v>
      </c>
      <c r="N426" s="1001">
        <v>1.381</v>
      </c>
      <c r="O426" s="262" t="s">
        <v>163</v>
      </c>
      <c r="P426" s="262" t="s">
        <v>946</v>
      </c>
      <c r="Q426" s="262" t="s">
        <v>163</v>
      </c>
      <c r="R426" s="262">
        <v>180</v>
      </c>
      <c r="X426" s="1031" t="s">
        <v>1974</v>
      </c>
      <c r="Y426" s="1031" t="s">
        <v>1974</v>
      </c>
      <c r="AA426" s="1036"/>
    </row>
    <row r="427" spans="1:40" x14ac:dyDescent="0.2">
      <c r="A427" s="262">
        <v>60976</v>
      </c>
      <c r="B427" s="262" t="s">
        <v>1399</v>
      </c>
      <c r="C427" s="1000">
        <v>42735</v>
      </c>
      <c r="D427" s="262">
        <v>2016</v>
      </c>
      <c r="E427" s="262" t="s">
        <v>92</v>
      </c>
      <c r="F427" s="262" t="s">
        <v>39</v>
      </c>
      <c r="G427" s="1001">
        <v>44.061000999999997</v>
      </c>
      <c r="H427" s="1001">
        <v>-121.22800100000001</v>
      </c>
      <c r="I427" s="1001">
        <v>4.5099561644000001</v>
      </c>
      <c r="J427" s="262" t="s">
        <v>96</v>
      </c>
      <c r="K427" s="262" t="s">
        <v>955</v>
      </c>
      <c r="L427" s="1001">
        <v>13.77</v>
      </c>
      <c r="M427" s="1001">
        <v>9.9</v>
      </c>
      <c r="N427" s="1001">
        <v>1.3909090909090909</v>
      </c>
      <c r="O427" s="262" t="s">
        <v>163</v>
      </c>
      <c r="P427" s="262" t="s">
        <v>946</v>
      </c>
      <c r="Q427" s="262" t="s">
        <v>163</v>
      </c>
      <c r="R427" s="262">
        <v>180</v>
      </c>
      <c r="X427" s="1031" t="s">
        <v>1974</v>
      </c>
      <c r="Y427" s="1031" t="s">
        <v>1974</v>
      </c>
      <c r="AA427" s="1036">
        <v>119.15494771399869</v>
      </c>
      <c r="AK427" s="1033">
        <v>0.22953277062866095</v>
      </c>
      <c r="AL427" s="1033">
        <v>0.240279507402795</v>
      </c>
      <c r="AM427" s="1033">
        <v>0.24094829574281626</v>
      </c>
      <c r="AN427" s="1033">
        <v>0.27415548931942368</v>
      </c>
    </row>
    <row r="428" spans="1:40" x14ac:dyDescent="0.2">
      <c r="A428" s="262">
        <v>60548</v>
      </c>
      <c r="B428" s="262" t="s">
        <v>1400</v>
      </c>
      <c r="C428" s="1000">
        <v>42735</v>
      </c>
      <c r="D428" s="262">
        <v>2016</v>
      </c>
      <c r="E428" s="262" t="s">
        <v>92</v>
      </c>
      <c r="F428" s="262" t="s">
        <v>39</v>
      </c>
      <c r="G428" s="1001">
        <v>44.067650999999998</v>
      </c>
      <c r="H428" s="1001">
        <v>-121.22899099999999</v>
      </c>
      <c r="I428" s="1001">
        <v>4.5099561644000001</v>
      </c>
      <c r="J428" s="262" t="s">
        <v>96</v>
      </c>
      <c r="K428" s="262" t="s">
        <v>955</v>
      </c>
      <c r="L428" s="1001">
        <v>13.9</v>
      </c>
      <c r="M428" s="1001">
        <v>9.9</v>
      </c>
      <c r="N428" s="1001">
        <v>1.404040404040404</v>
      </c>
      <c r="O428" s="262" t="s">
        <v>163</v>
      </c>
      <c r="P428" s="262" t="s">
        <v>946</v>
      </c>
      <c r="Q428" s="262" t="s">
        <v>163</v>
      </c>
      <c r="R428" s="262">
        <v>180</v>
      </c>
      <c r="X428" s="1031" t="s">
        <v>1974</v>
      </c>
      <c r="Y428" s="1031" t="s">
        <v>1974</v>
      </c>
      <c r="AA428" s="1036">
        <v>77.956060232911341</v>
      </c>
      <c r="AL428" s="1033">
        <v>0.24974632166412983</v>
      </c>
      <c r="AM428" s="1033">
        <v>0.23875743738757424</v>
      </c>
      <c r="AN428" s="1033">
        <v>0.25774594763665798</v>
      </c>
    </row>
    <row r="429" spans="1:40" x14ac:dyDescent="0.2">
      <c r="A429" s="262">
        <v>60869</v>
      </c>
      <c r="B429" s="262" t="s">
        <v>1401</v>
      </c>
      <c r="C429" s="1000">
        <v>42735</v>
      </c>
      <c r="D429" s="262">
        <v>2016</v>
      </c>
      <c r="E429" s="262" t="s">
        <v>8</v>
      </c>
      <c r="F429" s="262" t="s">
        <v>38</v>
      </c>
      <c r="G429" s="1001">
        <v>34.512031</v>
      </c>
      <c r="H429" s="1001">
        <v>-117.916721</v>
      </c>
      <c r="I429" s="1001">
        <v>5.8600630136999996</v>
      </c>
      <c r="J429" s="262" t="s">
        <v>96</v>
      </c>
      <c r="K429" s="262" t="s">
        <v>955</v>
      </c>
      <c r="L429" s="1001">
        <v>11.9</v>
      </c>
      <c r="M429" s="1001">
        <v>9.5</v>
      </c>
      <c r="N429" s="1001">
        <v>1.2526315789473685</v>
      </c>
      <c r="O429" s="262" t="s">
        <v>163</v>
      </c>
      <c r="P429" s="262" t="s">
        <v>946</v>
      </c>
      <c r="Q429" s="262" t="s">
        <v>163</v>
      </c>
      <c r="R429" s="262">
        <v>180</v>
      </c>
      <c r="X429" s="1031">
        <v>22.697252448900802</v>
      </c>
      <c r="Y429" s="1031">
        <v>4.2792610635516803</v>
      </c>
      <c r="AA429" s="1036">
        <v>79.22806375393904</v>
      </c>
      <c r="AK429" s="1033">
        <v>0.31791636625811104</v>
      </c>
      <c r="AL429" s="1033">
        <v>0.300732996875751</v>
      </c>
      <c r="AM429" s="1033">
        <v>0.31654650324441241</v>
      </c>
      <c r="AN429" s="1033">
        <v>0.30427331991180134</v>
      </c>
    </row>
    <row r="430" spans="1:40" x14ac:dyDescent="0.2">
      <c r="A430" s="262">
        <v>59276</v>
      </c>
      <c r="B430" s="262" t="s">
        <v>1402</v>
      </c>
      <c r="C430" s="1000">
        <v>42551</v>
      </c>
      <c r="D430" s="262">
        <v>2016</v>
      </c>
      <c r="E430" s="262" t="s">
        <v>5</v>
      </c>
      <c r="F430" s="262" t="s">
        <v>40</v>
      </c>
      <c r="G430" s="1001">
        <v>40.942310999999997</v>
      </c>
      <c r="H430" s="1001">
        <v>-72.890291000000005</v>
      </c>
      <c r="I430" s="1001">
        <v>3.9449787670999998</v>
      </c>
      <c r="J430" s="262" t="s">
        <v>96</v>
      </c>
      <c r="K430" s="262" t="s">
        <v>955</v>
      </c>
      <c r="L430" s="1001">
        <v>14.25</v>
      </c>
      <c r="M430" s="1001">
        <v>9.5</v>
      </c>
      <c r="N430" s="1001">
        <v>1.5</v>
      </c>
      <c r="O430" s="262" t="s">
        <v>962</v>
      </c>
      <c r="P430" s="262" t="s">
        <v>962</v>
      </c>
      <c r="Q430" s="262">
        <v>25</v>
      </c>
      <c r="R430" s="262">
        <v>181</v>
      </c>
      <c r="X430" s="1031">
        <v>31.834905012602199</v>
      </c>
      <c r="Y430" s="1031">
        <v>11.3645753821735</v>
      </c>
      <c r="AA430" s="1036">
        <v>150.51323789519</v>
      </c>
      <c r="AK430" s="1033">
        <v>0.20633261235279982</v>
      </c>
      <c r="AL430" s="1033">
        <v>0.20344869021869738</v>
      </c>
      <c r="AM430" s="1033">
        <v>0.20949291035808701</v>
      </c>
      <c r="AN430" s="1033">
        <v>0.18395887259131435</v>
      </c>
    </row>
    <row r="431" spans="1:40" x14ac:dyDescent="0.2">
      <c r="B431" s="262" t="s">
        <v>1403</v>
      </c>
      <c r="C431" s="1000">
        <v>42490</v>
      </c>
      <c r="D431" s="262">
        <v>2016</v>
      </c>
      <c r="E431" s="262" t="s">
        <v>1</v>
      </c>
      <c r="F431" s="262" t="s">
        <v>32</v>
      </c>
      <c r="G431" s="1001">
        <v>39.936760999999997</v>
      </c>
      <c r="H431" s="1001">
        <v>-74.843040999999999</v>
      </c>
      <c r="I431" s="1001">
        <v>4.027356621</v>
      </c>
      <c r="J431" s="262" t="s">
        <v>96</v>
      </c>
      <c r="K431" s="262" t="s">
        <v>955</v>
      </c>
      <c r="L431" s="1001"/>
      <c r="M431" s="1001">
        <v>9.4559999999999995</v>
      </c>
      <c r="N431" s="1001"/>
      <c r="O431" s="262" t="s">
        <v>962</v>
      </c>
      <c r="P431" s="262" t="s">
        <v>962</v>
      </c>
      <c r="R431" s="262">
        <v>180</v>
      </c>
      <c r="X431" s="1031" t="s">
        <v>1974</v>
      </c>
      <c r="Y431" s="1031" t="s">
        <v>1974</v>
      </c>
      <c r="AA431" s="1036"/>
    </row>
    <row r="432" spans="1:40" x14ac:dyDescent="0.2">
      <c r="A432" s="262">
        <v>60331</v>
      </c>
      <c r="B432" s="262" t="s">
        <v>1404</v>
      </c>
      <c r="C432" s="1000">
        <v>42644</v>
      </c>
      <c r="D432" s="262">
        <v>2016</v>
      </c>
      <c r="E432" s="262" t="s">
        <v>92</v>
      </c>
      <c r="F432" s="262" t="s">
        <v>39</v>
      </c>
      <c r="G432" s="1001">
        <v>44.150790999999998</v>
      </c>
      <c r="H432" s="1001">
        <v>-117.000981</v>
      </c>
      <c r="I432" s="1001">
        <v>4.5223600457000002</v>
      </c>
      <c r="J432" s="262" t="s">
        <v>96</v>
      </c>
      <c r="K432" s="262" t="s">
        <v>955</v>
      </c>
      <c r="L432" s="1001">
        <v>11.7</v>
      </c>
      <c r="M432" s="1001">
        <v>9</v>
      </c>
      <c r="N432" s="1001">
        <v>1.2999999999999998</v>
      </c>
      <c r="O432" s="262" t="s">
        <v>163</v>
      </c>
      <c r="P432" s="262" t="s">
        <v>946</v>
      </c>
      <c r="Q432" s="262" t="s">
        <v>163</v>
      </c>
      <c r="R432" s="262">
        <v>180</v>
      </c>
      <c r="X432" s="1031" t="s">
        <v>1974</v>
      </c>
      <c r="Y432" s="1031" t="s">
        <v>1974</v>
      </c>
      <c r="AA432" s="1036">
        <v>76.930965035740016</v>
      </c>
      <c r="AK432" s="1033">
        <v>0.22020547945205479</v>
      </c>
      <c r="AL432" s="1033">
        <v>0.2582825976661593</v>
      </c>
      <c r="AM432" s="1033">
        <v>0.25649416539827496</v>
      </c>
      <c r="AN432" s="1033">
        <v>0.25746306415705322</v>
      </c>
    </row>
    <row r="433" spans="1:40" x14ac:dyDescent="0.2">
      <c r="A433" s="262">
        <v>58951</v>
      </c>
      <c r="B433" s="262" t="s">
        <v>1405</v>
      </c>
      <c r="C433" s="1000">
        <v>42644</v>
      </c>
      <c r="D433" s="262">
        <v>2016</v>
      </c>
      <c r="E433" s="262" t="s">
        <v>1</v>
      </c>
      <c r="F433" s="262" t="s">
        <v>32</v>
      </c>
      <c r="G433" s="1001">
        <v>39.416251000000003</v>
      </c>
      <c r="H433" s="1001">
        <v>-74.545141000000001</v>
      </c>
      <c r="I433" s="1001">
        <v>4.1181244291999999</v>
      </c>
      <c r="J433" s="262" t="s">
        <v>96</v>
      </c>
      <c r="K433" s="262" t="s">
        <v>955</v>
      </c>
      <c r="L433" s="1001">
        <v>10.66</v>
      </c>
      <c r="M433" s="1001">
        <v>8.5</v>
      </c>
      <c r="N433" s="1001">
        <v>1.2541176470588236</v>
      </c>
      <c r="O433" s="262" t="s">
        <v>962</v>
      </c>
      <c r="P433" s="262" t="s">
        <v>962</v>
      </c>
      <c r="Q433" s="262">
        <v>15</v>
      </c>
      <c r="R433" s="262">
        <v>180</v>
      </c>
      <c r="X433" s="1031">
        <v>19.1064920130984</v>
      </c>
      <c r="Y433" s="1031">
        <v>20.538787160475799</v>
      </c>
      <c r="AA433" s="1036">
        <v>126.95114628226546</v>
      </c>
      <c r="AK433" s="1033">
        <v>0.19562181036798282</v>
      </c>
      <c r="AL433" s="1033">
        <v>0.19015578834273436</v>
      </c>
      <c r="AM433" s="1033">
        <v>0.1999731399409079</v>
      </c>
      <c r="AN433" s="1033">
        <v>0.18962284367298834</v>
      </c>
    </row>
    <row r="434" spans="1:40" x14ac:dyDescent="0.2">
      <c r="A434" s="262">
        <v>60732</v>
      </c>
      <c r="B434" s="262" t="s">
        <v>1406</v>
      </c>
      <c r="C434" s="1000">
        <v>42459</v>
      </c>
      <c r="D434" s="262">
        <v>2016</v>
      </c>
      <c r="E434" s="262" t="s">
        <v>1</v>
      </c>
      <c r="F434" s="262" t="s">
        <v>32</v>
      </c>
      <c r="G434" s="1001">
        <v>41.166566000000003</v>
      </c>
      <c r="H434" s="1001">
        <v>-74.701650999999998</v>
      </c>
      <c r="I434" s="1001">
        <v>3.8637952055000002</v>
      </c>
      <c r="J434" s="262" t="s">
        <v>96</v>
      </c>
      <c r="K434" s="262" t="s">
        <v>955</v>
      </c>
      <c r="L434" s="1001">
        <v>9.84</v>
      </c>
      <c r="M434" s="1001">
        <v>8.16</v>
      </c>
      <c r="N434" s="1001">
        <v>1.2058823529411764</v>
      </c>
      <c r="O434" s="262" t="s">
        <v>962</v>
      </c>
      <c r="P434" s="262" t="s">
        <v>962</v>
      </c>
      <c r="Q434" s="262">
        <v>25</v>
      </c>
      <c r="R434" s="262">
        <v>180</v>
      </c>
      <c r="X434" s="1031">
        <v>19.569513752928799</v>
      </c>
      <c r="Y434" s="1031">
        <v>20.383084001228401</v>
      </c>
      <c r="AA434" s="1036"/>
      <c r="AK434" s="1033">
        <v>0.16043289461903482</v>
      </c>
      <c r="AL434" s="1033">
        <v>0.14497437102694957</v>
      </c>
      <c r="AM434" s="1033">
        <v>0.14220442743307368</v>
      </c>
    </row>
    <row r="435" spans="1:40" x14ac:dyDescent="0.2">
      <c r="A435" s="262">
        <v>60556</v>
      </c>
      <c r="B435" s="262" t="s">
        <v>1407</v>
      </c>
      <c r="C435" s="1000">
        <v>42705</v>
      </c>
      <c r="D435" s="262">
        <v>2016</v>
      </c>
      <c r="E435" s="262" t="s">
        <v>93</v>
      </c>
      <c r="F435" s="262" t="s">
        <v>503</v>
      </c>
      <c r="G435" s="1001">
        <v>35.167661000000003</v>
      </c>
      <c r="H435" s="1001">
        <v>-88.644991000000005</v>
      </c>
      <c r="I435" s="1001">
        <v>4.3698785388000001</v>
      </c>
      <c r="J435" s="262" t="s">
        <v>96</v>
      </c>
      <c r="K435" s="262" t="s">
        <v>961</v>
      </c>
      <c r="L435" s="1001">
        <v>9.9629999999999992</v>
      </c>
      <c r="M435" s="1001">
        <v>8</v>
      </c>
      <c r="N435" s="1001">
        <v>1.2453749999999999</v>
      </c>
      <c r="O435" s="262" t="s">
        <v>163</v>
      </c>
      <c r="P435" s="262" t="s">
        <v>946</v>
      </c>
      <c r="Q435" s="262" t="s">
        <v>163</v>
      </c>
      <c r="R435" s="262">
        <v>179</v>
      </c>
      <c r="X435" s="1031">
        <v>23.232001959329299</v>
      </c>
      <c r="Y435" s="1031">
        <v>3.5283766374774501</v>
      </c>
      <c r="AA435" s="1036">
        <v>101.49965941248301</v>
      </c>
      <c r="AL435" s="1033">
        <v>0.22167522831050229</v>
      </c>
      <c r="AM435" s="1033">
        <v>0.22011986301369865</v>
      </c>
      <c r="AN435" s="1033">
        <v>0.21218977686703097</v>
      </c>
    </row>
    <row r="436" spans="1:40" x14ac:dyDescent="0.2">
      <c r="A436" s="262">
        <v>60616</v>
      </c>
      <c r="B436" s="262" t="s">
        <v>1408</v>
      </c>
      <c r="C436" s="1000">
        <v>42704</v>
      </c>
      <c r="D436" s="262">
        <v>2016</v>
      </c>
      <c r="E436" s="262" t="s">
        <v>92</v>
      </c>
      <c r="F436" s="262" t="s">
        <v>39</v>
      </c>
      <c r="G436" s="1001">
        <v>42.174520999999999</v>
      </c>
      <c r="H436" s="1001">
        <v>-120.361771</v>
      </c>
      <c r="I436" s="1001">
        <v>4.7337013699000003</v>
      </c>
      <c r="J436" s="262" t="s">
        <v>96</v>
      </c>
      <c r="K436" s="262" t="s">
        <v>955</v>
      </c>
      <c r="L436" s="1001">
        <v>10.454599999999999</v>
      </c>
      <c r="M436" s="1001">
        <v>8</v>
      </c>
      <c r="N436" s="1001">
        <v>1.3068249999999999</v>
      </c>
      <c r="O436" s="262" t="s">
        <v>163</v>
      </c>
      <c r="P436" s="262" t="s">
        <v>946</v>
      </c>
      <c r="Q436" s="262" t="s">
        <v>163</v>
      </c>
      <c r="R436" s="262">
        <v>180</v>
      </c>
      <c r="X436" s="1031" t="s">
        <v>1974</v>
      </c>
      <c r="Y436" s="1031" t="s">
        <v>1974</v>
      </c>
      <c r="AA436" s="1036">
        <v>85.437350124842155</v>
      </c>
      <c r="AK436" s="1033">
        <v>0.25552226027397262</v>
      </c>
      <c r="AL436" s="1033">
        <v>0.264412100456621</v>
      </c>
      <c r="AM436" s="1033">
        <v>0.26496860730593602</v>
      </c>
      <c r="AN436" s="1033">
        <v>0.25832479508196715</v>
      </c>
    </row>
    <row r="437" spans="1:40" x14ac:dyDescent="0.2">
      <c r="A437" s="262">
        <v>60990</v>
      </c>
      <c r="B437" s="262" t="s">
        <v>1409</v>
      </c>
      <c r="C437" s="1000">
        <v>42735</v>
      </c>
      <c r="D437" s="262">
        <v>2016</v>
      </c>
      <c r="E437" s="262" t="s">
        <v>1</v>
      </c>
      <c r="F437" s="262" t="s">
        <v>32</v>
      </c>
      <c r="G437" s="1001">
        <v>40.096021</v>
      </c>
      <c r="H437" s="1001">
        <v>-74.786440999999996</v>
      </c>
      <c r="I437" s="1001">
        <v>4.0069723744000001</v>
      </c>
      <c r="J437" s="262" t="s">
        <v>96</v>
      </c>
      <c r="K437" s="262" t="s">
        <v>955</v>
      </c>
      <c r="L437" s="1001">
        <v>9.93</v>
      </c>
      <c r="M437" s="1001">
        <v>7.92</v>
      </c>
      <c r="N437" s="1001">
        <v>1.2537878787878787</v>
      </c>
      <c r="O437" s="262" t="s">
        <v>962</v>
      </c>
      <c r="P437" s="262" t="s">
        <v>962</v>
      </c>
      <c r="Q437" s="262">
        <v>15</v>
      </c>
      <c r="R437" s="262">
        <v>180</v>
      </c>
      <c r="X437" s="1031">
        <v>18.635123675112599</v>
      </c>
      <c r="Y437" s="1031">
        <v>20.288653406481501</v>
      </c>
      <c r="AA437" s="1036">
        <v>164.06269535005697</v>
      </c>
      <c r="AK437" s="1033">
        <v>0.17170852359208524</v>
      </c>
      <c r="AL437" s="1033">
        <v>0.16259916516765832</v>
      </c>
      <c r="AM437" s="1033">
        <v>0.17711360177113605</v>
      </c>
      <c r="AN437" s="1033">
        <v>0.16757396368052102</v>
      </c>
    </row>
    <row r="438" spans="1:40" x14ac:dyDescent="0.2">
      <c r="A438" s="262">
        <v>60805</v>
      </c>
      <c r="B438" s="262" t="s">
        <v>1410</v>
      </c>
      <c r="C438" s="1000">
        <v>42426</v>
      </c>
      <c r="D438" s="262">
        <v>2016</v>
      </c>
      <c r="E438" s="262" t="s">
        <v>1</v>
      </c>
      <c r="F438" s="262" t="s">
        <v>32</v>
      </c>
      <c r="G438" s="1001">
        <v>41.153381000000003</v>
      </c>
      <c r="H438" s="1001">
        <v>-74.638231000000005</v>
      </c>
      <c r="I438" s="1001">
        <v>3.8798671232999999</v>
      </c>
      <c r="J438" s="262" t="s">
        <v>96</v>
      </c>
      <c r="K438" s="262" t="s">
        <v>955</v>
      </c>
      <c r="L438" s="1001">
        <v>10</v>
      </c>
      <c r="M438" s="1001">
        <v>7.8479999999999999</v>
      </c>
      <c r="N438" s="1001">
        <v>1.2742099898063202</v>
      </c>
      <c r="O438" s="262" t="s">
        <v>962</v>
      </c>
      <c r="P438" s="262" t="s">
        <v>962</v>
      </c>
      <c r="Q438" s="262">
        <v>20</v>
      </c>
      <c r="R438" s="262">
        <v>180</v>
      </c>
      <c r="X438" s="1031">
        <v>19.667811512667001</v>
      </c>
      <c r="Y438" s="1031">
        <v>22.622672006101499</v>
      </c>
      <c r="AA438" s="1036"/>
      <c r="AK438" s="1033">
        <v>0.16801826018553431</v>
      </c>
      <c r="AL438" s="1033">
        <v>0.15414158974860248</v>
      </c>
      <c r="AM438" s="1033">
        <v>0.15831622750059349</v>
      </c>
      <c r="AN438" s="1033">
        <v>0.14210110496519482</v>
      </c>
    </row>
    <row r="439" spans="1:40" x14ac:dyDescent="0.2">
      <c r="A439" s="262">
        <v>60375</v>
      </c>
      <c r="B439" s="262" t="s">
        <v>1411</v>
      </c>
      <c r="C439" s="1000">
        <v>42735</v>
      </c>
      <c r="D439" s="262">
        <v>2016</v>
      </c>
      <c r="E439" s="262" t="s">
        <v>1</v>
      </c>
      <c r="F439" s="262" t="s">
        <v>32</v>
      </c>
      <c r="G439" s="1001">
        <v>40.523550999999998</v>
      </c>
      <c r="H439" s="1001">
        <v>-74.429781000000006</v>
      </c>
      <c r="I439" s="1001">
        <v>3.9615627854</v>
      </c>
      <c r="J439" s="262" t="s">
        <v>96</v>
      </c>
      <c r="K439" s="262" t="s">
        <v>955</v>
      </c>
      <c r="L439" s="1001">
        <v>7.75</v>
      </c>
      <c r="M439" s="1001">
        <v>7.7</v>
      </c>
      <c r="N439" s="1001">
        <v>1.0064935064935066</v>
      </c>
      <c r="O439" s="262" t="s">
        <v>962</v>
      </c>
      <c r="P439" s="262" t="s">
        <v>962</v>
      </c>
      <c r="Q439" s="262">
        <v>10</v>
      </c>
      <c r="R439" s="262">
        <v>180</v>
      </c>
      <c r="X439" s="1031">
        <v>19.614379222699899</v>
      </c>
      <c r="Y439" s="1031">
        <v>18.492251679055101</v>
      </c>
      <c r="AA439" s="1036">
        <v>143.40093994863659</v>
      </c>
      <c r="AK439" s="1033">
        <v>0.13787582280732966</v>
      </c>
      <c r="AL439" s="1033">
        <v>0.13032971594615431</v>
      </c>
      <c r="AM439" s="1033">
        <v>0.142738539998814</v>
      </c>
      <c r="AN439" s="1033">
        <v>0.14669529013791308</v>
      </c>
    </row>
    <row r="440" spans="1:40" x14ac:dyDescent="0.2">
      <c r="A440" s="262">
        <v>60729</v>
      </c>
      <c r="B440" s="262" t="s">
        <v>1412</v>
      </c>
      <c r="C440" s="1000">
        <v>42490</v>
      </c>
      <c r="D440" s="262">
        <v>2016</v>
      </c>
      <c r="E440" s="262" t="s">
        <v>1</v>
      </c>
      <c r="F440" s="262" t="s">
        <v>32</v>
      </c>
      <c r="G440" s="1001">
        <v>40.463231</v>
      </c>
      <c r="H440" s="1001">
        <v>-74.856949999999998</v>
      </c>
      <c r="I440" s="1001">
        <v>3.9719244292</v>
      </c>
      <c r="J440" s="262" t="s">
        <v>96</v>
      </c>
      <c r="K440" s="262" t="s">
        <v>955</v>
      </c>
      <c r="L440" s="1001">
        <v>10</v>
      </c>
      <c r="M440" s="1001">
        <v>7.5</v>
      </c>
      <c r="N440" s="1001">
        <v>1.3333333333333333</v>
      </c>
      <c r="O440" s="262" t="s">
        <v>962</v>
      </c>
      <c r="P440" s="262" t="s">
        <v>962</v>
      </c>
      <c r="Q440" s="262">
        <v>25</v>
      </c>
      <c r="R440" s="262">
        <v>180</v>
      </c>
      <c r="X440" s="1031">
        <v>18.815782463827599</v>
      </c>
      <c r="Y440" s="1031">
        <v>18.315604065095801</v>
      </c>
      <c r="AA440" s="1036">
        <v>129.81483620763959</v>
      </c>
      <c r="AK440" s="1033">
        <v>0.19165905631659055</v>
      </c>
      <c r="AL440" s="1033">
        <v>0.13140030441400305</v>
      </c>
      <c r="AM440" s="1033">
        <v>0.191248097412481</v>
      </c>
      <c r="AN440" s="1033">
        <v>0.19039162112932606</v>
      </c>
    </row>
    <row r="441" spans="1:40" x14ac:dyDescent="0.2">
      <c r="A441" s="262">
        <v>60728</v>
      </c>
      <c r="B441" s="262" t="s">
        <v>1413</v>
      </c>
      <c r="C441" s="1000">
        <v>42460</v>
      </c>
      <c r="D441" s="262">
        <v>2016</v>
      </c>
      <c r="E441" s="262" t="s">
        <v>1</v>
      </c>
      <c r="F441" s="262" t="s">
        <v>32</v>
      </c>
      <c r="G441" s="1001">
        <v>40.135410999999998</v>
      </c>
      <c r="H441" s="1001">
        <v>-74.173781000000005</v>
      </c>
      <c r="I441" s="1001">
        <v>4.0207079909000001</v>
      </c>
      <c r="J441" s="262" t="s">
        <v>96</v>
      </c>
      <c r="K441" s="262" t="s">
        <v>955</v>
      </c>
      <c r="L441" s="1001">
        <v>8.8629999999999995</v>
      </c>
      <c r="M441" s="1001">
        <v>7</v>
      </c>
      <c r="N441" s="1001">
        <v>1.266142857142857</v>
      </c>
      <c r="O441" s="262" t="s">
        <v>962</v>
      </c>
      <c r="P441" s="262" t="s">
        <v>962</v>
      </c>
      <c r="Q441" s="262">
        <v>20</v>
      </c>
      <c r="R441" s="262">
        <v>180</v>
      </c>
      <c r="X441" s="1031">
        <v>19.405454909785998</v>
      </c>
      <c r="Y441" s="1031">
        <v>19.952991105666602</v>
      </c>
      <c r="AA441" s="1036">
        <v>148.90992613101571</v>
      </c>
      <c r="AK441" s="1033">
        <v>0.18913894324853228</v>
      </c>
      <c r="AL441" s="1033">
        <v>0.18023483365949119</v>
      </c>
      <c r="AM441" s="1033">
        <v>0.19284083496412263</v>
      </c>
      <c r="AN441" s="1033">
        <v>0.18819932344522508</v>
      </c>
    </row>
    <row r="442" spans="1:40" x14ac:dyDescent="0.2">
      <c r="A442" s="262">
        <v>60535</v>
      </c>
      <c r="B442" s="262" t="s">
        <v>1414</v>
      </c>
      <c r="C442" s="1000">
        <v>42735</v>
      </c>
      <c r="D442" s="262">
        <v>2016</v>
      </c>
      <c r="E442" s="262" t="s">
        <v>93</v>
      </c>
      <c r="F442" s="262" t="s">
        <v>500</v>
      </c>
      <c r="G442" s="1001">
        <v>33.968480999999997</v>
      </c>
      <c r="H442" s="1001">
        <v>-81.782781</v>
      </c>
      <c r="I442" s="1001">
        <v>4.5985155250999998</v>
      </c>
      <c r="J442" s="262" t="s">
        <v>96</v>
      </c>
      <c r="K442" s="262" t="s">
        <v>955</v>
      </c>
      <c r="L442" s="1001">
        <v>9.9955200000000008</v>
      </c>
      <c r="M442" s="1001">
        <v>6.8</v>
      </c>
      <c r="N442" s="1001">
        <v>1.4699294117647062</v>
      </c>
      <c r="O442" s="262" t="s">
        <v>962</v>
      </c>
      <c r="P442" s="262" t="s">
        <v>962</v>
      </c>
      <c r="Q442" s="262">
        <v>20</v>
      </c>
      <c r="R442" s="262">
        <v>180</v>
      </c>
      <c r="X442" s="1031" t="s">
        <v>1974</v>
      </c>
      <c r="Y442" s="1031" t="s">
        <v>1974</v>
      </c>
      <c r="AA442" s="1036">
        <v>84.68548380225424</v>
      </c>
      <c r="AK442" s="1033">
        <v>0.23166800966962128</v>
      </c>
      <c r="AL442" s="1033">
        <v>0.22146118721461192</v>
      </c>
      <c r="AM442" s="1033">
        <v>0.21956419554123019</v>
      </c>
      <c r="AN442" s="1033">
        <v>0.20391353262616521</v>
      </c>
    </row>
    <row r="443" spans="1:40" x14ac:dyDescent="0.2">
      <c r="A443" s="262">
        <v>60367</v>
      </c>
      <c r="B443" s="262" t="s">
        <v>1415</v>
      </c>
      <c r="C443" s="1000">
        <v>42430</v>
      </c>
      <c r="D443" s="262">
        <v>2016</v>
      </c>
      <c r="E443" s="262" t="s">
        <v>93</v>
      </c>
      <c r="F443" s="262" t="s">
        <v>67</v>
      </c>
      <c r="G443" s="1001">
        <v>35.863841000000001</v>
      </c>
      <c r="H443" s="1001">
        <v>-79.425375000000003</v>
      </c>
      <c r="I443" s="1001">
        <v>4.4411166667000002</v>
      </c>
      <c r="J443" s="262" t="s">
        <v>96</v>
      </c>
      <c r="K443" s="262" t="s">
        <v>955</v>
      </c>
      <c r="L443" s="1001">
        <v>8.3987999999999996</v>
      </c>
      <c r="M443" s="1001">
        <v>6.6639999999999997</v>
      </c>
      <c r="N443" s="1001">
        <v>1.2603241296518608</v>
      </c>
      <c r="O443" s="262" t="s">
        <v>962</v>
      </c>
      <c r="P443" s="262" t="s">
        <v>962</v>
      </c>
      <c r="Q443" s="262">
        <v>20</v>
      </c>
      <c r="R443" s="262">
        <v>180</v>
      </c>
      <c r="X443" s="1031">
        <v>23.2226421348096</v>
      </c>
      <c r="Y443" s="1031">
        <v>1.7767390467430899</v>
      </c>
      <c r="AA443" s="1036">
        <v>91.447359846465687</v>
      </c>
      <c r="AK443" s="1033">
        <v>0.19867536055518098</v>
      </c>
      <c r="AL443" s="1033">
        <v>0.18563932422283982</v>
      </c>
      <c r="AM443" s="1033">
        <v>0.19021307152998185</v>
      </c>
      <c r="AN443" s="1033">
        <v>0.17990461211807124</v>
      </c>
    </row>
    <row r="444" spans="1:40" x14ac:dyDescent="0.2">
      <c r="A444" s="262">
        <v>60283</v>
      </c>
      <c r="B444" s="262" t="s">
        <v>1416</v>
      </c>
      <c r="C444" s="1000">
        <v>42735</v>
      </c>
      <c r="D444" s="262">
        <v>2016</v>
      </c>
      <c r="E444" s="262" t="s">
        <v>92</v>
      </c>
      <c r="F444" s="262" t="s">
        <v>60</v>
      </c>
      <c r="G444" s="1001">
        <v>40.230021000000001</v>
      </c>
      <c r="H444" s="1001">
        <v>-105.029831</v>
      </c>
      <c r="I444" s="1001">
        <v>4.5346242008999997</v>
      </c>
      <c r="J444" s="262" t="s">
        <v>96</v>
      </c>
      <c r="K444" s="262" t="s">
        <v>961</v>
      </c>
      <c r="L444" s="1001">
        <v>8.5</v>
      </c>
      <c r="M444" s="1001">
        <v>6.5</v>
      </c>
      <c r="N444" s="1001">
        <v>1.3076923076923077</v>
      </c>
      <c r="O444" s="262" t="s">
        <v>163</v>
      </c>
      <c r="P444" s="262" t="s">
        <v>946</v>
      </c>
      <c r="Q444" s="262" t="s">
        <v>163</v>
      </c>
      <c r="R444" s="262">
        <v>180</v>
      </c>
      <c r="X444" s="1031" t="s">
        <v>1974</v>
      </c>
      <c r="Y444" s="1031" t="s">
        <v>1974</v>
      </c>
      <c r="AA444" s="1036">
        <v>83.96642926840282</v>
      </c>
      <c r="AK444" s="1033">
        <v>0.25377590446083598</v>
      </c>
      <c r="AL444" s="1033">
        <v>0.25809624165788553</v>
      </c>
      <c r="AM444" s="1033">
        <v>0.24358974358974358</v>
      </c>
      <c r="AN444" s="1033">
        <v>0.2659906123020877</v>
      </c>
    </row>
    <row r="445" spans="1:40" x14ac:dyDescent="0.2">
      <c r="A445" s="262" t="s">
        <v>1417</v>
      </c>
      <c r="B445" s="262" t="s">
        <v>1418</v>
      </c>
      <c r="C445" s="1000">
        <v>42581</v>
      </c>
      <c r="D445" s="262">
        <v>2016</v>
      </c>
      <c r="E445" s="262" t="s">
        <v>17</v>
      </c>
      <c r="F445" s="262" t="s">
        <v>17</v>
      </c>
      <c r="G445" s="1001">
        <v>21.470555999999998</v>
      </c>
      <c r="H445" s="1001">
        <v>-158.01333299999999</v>
      </c>
      <c r="I445" s="1001">
        <v>5.0733043378999998</v>
      </c>
      <c r="J445" s="262" t="s">
        <v>96</v>
      </c>
      <c r="K445" s="262" t="s">
        <v>955</v>
      </c>
      <c r="L445" s="1001">
        <v>8.1319199999999991</v>
      </c>
      <c r="M445" s="1001">
        <v>6.5</v>
      </c>
      <c r="N445" s="1001">
        <v>1.2510646153846152</v>
      </c>
      <c r="O445" s="262" t="s">
        <v>962</v>
      </c>
      <c r="P445" s="262" t="s">
        <v>962</v>
      </c>
      <c r="Q445" s="262">
        <v>10</v>
      </c>
      <c r="R445" s="262">
        <v>180</v>
      </c>
      <c r="X445" s="1031" t="s">
        <v>1974</v>
      </c>
      <c r="Y445" s="1031" t="s">
        <v>1974</v>
      </c>
      <c r="AA445" s="1036"/>
    </row>
    <row r="446" spans="1:40" x14ac:dyDescent="0.2">
      <c r="A446" s="262">
        <v>60762</v>
      </c>
      <c r="B446" s="262" t="s">
        <v>1419</v>
      </c>
      <c r="C446" s="1000">
        <v>42673</v>
      </c>
      <c r="D446" s="262">
        <v>2016</v>
      </c>
      <c r="E446" s="262" t="s">
        <v>1</v>
      </c>
      <c r="F446" s="262" t="s">
        <v>32</v>
      </c>
      <c r="G446" s="1001">
        <v>40.714841</v>
      </c>
      <c r="H446" s="1001">
        <v>-74.665830999999997</v>
      </c>
      <c r="I446" s="1001">
        <v>3.9367938356000001</v>
      </c>
      <c r="J446" s="262" t="s">
        <v>96</v>
      </c>
      <c r="K446" s="262" t="s">
        <v>955</v>
      </c>
      <c r="L446" s="1001">
        <v>7.96</v>
      </c>
      <c r="M446" s="1001">
        <v>6.2</v>
      </c>
      <c r="N446" s="1001">
        <v>1.2838709677419355</v>
      </c>
      <c r="O446" s="262" t="s">
        <v>962</v>
      </c>
      <c r="P446" s="262" t="s">
        <v>962</v>
      </c>
      <c r="Q446" s="262">
        <v>15</v>
      </c>
      <c r="R446" s="262">
        <v>180</v>
      </c>
      <c r="X446" s="1031">
        <v>18.930262372098401</v>
      </c>
      <c r="Y446" s="1031">
        <v>20.016204546822799</v>
      </c>
      <c r="AA446" s="1036">
        <v>175.70900600212022</v>
      </c>
      <c r="AK446" s="1033">
        <v>0.18610988363529241</v>
      </c>
      <c r="AL446" s="1033">
        <v>0.17519148622772135</v>
      </c>
      <c r="AM446" s="1033">
        <v>0.18715937546030342</v>
      </c>
      <c r="AN446" s="1033">
        <v>0.18371011810329632</v>
      </c>
    </row>
    <row r="447" spans="1:40" x14ac:dyDescent="0.2">
      <c r="A447" s="262">
        <v>60737</v>
      </c>
      <c r="B447" s="262" t="s">
        <v>1420</v>
      </c>
      <c r="C447" s="1000">
        <v>42491</v>
      </c>
      <c r="D447" s="262">
        <v>2016</v>
      </c>
      <c r="E447" s="262" t="s">
        <v>1</v>
      </c>
      <c r="F447" s="262" t="s">
        <v>502</v>
      </c>
      <c r="G447" s="1001">
        <v>39.113731000000001</v>
      </c>
      <c r="H447" s="1001">
        <v>-75.961940999999996</v>
      </c>
      <c r="I447" s="1001">
        <v>4.1698474886000003</v>
      </c>
      <c r="J447" s="262" t="s">
        <v>96</v>
      </c>
      <c r="K447" s="262" t="s">
        <v>955</v>
      </c>
      <c r="L447" s="1001">
        <v>7.36</v>
      </c>
      <c r="M447" s="1001">
        <v>6</v>
      </c>
      <c r="N447" s="1001">
        <v>1.2266666666666668</v>
      </c>
      <c r="O447" s="262" t="s">
        <v>962</v>
      </c>
      <c r="P447" s="262" t="s">
        <v>962</v>
      </c>
      <c r="Q447" s="262">
        <v>20</v>
      </c>
      <c r="R447" s="262">
        <v>180</v>
      </c>
      <c r="X447" s="1031">
        <v>22.251445468778901</v>
      </c>
      <c r="Y447" s="1031">
        <v>18.064550980940201</v>
      </c>
      <c r="AA447" s="1036"/>
      <c r="AK447" s="1033">
        <v>0.19037290715372907</v>
      </c>
      <c r="AL447" s="1033">
        <v>0.1834855403348554</v>
      </c>
      <c r="AM447" s="1033">
        <v>0.19062024353120244</v>
      </c>
      <c r="AN447" s="1033">
        <v>0.17820279295689131</v>
      </c>
    </row>
    <row r="448" spans="1:40" x14ac:dyDescent="0.2">
      <c r="A448" s="262">
        <v>60330</v>
      </c>
      <c r="B448" s="262" t="s">
        <v>1421</v>
      </c>
      <c r="C448" s="1000">
        <v>42643</v>
      </c>
      <c r="D448" s="262">
        <v>2016</v>
      </c>
      <c r="E448" s="262" t="s">
        <v>92</v>
      </c>
      <c r="F448" s="262" t="s">
        <v>39</v>
      </c>
      <c r="G448" s="1001">
        <v>43.936870999999996</v>
      </c>
      <c r="H448" s="1001">
        <v>-117.382891</v>
      </c>
      <c r="I448" s="1001">
        <v>4.5567038812999998</v>
      </c>
      <c r="J448" s="262" t="s">
        <v>96</v>
      </c>
      <c r="K448" s="262" t="s">
        <v>955</v>
      </c>
      <c r="L448" s="1001">
        <v>7.8545999999999996</v>
      </c>
      <c r="M448" s="1001">
        <v>6</v>
      </c>
      <c r="N448" s="1001">
        <v>1.3090999999999999</v>
      </c>
      <c r="O448" s="262" t="s">
        <v>163</v>
      </c>
      <c r="P448" s="262" t="s">
        <v>946</v>
      </c>
      <c r="Q448" s="262" t="s">
        <v>163</v>
      </c>
      <c r="R448" s="262">
        <v>180</v>
      </c>
      <c r="X448" s="1031" t="s">
        <v>1974</v>
      </c>
      <c r="Y448" s="1031" t="s">
        <v>1974</v>
      </c>
      <c r="AA448" s="1036">
        <v>77.290120114967962</v>
      </c>
      <c r="AK448" s="1033">
        <v>0.23165905631659056</v>
      </c>
      <c r="AL448" s="1033">
        <v>0.25481354642313547</v>
      </c>
      <c r="AM448" s="1033">
        <v>0.25605022831050228</v>
      </c>
      <c r="AN448" s="1033">
        <v>0.25658394049787492</v>
      </c>
    </row>
    <row r="449" spans="1:40" x14ac:dyDescent="0.2">
      <c r="A449" s="262">
        <v>60266</v>
      </c>
      <c r="B449" s="262" t="s">
        <v>1422</v>
      </c>
      <c r="C449" s="1000">
        <v>42644</v>
      </c>
      <c r="D449" s="262">
        <v>2016</v>
      </c>
      <c r="E449" s="262" t="s">
        <v>1</v>
      </c>
      <c r="F449" s="262" t="s">
        <v>32</v>
      </c>
      <c r="G449" s="1001">
        <v>39.503221000000003</v>
      </c>
      <c r="H449" s="1001">
        <v>-74.964031000000006</v>
      </c>
      <c r="I449" s="1001">
        <v>4.1014714612000001</v>
      </c>
      <c r="J449" s="262" t="s">
        <v>96</v>
      </c>
      <c r="K449" s="262" t="s">
        <v>955</v>
      </c>
      <c r="L449" s="1001">
        <v>7.1460900000000001</v>
      </c>
      <c r="M449" s="1001">
        <v>5.9</v>
      </c>
      <c r="N449" s="1001">
        <v>1.2112016949152542</v>
      </c>
      <c r="O449" s="262" t="s">
        <v>962</v>
      </c>
      <c r="P449" s="262" t="s">
        <v>962</v>
      </c>
      <c r="Q449" s="262">
        <v>20</v>
      </c>
      <c r="R449" s="262">
        <v>184</v>
      </c>
      <c r="X449" s="1031">
        <v>18.7361509568983</v>
      </c>
      <c r="Y449" s="1031">
        <v>20.630569864835</v>
      </c>
      <c r="AA449" s="1036">
        <v>104.72982957898397</v>
      </c>
      <c r="AK449" s="1033">
        <v>0.18798854577819049</v>
      </c>
      <c r="AL449" s="1033">
        <v>0.16715037535794439</v>
      </c>
      <c r="AM449" s="1033">
        <v>0.19731444934602577</v>
      </c>
      <c r="AN449" s="1033">
        <v>0.1814933160445803</v>
      </c>
    </row>
    <row r="450" spans="1:40" x14ac:dyDescent="0.2">
      <c r="A450" s="262">
        <v>60864</v>
      </c>
      <c r="B450" s="262" t="s">
        <v>1423</v>
      </c>
      <c r="C450" s="1000">
        <v>42733</v>
      </c>
      <c r="D450" s="262">
        <v>2016</v>
      </c>
      <c r="E450" s="262" t="s">
        <v>4</v>
      </c>
      <c r="F450" s="262" t="s">
        <v>62</v>
      </c>
      <c r="G450" s="1001">
        <v>40.474390999999997</v>
      </c>
      <c r="H450" s="1001">
        <v>-86.146180999999999</v>
      </c>
      <c r="I450" s="1001">
        <v>3.9513751142000002</v>
      </c>
      <c r="J450" s="262" t="s">
        <v>96</v>
      </c>
      <c r="K450" s="262" t="s">
        <v>955</v>
      </c>
      <c r="L450" s="1001">
        <v>7.15158</v>
      </c>
      <c r="M450" s="1001">
        <v>5.4</v>
      </c>
      <c r="N450" s="1001">
        <v>1.3243666666666667</v>
      </c>
      <c r="O450" s="262" t="s">
        <v>962</v>
      </c>
      <c r="P450" s="262" t="s">
        <v>962</v>
      </c>
      <c r="Q450" s="262">
        <v>30</v>
      </c>
      <c r="R450" s="262">
        <v>180</v>
      </c>
      <c r="X450" s="1031">
        <v>26.651564577365399</v>
      </c>
      <c r="Y450" s="1031">
        <v>0.649855190500925</v>
      </c>
      <c r="AA450" s="1036">
        <v>100.22364333314778</v>
      </c>
      <c r="AK450" s="1033">
        <v>0.18423389142567223</v>
      </c>
      <c r="AL450" s="1033">
        <v>0.17467867410789784</v>
      </c>
      <c r="AM450" s="1033">
        <v>0.17013360392355822</v>
      </c>
      <c r="AN450" s="1033">
        <v>0.16488312082574372</v>
      </c>
    </row>
    <row r="451" spans="1:40" x14ac:dyDescent="0.2">
      <c r="A451" s="262">
        <v>60410</v>
      </c>
      <c r="B451" s="262" t="s">
        <v>1424</v>
      </c>
      <c r="C451" s="1000">
        <v>42614</v>
      </c>
      <c r="D451" s="262">
        <v>2016</v>
      </c>
      <c r="E451" s="262" t="s">
        <v>4</v>
      </c>
      <c r="F451" s="262" t="s">
        <v>62</v>
      </c>
      <c r="G451" s="1001">
        <v>39.134551000000002</v>
      </c>
      <c r="H451" s="1001">
        <v>-87.414490999999998</v>
      </c>
      <c r="I451" s="1001">
        <v>4.1145121004999998</v>
      </c>
      <c r="J451" s="262" t="s">
        <v>96</v>
      </c>
      <c r="K451" s="262" t="s">
        <v>961</v>
      </c>
      <c r="L451" s="1001">
        <v>7</v>
      </c>
      <c r="M451" s="1001">
        <v>5.2</v>
      </c>
      <c r="N451" s="1001">
        <v>1.346153846153846</v>
      </c>
      <c r="O451" s="262" t="s">
        <v>962</v>
      </c>
      <c r="P451" s="262" t="s">
        <v>962</v>
      </c>
      <c r="Q451" s="262">
        <v>20</v>
      </c>
      <c r="R451" s="262">
        <v>180</v>
      </c>
      <c r="X451" s="1031">
        <v>24.1853963444577</v>
      </c>
      <c r="Y451" s="1031">
        <v>0.59093378465980795</v>
      </c>
      <c r="AA451" s="1036">
        <v>103.78904873468268</v>
      </c>
      <c r="AK451" s="1033">
        <v>0.2116921320688443</v>
      </c>
      <c r="AL451" s="1033">
        <v>0.1484457323498419</v>
      </c>
      <c r="AM451" s="1033">
        <v>0.19865208991921318</v>
      </c>
      <c r="AN451" s="1033">
        <v>0.19587624351968611</v>
      </c>
    </row>
    <row r="452" spans="1:40" x14ac:dyDescent="0.2">
      <c r="A452" s="262">
        <v>60071</v>
      </c>
      <c r="B452" s="262" t="s">
        <v>1425</v>
      </c>
      <c r="C452" s="1000">
        <v>42628</v>
      </c>
      <c r="D452" s="262">
        <v>2016</v>
      </c>
      <c r="E452" s="262" t="s">
        <v>93</v>
      </c>
      <c r="F452" s="262" t="s">
        <v>37</v>
      </c>
      <c r="G452" s="1001">
        <v>30.122551000000001</v>
      </c>
      <c r="H452" s="1001">
        <v>-83.561060999999995</v>
      </c>
      <c r="I452" s="1001">
        <v>4.7835595890000002</v>
      </c>
      <c r="J452" s="262" t="s">
        <v>96</v>
      </c>
      <c r="K452" s="262" t="s">
        <v>955</v>
      </c>
      <c r="L452" s="1001">
        <v>6.7488000000000001</v>
      </c>
      <c r="M452" s="1001">
        <v>5.0999999999999996</v>
      </c>
      <c r="N452" s="1001">
        <v>1.323294117647059</v>
      </c>
      <c r="O452" s="262" t="s">
        <v>962</v>
      </c>
      <c r="P452" s="262" t="s">
        <v>962</v>
      </c>
      <c r="Q452" s="262">
        <v>20</v>
      </c>
      <c r="R452" s="262">
        <v>180</v>
      </c>
      <c r="X452" s="1031" t="s">
        <v>1974</v>
      </c>
      <c r="Y452" s="1031" t="s">
        <v>1974</v>
      </c>
      <c r="AA452" s="1036">
        <v>96.254519215333303</v>
      </c>
      <c r="AK452" s="1033">
        <v>0.17891037693616263</v>
      </c>
      <c r="AL452" s="1033">
        <v>0.10401557883427345</v>
      </c>
      <c r="AM452" s="1033">
        <v>0.19482496194824966</v>
      </c>
      <c r="AN452" s="1033">
        <v>0.19933747633844071</v>
      </c>
    </row>
    <row r="453" spans="1:40" x14ac:dyDescent="0.2">
      <c r="A453" s="262">
        <v>59854</v>
      </c>
      <c r="B453" s="262" t="s">
        <v>1426</v>
      </c>
      <c r="C453" s="1000">
        <v>42614</v>
      </c>
      <c r="D453" s="262">
        <v>2016</v>
      </c>
      <c r="E453" s="262" t="s">
        <v>1</v>
      </c>
      <c r="F453" s="262" t="s">
        <v>62</v>
      </c>
      <c r="G453" s="1001">
        <v>41.713290999999998</v>
      </c>
      <c r="H453" s="1001">
        <v>-86.487091000000007</v>
      </c>
      <c r="I453" s="1001">
        <v>3.8344801369999999</v>
      </c>
      <c r="J453" s="262" t="s">
        <v>96</v>
      </c>
      <c r="K453" s="262" t="s">
        <v>961</v>
      </c>
      <c r="L453" s="1001">
        <v>6.46875</v>
      </c>
      <c r="M453" s="1001">
        <v>5.01</v>
      </c>
      <c r="N453" s="1001">
        <v>1.2911676646706587</v>
      </c>
      <c r="O453" s="262" t="s">
        <v>962</v>
      </c>
      <c r="P453" s="262" t="s">
        <v>962</v>
      </c>
      <c r="Q453" s="262">
        <v>25</v>
      </c>
      <c r="R453" s="262">
        <v>180</v>
      </c>
      <c r="X453" s="1031">
        <v>23.138912857123099</v>
      </c>
      <c r="Y453" s="1031">
        <v>13.838877145318699</v>
      </c>
      <c r="AA453" s="1036">
        <v>111.69466297446324</v>
      </c>
    </row>
    <row r="454" spans="1:40" x14ac:dyDescent="0.2">
      <c r="A454" s="262">
        <v>60187</v>
      </c>
      <c r="B454" s="262" t="s">
        <v>1427</v>
      </c>
      <c r="C454" s="1000">
        <v>42695</v>
      </c>
      <c r="D454" s="262">
        <v>2016</v>
      </c>
      <c r="E454" s="262" t="s">
        <v>8</v>
      </c>
      <c r="F454" s="262" t="s">
        <v>38</v>
      </c>
      <c r="G454" s="1001">
        <v>34.687041000000001</v>
      </c>
      <c r="H454" s="1001">
        <v>-118.312281</v>
      </c>
      <c r="I454" s="1001">
        <v>5.6208550227999998</v>
      </c>
      <c r="J454" s="262" t="s">
        <v>96</v>
      </c>
      <c r="K454" s="262" t="s">
        <v>955</v>
      </c>
      <c r="L454" s="1001">
        <v>6.25</v>
      </c>
      <c r="M454" s="1001">
        <v>5.0010000000000003</v>
      </c>
      <c r="N454" s="1001">
        <v>1.2497500499900018</v>
      </c>
      <c r="O454" s="262" t="s">
        <v>163</v>
      </c>
      <c r="P454" s="262" t="s">
        <v>946</v>
      </c>
      <c r="Q454" s="262" t="s">
        <v>163</v>
      </c>
      <c r="R454" s="262">
        <v>180</v>
      </c>
      <c r="X454" s="1031">
        <v>22.372565323282199</v>
      </c>
      <c r="Y454" s="1031">
        <v>3.1850108053049699</v>
      </c>
      <c r="AA454" s="1036">
        <v>57.754343291682147</v>
      </c>
    </row>
    <row r="455" spans="1:40" x14ac:dyDescent="0.2">
      <c r="A455" s="262">
        <v>60581</v>
      </c>
      <c r="B455" s="262" t="s">
        <v>1428</v>
      </c>
      <c r="C455" s="1000">
        <v>43099</v>
      </c>
      <c r="D455" s="262">
        <v>2017</v>
      </c>
      <c r="E455" s="262" t="s">
        <v>2</v>
      </c>
      <c r="F455" s="262" t="s">
        <v>21</v>
      </c>
      <c r="G455" s="1001">
        <v>31.258120999999999</v>
      </c>
      <c r="H455" s="1001">
        <v>-102.26951</v>
      </c>
      <c r="I455" s="1001">
        <v>5.5476324201000002</v>
      </c>
      <c r="J455" s="262" t="s">
        <v>96</v>
      </c>
      <c r="K455" s="262" t="s">
        <v>955</v>
      </c>
      <c r="L455" s="1001">
        <v>213</v>
      </c>
      <c r="M455" s="1001">
        <v>157.5</v>
      </c>
      <c r="N455" s="1001">
        <v>1.3523809523809525</v>
      </c>
      <c r="O455" s="262" t="s">
        <v>163</v>
      </c>
      <c r="P455" s="262" t="s">
        <v>946</v>
      </c>
      <c r="Q455" s="262" t="s">
        <v>163</v>
      </c>
      <c r="R455" s="262">
        <v>180</v>
      </c>
      <c r="X455" s="1031">
        <v>17.174605829481202</v>
      </c>
      <c r="Y455" s="1031">
        <v>0</v>
      </c>
      <c r="Z455" s="1036">
        <v>33.477572124902736</v>
      </c>
      <c r="AA455" s="1036">
        <v>48.373488651407136</v>
      </c>
      <c r="AL455" s="1033">
        <v>0.2883257229832572</v>
      </c>
      <c r="AM455" s="1033">
        <v>0.29256649996376022</v>
      </c>
      <c r="AN455" s="1033">
        <v>0.25463324370428198</v>
      </c>
    </row>
    <row r="456" spans="1:40" x14ac:dyDescent="0.2">
      <c r="A456" s="262">
        <v>60033</v>
      </c>
      <c r="B456" s="262" t="s">
        <v>1429</v>
      </c>
      <c r="C456" s="1000">
        <v>43069</v>
      </c>
      <c r="D456" s="262">
        <v>2017</v>
      </c>
      <c r="E456" s="262" t="s">
        <v>8</v>
      </c>
      <c r="F456" s="262" t="s">
        <v>38</v>
      </c>
      <c r="G456" s="1001">
        <v>35.866551000000001</v>
      </c>
      <c r="H456" s="1001">
        <v>-120.314111</v>
      </c>
      <c r="I456" s="1001">
        <v>5.4430990868000002</v>
      </c>
      <c r="J456" s="262" t="s">
        <v>96</v>
      </c>
      <c r="K456" s="262" t="s">
        <v>961</v>
      </c>
      <c r="L456" s="1001">
        <v>173</v>
      </c>
      <c r="M456" s="1001">
        <v>130</v>
      </c>
      <c r="N456" s="1001">
        <v>1.3307692307692307</v>
      </c>
      <c r="O456" s="262" t="s">
        <v>163</v>
      </c>
      <c r="P456" s="262" t="s">
        <v>946</v>
      </c>
      <c r="Q456" s="262" t="s">
        <v>163</v>
      </c>
      <c r="R456" s="262">
        <v>180</v>
      </c>
      <c r="X456" s="1031">
        <v>19.1950795199655</v>
      </c>
      <c r="Y456" s="1031">
        <v>3.3316560070508099</v>
      </c>
      <c r="Z456" s="1036">
        <v>59.057242591198218</v>
      </c>
      <c r="AA456" s="1036">
        <v>79.210266523498518</v>
      </c>
      <c r="AL456" s="1033">
        <v>0.31769669827889008</v>
      </c>
      <c r="AM456" s="1033">
        <v>0.29592553565156304</v>
      </c>
      <c r="AN456" s="1033">
        <v>0.29848062911587503</v>
      </c>
    </row>
    <row r="457" spans="1:40" x14ac:dyDescent="0.2">
      <c r="A457" s="262">
        <v>60436</v>
      </c>
      <c r="B457" s="262" t="s">
        <v>1430</v>
      </c>
      <c r="C457" s="1000">
        <v>42830</v>
      </c>
      <c r="D457" s="262">
        <v>2017</v>
      </c>
      <c r="E457" s="262" t="s">
        <v>2</v>
      </c>
      <c r="F457" s="262" t="s">
        <v>21</v>
      </c>
      <c r="G457" s="1001">
        <v>31.000883000000002</v>
      </c>
      <c r="H457" s="1001">
        <v>-102.2817</v>
      </c>
      <c r="I457" s="1001">
        <v>5.4915118721000002</v>
      </c>
      <c r="J457" s="262" t="s">
        <v>96</v>
      </c>
      <c r="K457" s="262" t="s">
        <v>961</v>
      </c>
      <c r="L457" s="1001">
        <v>142.80000000000001</v>
      </c>
      <c r="M457" s="1001">
        <v>120</v>
      </c>
      <c r="N457" s="1001">
        <v>1.1900000000000002</v>
      </c>
      <c r="O457" s="262" t="s">
        <v>163</v>
      </c>
      <c r="P457" s="262" t="s">
        <v>946</v>
      </c>
      <c r="Q457" s="262" t="s">
        <v>163</v>
      </c>
      <c r="R457" s="262">
        <v>179</v>
      </c>
      <c r="X457" s="1031">
        <v>20.280712155783402</v>
      </c>
      <c r="Y457" s="1031">
        <v>0</v>
      </c>
      <c r="Z457" s="1036">
        <v>36.023112379555428</v>
      </c>
      <c r="AA457" s="1036">
        <v>49.719310127783835</v>
      </c>
      <c r="AL457" s="1033">
        <v>0.28010273972602739</v>
      </c>
      <c r="AM457" s="1033">
        <v>0.27681601978691017</v>
      </c>
      <c r="AN457" s="1033">
        <v>0.28205639040680025</v>
      </c>
    </row>
    <row r="458" spans="1:40" x14ac:dyDescent="0.2">
      <c r="A458" s="262">
        <v>59206</v>
      </c>
      <c r="B458" s="262" t="s">
        <v>1431</v>
      </c>
      <c r="C458" s="1000">
        <v>42822</v>
      </c>
      <c r="D458" s="262">
        <v>2017</v>
      </c>
      <c r="E458" s="262" t="s">
        <v>2</v>
      </c>
      <c r="F458" s="262" t="s">
        <v>21</v>
      </c>
      <c r="G458" s="1001">
        <v>30.993055999999999</v>
      </c>
      <c r="H458" s="1001">
        <v>-102.27080100000001</v>
      </c>
      <c r="I458" s="1001">
        <v>5.5240006848999998</v>
      </c>
      <c r="J458" s="262" t="s">
        <v>96</v>
      </c>
      <c r="K458" s="262" t="s">
        <v>955</v>
      </c>
      <c r="L458" s="1001">
        <v>140.30000000000001</v>
      </c>
      <c r="M458" s="1001">
        <v>110.2</v>
      </c>
      <c r="N458" s="1001">
        <v>1.2731397459165155</v>
      </c>
      <c r="O458" s="262" t="s">
        <v>163</v>
      </c>
      <c r="P458" s="262" t="s">
        <v>1012</v>
      </c>
      <c r="Q458" s="262" t="s">
        <v>163</v>
      </c>
      <c r="R458" s="262">
        <v>180</v>
      </c>
      <c r="X458" s="1031">
        <v>18.752833234280601</v>
      </c>
      <c r="Y458" s="1031">
        <v>0</v>
      </c>
      <c r="AA458" s="1036">
        <v>102.36782744887358</v>
      </c>
      <c r="AL458" s="1033">
        <v>0.27312938700080386</v>
      </c>
      <c r="AM458" s="1033">
        <v>0.26222455643122922</v>
      </c>
      <c r="AN458" s="1033">
        <v>0.25491819807668786</v>
      </c>
    </row>
    <row r="459" spans="1:40" x14ac:dyDescent="0.2">
      <c r="A459" s="262">
        <v>61422</v>
      </c>
      <c r="B459" s="262" t="s">
        <v>1432</v>
      </c>
      <c r="C459" s="1000">
        <v>43069</v>
      </c>
      <c r="D459" s="262">
        <v>2017</v>
      </c>
      <c r="E459" s="262" t="s">
        <v>1</v>
      </c>
      <c r="F459" s="262" t="s">
        <v>43</v>
      </c>
      <c r="G459" s="1001">
        <v>36.597791000000001</v>
      </c>
      <c r="H459" s="1001">
        <v>-77.166851199999996</v>
      </c>
      <c r="I459" s="1001">
        <v>4.3867840183000002</v>
      </c>
      <c r="J459" s="262" t="s">
        <v>96</v>
      </c>
      <c r="K459" s="262" t="s">
        <v>955</v>
      </c>
      <c r="L459" s="1001">
        <v>140.80000000000001</v>
      </c>
      <c r="M459" s="1001">
        <v>103.6</v>
      </c>
      <c r="N459" s="1001">
        <v>1.3590733590733592</v>
      </c>
      <c r="O459" s="262" t="s">
        <v>163</v>
      </c>
      <c r="P459" s="262" t="s">
        <v>946</v>
      </c>
      <c r="Q459" s="262" t="s">
        <v>163</v>
      </c>
      <c r="R459" s="262">
        <v>180</v>
      </c>
      <c r="X459" s="1031">
        <v>21.5998202975941</v>
      </c>
      <c r="Y459" s="1031">
        <v>10.946813075167899</v>
      </c>
      <c r="Z459" s="1036">
        <v>42.229509925432794</v>
      </c>
      <c r="AA459" s="1036">
        <v>70.041548246904654</v>
      </c>
      <c r="AL459" s="1033">
        <v>0.23659589041095891</v>
      </c>
      <c r="AM459" s="1033">
        <v>0.25556392694063929</v>
      </c>
      <c r="AN459" s="1033">
        <v>0.22653233151183971</v>
      </c>
    </row>
    <row r="460" spans="1:40" x14ac:dyDescent="0.2">
      <c r="A460" s="262">
        <v>60372</v>
      </c>
      <c r="B460" s="262" t="s">
        <v>1433</v>
      </c>
      <c r="C460" s="1000">
        <v>42853</v>
      </c>
      <c r="D460" s="262">
        <v>2017</v>
      </c>
      <c r="E460" s="262" t="s">
        <v>2</v>
      </c>
      <c r="F460" s="262" t="s">
        <v>21</v>
      </c>
      <c r="G460" s="1001">
        <v>32.724910999999999</v>
      </c>
      <c r="H460" s="1001">
        <v>-101.921881</v>
      </c>
      <c r="I460" s="1001">
        <v>5.4285191781000002</v>
      </c>
      <c r="J460" s="262" t="s">
        <v>96</v>
      </c>
      <c r="K460" s="262" t="s">
        <v>955</v>
      </c>
      <c r="L460" s="1001">
        <v>130.5</v>
      </c>
      <c r="M460" s="1001">
        <v>102</v>
      </c>
      <c r="N460" s="1001">
        <v>1.2794117647058822</v>
      </c>
      <c r="O460" s="262" t="s">
        <v>163</v>
      </c>
      <c r="P460" s="262" t="s">
        <v>946</v>
      </c>
      <c r="Q460" s="262" t="s">
        <v>163</v>
      </c>
      <c r="R460" s="262">
        <v>166</v>
      </c>
      <c r="X460" s="1031">
        <v>22.647702370018202</v>
      </c>
      <c r="Y460" s="1031">
        <v>0</v>
      </c>
      <c r="AA460" s="1036">
        <v>51.431877242991042</v>
      </c>
      <c r="AL460" s="1033">
        <v>0.26805555555555555</v>
      </c>
      <c r="AM460" s="1033">
        <v>0.26680208613125617</v>
      </c>
      <c r="AN460" s="1033">
        <v>0.27115477338476374</v>
      </c>
    </row>
    <row r="461" spans="1:40" x14ac:dyDescent="0.2">
      <c r="A461" s="262">
        <v>60261</v>
      </c>
      <c r="B461" s="262" t="s">
        <v>1434</v>
      </c>
      <c r="C461" s="1000">
        <v>42977</v>
      </c>
      <c r="D461" s="262">
        <v>2017</v>
      </c>
      <c r="E461" s="262" t="s">
        <v>92</v>
      </c>
      <c r="F461" s="262" t="s">
        <v>68</v>
      </c>
      <c r="G461" s="1001">
        <v>36.409951</v>
      </c>
      <c r="H461" s="1001">
        <v>-114.911931</v>
      </c>
      <c r="I461" s="1001">
        <v>5.6882353880999998</v>
      </c>
      <c r="J461" s="262" t="s">
        <v>96</v>
      </c>
      <c r="K461" s="262" t="s">
        <v>961</v>
      </c>
      <c r="L461" s="1001">
        <v>136.9</v>
      </c>
      <c r="M461" s="1001">
        <v>100</v>
      </c>
      <c r="N461" s="1001">
        <v>1.369</v>
      </c>
      <c r="O461" s="262" t="s">
        <v>163</v>
      </c>
      <c r="P461" s="262" t="s">
        <v>946</v>
      </c>
      <c r="Q461" s="262" t="s">
        <v>163</v>
      </c>
      <c r="R461" s="262">
        <v>180</v>
      </c>
      <c r="X461" s="1031">
        <v>29.303391348669699</v>
      </c>
      <c r="Y461" s="1031">
        <v>7.6840774975638597</v>
      </c>
      <c r="Z461" s="1036">
        <v>44.134615754345361</v>
      </c>
      <c r="AA461" s="1036">
        <v>62.840615108817261</v>
      </c>
      <c r="AL461" s="1033">
        <v>0.33698744292237442</v>
      </c>
      <c r="AM461" s="1033">
        <v>0.33029794520547945</v>
      </c>
      <c r="AN461" s="1033">
        <v>0.32959357923497268</v>
      </c>
    </row>
    <row r="462" spans="1:40" x14ac:dyDescent="0.2">
      <c r="A462" s="262">
        <v>60583</v>
      </c>
      <c r="B462" s="262" t="s">
        <v>1435</v>
      </c>
      <c r="C462" s="1000">
        <v>43099</v>
      </c>
      <c r="D462" s="262">
        <v>2017</v>
      </c>
      <c r="E462" s="262" t="s">
        <v>93</v>
      </c>
      <c r="F462" s="262" t="s">
        <v>44</v>
      </c>
      <c r="G462" s="1001">
        <v>32.866320999999999</v>
      </c>
      <c r="H462" s="1001">
        <v>-85.394451000000004</v>
      </c>
      <c r="I462" s="1001">
        <v>4.5744938356000002</v>
      </c>
      <c r="J462" s="262" t="s">
        <v>96</v>
      </c>
      <c r="K462" s="262" t="s">
        <v>955</v>
      </c>
      <c r="L462" s="1001">
        <v>110.9</v>
      </c>
      <c r="M462" s="1001">
        <v>79.2</v>
      </c>
      <c r="N462" s="1001">
        <v>1.4002525252525253</v>
      </c>
      <c r="O462" s="262" t="s">
        <v>163</v>
      </c>
      <c r="P462" s="262" t="s">
        <v>946</v>
      </c>
      <c r="Q462" s="262" t="s">
        <v>163</v>
      </c>
      <c r="R462" s="262">
        <v>180</v>
      </c>
      <c r="X462" s="1031">
        <v>22.119392493562501</v>
      </c>
      <c r="Y462" s="1031">
        <v>4.93640596654721</v>
      </c>
      <c r="Z462" s="1036">
        <v>38.427662113827445</v>
      </c>
      <c r="AA462" s="1036">
        <v>57.770601578664454</v>
      </c>
      <c r="AL462" s="1033">
        <v>0.23198019002813516</v>
      </c>
      <c r="AM462" s="1033">
        <v>0.24086037313777031</v>
      </c>
      <c r="AN462" s="1033">
        <v>0.21233653704623645</v>
      </c>
    </row>
    <row r="463" spans="1:40" x14ac:dyDescent="0.2">
      <c r="A463" s="262">
        <v>59827</v>
      </c>
      <c r="B463" s="262" t="s">
        <v>1436</v>
      </c>
      <c r="C463" s="1000">
        <v>43038</v>
      </c>
      <c r="D463" s="262">
        <v>2017</v>
      </c>
      <c r="E463" s="262" t="s">
        <v>92</v>
      </c>
      <c r="F463" s="262" t="s">
        <v>68</v>
      </c>
      <c r="G463" s="1001">
        <v>36.400630999999997</v>
      </c>
      <c r="H463" s="1001">
        <v>-114.901291</v>
      </c>
      <c r="I463" s="1001">
        <v>5.6882353880999998</v>
      </c>
      <c r="J463" s="262" t="s">
        <v>96</v>
      </c>
      <c r="K463" s="262" t="s">
        <v>961</v>
      </c>
      <c r="L463" s="1001">
        <v>99</v>
      </c>
      <c r="M463" s="1001">
        <v>79</v>
      </c>
      <c r="N463" s="1001">
        <v>1.2531645569620253</v>
      </c>
      <c r="O463" s="262" t="s">
        <v>163</v>
      </c>
      <c r="P463" s="262" t="s">
        <v>946</v>
      </c>
      <c r="Q463" s="262" t="s">
        <v>163</v>
      </c>
      <c r="R463" s="262">
        <v>180</v>
      </c>
      <c r="X463" s="1031">
        <v>29.240221090232598</v>
      </c>
      <c r="Y463" s="1031">
        <v>7.3109215762779103</v>
      </c>
      <c r="Z463" s="1036">
        <v>43.98172496666524</v>
      </c>
      <c r="AA463" s="1036">
        <v>60.949234807026109</v>
      </c>
      <c r="AL463" s="1033">
        <v>0.31003410207502458</v>
      </c>
      <c r="AM463" s="1033">
        <v>0.30073695162129355</v>
      </c>
      <c r="AN463" s="1033">
        <v>0.30478315003112677</v>
      </c>
    </row>
    <row r="464" spans="1:40" x14ac:dyDescent="0.2">
      <c r="A464" s="262">
        <v>59665</v>
      </c>
      <c r="B464" s="262" t="s">
        <v>1437</v>
      </c>
      <c r="C464" s="1000">
        <v>42885</v>
      </c>
      <c r="D464" s="262">
        <v>2017</v>
      </c>
      <c r="E464" s="262" t="s">
        <v>93</v>
      </c>
      <c r="F464" s="262" t="s">
        <v>67</v>
      </c>
      <c r="G464" s="1001">
        <v>34.830010999999999</v>
      </c>
      <c r="H464" s="1001">
        <v>-79.946100999999999</v>
      </c>
      <c r="I464" s="1001">
        <v>4.5232308219000004</v>
      </c>
      <c r="J464" s="262" t="s">
        <v>96</v>
      </c>
      <c r="K464" s="262" t="s">
        <v>955</v>
      </c>
      <c r="L464" s="1001">
        <v>110.09792</v>
      </c>
      <c r="M464" s="1001">
        <v>78.7</v>
      </c>
      <c r="N464" s="1001">
        <v>1.3989570520965693</v>
      </c>
      <c r="O464" s="262" t="s">
        <v>962</v>
      </c>
      <c r="P464" s="262" t="s">
        <v>962</v>
      </c>
      <c r="Q464" s="262">
        <v>20</v>
      </c>
      <c r="R464" s="262">
        <v>180</v>
      </c>
      <c r="X464" s="1031">
        <v>23.0407662674222</v>
      </c>
      <c r="Y464" s="1031">
        <v>2.8990458918853301</v>
      </c>
      <c r="AA464" s="1036">
        <v>82.6746959954896</v>
      </c>
      <c r="AL464" s="1033">
        <v>0.2234092240924149</v>
      </c>
      <c r="AM464" s="1033">
        <v>0.21839915754294956</v>
      </c>
      <c r="AN464" s="1033">
        <v>0.19996071174805521</v>
      </c>
    </row>
    <row r="465" spans="1:40" x14ac:dyDescent="0.2">
      <c r="A465" s="262">
        <v>60658</v>
      </c>
      <c r="B465" s="262" t="s">
        <v>1438</v>
      </c>
      <c r="C465" s="1000">
        <v>43099</v>
      </c>
      <c r="D465" s="262">
        <v>2017</v>
      </c>
      <c r="E465" s="262" t="s">
        <v>93</v>
      </c>
      <c r="F465" s="262" t="s">
        <v>500</v>
      </c>
      <c r="G465" s="1001">
        <v>32.635157999999997</v>
      </c>
      <c r="H465" s="1001">
        <v>-81.003060000000005</v>
      </c>
      <c r="I465" s="1001">
        <v>4.6561385844999998</v>
      </c>
      <c r="J465" s="262" t="s">
        <v>96</v>
      </c>
      <c r="K465" s="262" t="s">
        <v>955</v>
      </c>
      <c r="L465" s="1001">
        <v>93.4</v>
      </c>
      <c r="M465" s="1001">
        <v>71.400000000000006</v>
      </c>
      <c r="N465" s="1001">
        <v>1.3081232492997199</v>
      </c>
      <c r="O465" s="262" t="s">
        <v>163</v>
      </c>
      <c r="P465" s="262" t="s">
        <v>946</v>
      </c>
      <c r="Q465" s="262" t="s">
        <v>163</v>
      </c>
      <c r="R465" s="262">
        <v>180</v>
      </c>
      <c r="X465" s="1031" t="s">
        <v>1974</v>
      </c>
      <c r="Y465" s="1031" t="s">
        <v>1974</v>
      </c>
      <c r="AA465" s="1036">
        <v>68.069554195204063</v>
      </c>
      <c r="AL465" s="1033">
        <v>0.23005480731105224</v>
      </c>
      <c r="AM465" s="1033">
        <v>0.23059520611897724</v>
      </c>
      <c r="AN465" s="1033">
        <v>0.21727497920844108</v>
      </c>
    </row>
    <row r="466" spans="1:40" x14ac:dyDescent="0.2">
      <c r="A466" s="262">
        <v>60539</v>
      </c>
      <c r="B466" s="262" t="s">
        <v>1439</v>
      </c>
      <c r="C466" s="1000">
        <v>43008</v>
      </c>
      <c r="D466" s="262">
        <v>2017</v>
      </c>
      <c r="E466" s="262" t="s">
        <v>93</v>
      </c>
      <c r="F466" s="262" t="s">
        <v>67</v>
      </c>
      <c r="G466" s="1001">
        <v>34.841920999999999</v>
      </c>
      <c r="H466" s="1001">
        <v>-78.877391000000003</v>
      </c>
      <c r="I466" s="1001">
        <v>4.5063118721000004</v>
      </c>
      <c r="J466" s="262" t="s">
        <v>96</v>
      </c>
      <c r="K466" s="262" t="s">
        <v>955</v>
      </c>
      <c r="L466" s="1001">
        <v>91.634625</v>
      </c>
      <c r="M466" s="1001">
        <v>71</v>
      </c>
      <c r="N466" s="1001">
        <v>1.2906285211267605</v>
      </c>
      <c r="O466" s="262" t="s">
        <v>163</v>
      </c>
      <c r="P466" s="262" t="s">
        <v>946</v>
      </c>
      <c r="Q466" s="262" t="s">
        <v>163</v>
      </c>
      <c r="R466" s="262">
        <v>188</v>
      </c>
      <c r="X466" s="1031">
        <v>22.8952691399987</v>
      </c>
      <c r="Y466" s="1031">
        <v>3.4933042528841201</v>
      </c>
      <c r="AA466" s="1036">
        <v>78.68883295093886</v>
      </c>
      <c r="AL466" s="1033">
        <v>0.2144060711299762</v>
      </c>
      <c r="AM466" s="1033">
        <v>0.21172583445880763</v>
      </c>
      <c r="AN466" s="1033">
        <v>0.2101708612329716</v>
      </c>
    </row>
    <row r="467" spans="1:40" x14ac:dyDescent="0.2">
      <c r="A467" s="262">
        <v>60380</v>
      </c>
      <c r="B467" s="262" t="s">
        <v>1440</v>
      </c>
      <c r="C467" s="1000">
        <v>43099</v>
      </c>
      <c r="D467" s="262">
        <v>2017</v>
      </c>
      <c r="E467" s="262" t="s">
        <v>93</v>
      </c>
      <c r="F467" s="262" t="s">
        <v>67</v>
      </c>
      <c r="G467" s="1001">
        <v>34.844920000000002</v>
      </c>
      <c r="H467" s="1001">
        <v>-79.384720000000002</v>
      </c>
      <c r="I467" s="1001">
        <v>4.5005468036999998</v>
      </c>
      <c r="J467" s="262" t="s">
        <v>96</v>
      </c>
      <c r="K467" s="262" t="s">
        <v>955</v>
      </c>
      <c r="L467" s="1001">
        <v>91.587220000000016</v>
      </c>
      <c r="M467" s="1001">
        <v>64.48</v>
      </c>
      <c r="N467" s="1001">
        <v>1.4203973325062036</v>
      </c>
      <c r="O467" s="262" t="s">
        <v>163</v>
      </c>
      <c r="P467" s="262" t="s">
        <v>946</v>
      </c>
      <c r="Q467" s="262" t="s">
        <v>163</v>
      </c>
      <c r="R467" s="262">
        <v>180</v>
      </c>
      <c r="X467" s="1031">
        <v>23.188428646914701</v>
      </c>
      <c r="Y467" s="1031">
        <v>2.9750137495655502</v>
      </c>
      <c r="AA467" s="1036">
        <v>70.433339801535197</v>
      </c>
      <c r="AL467" s="1033">
        <v>0.21145100388637722</v>
      </c>
      <c r="AM467" s="1033">
        <v>0.25182315567037167</v>
      </c>
      <c r="AN467" s="1033">
        <v>0.24399695250105083</v>
      </c>
    </row>
    <row r="468" spans="1:40" x14ac:dyDescent="0.2">
      <c r="A468" s="262">
        <v>59875</v>
      </c>
      <c r="B468" s="262" t="s">
        <v>1441</v>
      </c>
      <c r="C468" s="1000">
        <v>42744</v>
      </c>
      <c r="D468" s="262">
        <v>2017</v>
      </c>
      <c r="E468" s="262" t="s">
        <v>4</v>
      </c>
      <c r="F468" s="262" t="s">
        <v>41</v>
      </c>
      <c r="G468" s="1001">
        <v>44.471950999999997</v>
      </c>
      <c r="H468" s="1001">
        <v>-95.664610999999994</v>
      </c>
      <c r="I468" s="1001">
        <v>3.9111689498</v>
      </c>
      <c r="J468" s="262" t="s">
        <v>96</v>
      </c>
      <c r="K468" s="262" t="s">
        <v>955</v>
      </c>
      <c r="L468" s="1001">
        <v>93.16</v>
      </c>
      <c r="M468" s="1001">
        <v>62.25</v>
      </c>
      <c r="N468" s="1001">
        <v>1.4965461847389558</v>
      </c>
      <c r="O468" s="262" t="s">
        <v>962</v>
      </c>
      <c r="P468" s="262" t="s">
        <v>962</v>
      </c>
      <c r="Q468" s="262">
        <v>25</v>
      </c>
      <c r="R468" s="262">
        <v>180</v>
      </c>
      <c r="X468" s="1031">
        <v>16.157189919327099</v>
      </c>
      <c r="Y468" s="1031">
        <v>0.66269323237356503</v>
      </c>
      <c r="Z468" s="1036">
        <v>62.332700687839001</v>
      </c>
      <c r="AA468" s="1036">
        <v>93.98917393280523</v>
      </c>
      <c r="AK468" s="1033">
        <v>0.20485228585575177</v>
      </c>
      <c r="AL468" s="1033">
        <v>0.19696686288533127</v>
      </c>
      <c r="AM468" s="1033">
        <v>0.17720929379618933</v>
      </c>
      <c r="AN468" s="1033">
        <v>0.1909093569176524</v>
      </c>
    </row>
    <row r="469" spans="1:40" x14ac:dyDescent="0.2">
      <c r="A469" s="262">
        <v>60383</v>
      </c>
      <c r="B469" s="262" t="s">
        <v>1442</v>
      </c>
      <c r="C469" s="1000">
        <v>42795</v>
      </c>
      <c r="D469" s="262">
        <v>2017</v>
      </c>
      <c r="E469" s="262" t="s">
        <v>93</v>
      </c>
      <c r="F469" s="262" t="s">
        <v>67</v>
      </c>
      <c r="G469" s="1001">
        <v>34.929310999999998</v>
      </c>
      <c r="H469" s="1001">
        <v>-80.630311000000006</v>
      </c>
      <c r="I469" s="1001">
        <v>4.5446132419999996</v>
      </c>
      <c r="J469" s="262" t="s">
        <v>96</v>
      </c>
      <c r="K469" s="262" t="s">
        <v>961</v>
      </c>
      <c r="L469" s="1001">
        <v>74.900000000000006</v>
      </c>
      <c r="M469" s="1001">
        <v>60</v>
      </c>
      <c r="N469" s="1001">
        <v>1.2483333333333335</v>
      </c>
      <c r="O469" s="262" t="s">
        <v>962</v>
      </c>
      <c r="P469" s="262" t="s">
        <v>962</v>
      </c>
      <c r="Q469" s="262">
        <v>20</v>
      </c>
      <c r="R469" s="262">
        <v>180</v>
      </c>
      <c r="X469" s="1031">
        <v>23.1539164815722</v>
      </c>
      <c r="Y469" s="1031">
        <v>3.30277754531821</v>
      </c>
      <c r="AA469" s="1036">
        <v>84.904220897578554</v>
      </c>
      <c r="AL469" s="1033">
        <v>0.17705479452054795</v>
      </c>
      <c r="AM469" s="1033">
        <v>0.18429033485540336</v>
      </c>
      <c r="AN469" s="1033">
        <v>0.19114678202792956</v>
      </c>
    </row>
    <row r="470" spans="1:40" x14ac:dyDescent="0.2">
      <c r="A470" s="262">
        <v>61813</v>
      </c>
      <c r="B470" s="262" t="s">
        <v>1443</v>
      </c>
      <c r="C470" s="1000">
        <v>43099</v>
      </c>
      <c r="D470" s="262">
        <v>2017</v>
      </c>
      <c r="E470" s="262" t="s">
        <v>1</v>
      </c>
      <c r="F470" s="262" t="s">
        <v>67</v>
      </c>
      <c r="G470" s="1001">
        <v>36.472791000000001</v>
      </c>
      <c r="H470" s="1001">
        <v>-76.157140999999996</v>
      </c>
      <c r="I470" s="1001">
        <v>4.3991255707999999</v>
      </c>
      <c r="J470" s="262" t="s">
        <v>96</v>
      </c>
      <c r="K470" s="262" t="s">
        <v>955</v>
      </c>
      <c r="L470" s="1001">
        <v>84.5</v>
      </c>
      <c r="M470" s="1001">
        <v>60</v>
      </c>
      <c r="N470" s="1001">
        <v>1.4083333333333334</v>
      </c>
      <c r="O470" s="262" t="s">
        <v>163</v>
      </c>
      <c r="P470" s="262" t="s">
        <v>946</v>
      </c>
      <c r="Q470" s="262" t="s">
        <v>163</v>
      </c>
      <c r="R470" s="262">
        <v>180</v>
      </c>
      <c r="X470" s="1031">
        <v>22.677539349575699</v>
      </c>
      <c r="Y470" s="1031">
        <v>10.0620068269581</v>
      </c>
      <c r="AA470" s="1036">
        <v>78.980919898640821</v>
      </c>
      <c r="AL470" s="1033">
        <v>0.1665513888888889</v>
      </c>
      <c r="AM470" s="1033">
        <v>0.23297184170471841</v>
      </c>
      <c r="AN470" s="1033">
        <v>0.23582270795385549</v>
      </c>
    </row>
    <row r="471" spans="1:40" x14ac:dyDescent="0.2">
      <c r="A471" s="262">
        <v>59315</v>
      </c>
      <c r="B471" s="262" t="s">
        <v>1444</v>
      </c>
      <c r="C471" s="1000">
        <v>42855</v>
      </c>
      <c r="D471" s="262">
        <v>2017</v>
      </c>
      <c r="E471" s="262" t="s">
        <v>92</v>
      </c>
      <c r="F471" s="262" t="s">
        <v>38</v>
      </c>
      <c r="G471" s="1001">
        <v>35.268850999999998</v>
      </c>
      <c r="H471" s="1001">
        <v>-118.014021</v>
      </c>
      <c r="I471" s="1001">
        <v>5.8451440639000003</v>
      </c>
      <c r="J471" s="262" t="s">
        <v>96</v>
      </c>
      <c r="K471" s="262" t="s">
        <v>955</v>
      </c>
      <c r="L471" s="1001">
        <v>63.9</v>
      </c>
      <c r="M471" s="1001">
        <v>56</v>
      </c>
      <c r="N471" s="1001">
        <v>1.1410714285714285</v>
      </c>
      <c r="O471" s="262" t="s">
        <v>163</v>
      </c>
      <c r="P471" s="262" t="s">
        <v>946</v>
      </c>
      <c r="Q471" s="262" t="s">
        <v>163</v>
      </c>
      <c r="R471" s="262">
        <v>180</v>
      </c>
      <c r="S471" s="262" t="s">
        <v>1059</v>
      </c>
      <c r="T471" s="262" t="s">
        <v>1076</v>
      </c>
      <c r="U471" s="262">
        <v>2018</v>
      </c>
      <c r="V471" s="262">
        <v>36</v>
      </c>
      <c r="W471" s="262">
        <v>18</v>
      </c>
      <c r="X471" s="1031" t="s">
        <v>1974</v>
      </c>
      <c r="Y471" s="1031" t="s">
        <v>1974</v>
      </c>
      <c r="Z471" s="1036">
        <v>57.801671239864994</v>
      </c>
      <c r="AA471" s="1036">
        <v>53.261813044263327</v>
      </c>
      <c r="AL471" s="1033">
        <v>0.2915871656881931</v>
      </c>
      <c r="AM471" s="1033">
        <v>0.28115215264187865</v>
      </c>
      <c r="AN471" s="1033">
        <v>0.28342928701535258</v>
      </c>
    </row>
    <row r="472" spans="1:40" x14ac:dyDescent="0.2">
      <c r="A472" s="262">
        <v>61048</v>
      </c>
      <c r="B472" s="262" t="s">
        <v>1445</v>
      </c>
      <c r="C472" s="1000">
        <v>43035</v>
      </c>
      <c r="D472" s="262">
        <v>2017</v>
      </c>
      <c r="E472" s="262" t="s">
        <v>92</v>
      </c>
      <c r="F472" s="262" t="s">
        <v>39</v>
      </c>
      <c r="G472" s="1001">
        <v>44.184210999999998</v>
      </c>
      <c r="H472" s="1001">
        <v>-120.917331</v>
      </c>
      <c r="I472" s="1001">
        <v>4.4842189497999998</v>
      </c>
      <c r="J472" s="262" t="s">
        <v>96</v>
      </c>
      <c r="K472" s="262" t="s">
        <v>955</v>
      </c>
      <c r="L472" s="1001">
        <v>71</v>
      </c>
      <c r="M472" s="1001">
        <v>56</v>
      </c>
      <c r="N472" s="1001">
        <v>1.2678571428571428</v>
      </c>
      <c r="O472" s="262" t="s">
        <v>163</v>
      </c>
      <c r="P472" s="262" t="s">
        <v>946</v>
      </c>
      <c r="Q472" s="262" t="s">
        <v>163</v>
      </c>
      <c r="R472" s="262">
        <v>180</v>
      </c>
      <c r="X472" s="1031" t="s">
        <v>1974</v>
      </c>
      <c r="Y472" s="1031" t="s">
        <v>1974</v>
      </c>
      <c r="Z472" s="1036">
        <v>52.293536717959299</v>
      </c>
      <c r="AA472" s="1036">
        <v>63.852283824190451</v>
      </c>
      <c r="AL472" s="1033">
        <v>0.25808463796477493</v>
      </c>
      <c r="AM472" s="1033">
        <v>0.25692881604696671</v>
      </c>
      <c r="AN472" s="1033">
        <v>0.24772110005204268</v>
      </c>
    </row>
    <row r="473" spans="1:40" x14ac:dyDescent="0.2">
      <c r="A473" s="262">
        <v>60303</v>
      </c>
      <c r="B473" s="262" t="s">
        <v>1446</v>
      </c>
      <c r="C473" s="1000">
        <v>43099</v>
      </c>
      <c r="D473" s="262">
        <v>2017</v>
      </c>
      <c r="E473" s="262" t="s">
        <v>4</v>
      </c>
      <c r="F473" s="262" t="s">
        <v>70</v>
      </c>
      <c r="G473" s="1001">
        <v>31.400110999999999</v>
      </c>
      <c r="H473" s="1001">
        <v>-89.497210999999993</v>
      </c>
      <c r="I473" s="1001">
        <v>4.6277952055</v>
      </c>
      <c r="J473" s="262" t="s">
        <v>96</v>
      </c>
      <c r="K473" s="262" t="s">
        <v>955</v>
      </c>
      <c r="L473" s="1001">
        <v>74</v>
      </c>
      <c r="M473" s="1001">
        <v>52</v>
      </c>
      <c r="N473" s="1001">
        <v>1.4230769230769231</v>
      </c>
      <c r="O473" s="262" t="s">
        <v>163</v>
      </c>
      <c r="P473" s="262" t="s">
        <v>946</v>
      </c>
      <c r="Q473" s="262" t="s">
        <v>163</v>
      </c>
      <c r="R473" s="262">
        <v>180</v>
      </c>
      <c r="X473" s="1031">
        <v>22.274041724219401</v>
      </c>
      <c r="Y473" s="1031">
        <v>0.43885167306397099</v>
      </c>
      <c r="Z473" s="1036">
        <v>43.262990790301664</v>
      </c>
      <c r="AA473" s="1036">
        <v>73.039115400187384</v>
      </c>
      <c r="AL473" s="1033">
        <v>0.23873595012293641</v>
      </c>
      <c r="AM473" s="1033">
        <v>0.22210879873551106</v>
      </c>
      <c r="AN473" s="1033">
        <v>0.22378975760123301</v>
      </c>
    </row>
    <row r="474" spans="1:40" x14ac:dyDescent="0.2">
      <c r="A474" s="262">
        <v>60306</v>
      </c>
      <c r="B474" s="262" t="s">
        <v>1447</v>
      </c>
      <c r="C474" s="1000">
        <v>42916</v>
      </c>
      <c r="D474" s="262">
        <v>2017</v>
      </c>
      <c r="E474" s="262" t="s">
        <v>93</v>
      </c>
      <c r="F474" s="262" t="s">
        <v>70</v>
      </c>
      <c r="G474" s="1001">
        <v>31.408811</v>
      </c>
      <c r="H474" s="1001">
        <v>-89.497210999999993</v>
      </c>
      <c r="I474" s="1001">
        <v>4.6277952055</v>
      </c>
      <c r="J474" s="262" t="s">
        <v>96</v>
      </c>
      <c r="K474" s="262" t="s">
        <v>955</v>
      </c>
      <c r="L474" s="1001">
        <v>74</v>
      </c>
      <c r="M474" s="1001">
        <v>52</v>
      </c>
      <c r="N474" s="1001">
        <v>1.4230769230769231</v>
      </c>
      <c r="O474" s="262" t="s">
        <v>163</v>
      </c>
      <c r="P474" s="262" t="s">
        <v>946</v>
      </c>
      <c r="Q474" s="262" t="s">
        <v>163</v>
      </c>
      <c r="R474" s="262">
        <v>180</v>
      </c>
      <c r="X474" s="1031">
        <v>22.6571411626398</v>
      </c>
      <c r="Y474" s="1031">
        <v>4.4040726736097904</v>
      </c>
      <c r="Z474" s="1036">
        <v>59.722529013623841</v>
      </c>
      <c r="AA474" s="1036">
        <v>91.930573101872866</v>
      </c>
      <c r="AL474" s="1033">
        <v>0.25499648753073412</v>
      </c>
      <c r="AM474" s="1033">
        <v>0.24005751668422901</v>
      </c>
      <c r="AN474" s="1033">
        <v>0.22703429312035869</v>
      </c>
    </row>
    <row r="475" spans="1:40" x14ac:dyDescent="0.2">
      <c r="A475" s="262">
        <v>60552</v>
      </c>
      <c r="B475" s="262" t="s">
        <v>1448</v>
      </c>
      <c r="C475" s="1000">
        <v>43036</v>
      </c>
      <c r="D475" s="262">
        <v>2017</v>
      </c>
      <c r="E475" s="262" t="s">
        <v>93</v>
      </c>
      <c r="F475" s="262" t="s">
        <v>70</v>
      </c>
      <c r="G475" s="1001">
        <v>31.274411000000001</v>
      </c>
      <c r="H475" s="1001">
        <v>-89.299131000000003</v>
      </c>
      <c r="I475" s="1001">
        <v>4.6431696347000004</v>
      </c>
      <c r="J475" s="262" t="s">
        <v>96</v>
      </c>
      <c r="K475" s="262" t="s">
        <v>955</v>
      </c>
      <c r="L475" s="1001">
        <v>67.5</v>
      </c>
      <c r="M475" s="1001">
        <v>50.6</v>
      </c>
      <c r="N475" s="1001">
        <v>1.3339920948616601</v>
      </c>
      <c r="O475" s="262" t="s">
        <v>962</v>
      </c>
      <c r="P475" s="262" t="s">
        <v>962</v>
      </c>
      <c r="Q475" s="262">
        <v>20</v>
      </c>
      <c r="R475" s="262">
        <v>180</v>
      </c>
      <c r="X475" s="1031">
        <v>22.712445710829002</v>
      </c>
      <c r="Y475" s="1031">
        <v>4.5163839468283804</v>
      </c>
      <c r="Z475" s="1036">
        <v>44.735214561102765</v>
      </c>
      <c r="AA475" s="1036">
        <v>80.461011743958935</v>
      </c>
      <c r="AL475" s="1033">
        <v>0.20370621040662731</v>
      </c>
      <c r="AM475" s="1033">
        <v>0.20681953543776058</v>
      </c>
      <c r="AN475" s="1033">
        <v>0.19925356109203227</v>
      </c>
    </row>
    <row r="476" spans="1:40" x14ac:dyDescent="0.2">
      <c r="A476" s="262">
        <v>60989</v>
      </c>
      <c r="B476" s="262" t="s">
        <v>1449</v>
      </c>
      <c r="C476" s="1000">
        <v>42848</v>
      </c>
      <c r="D476" s="262">
        <v>2017</v>
      </c>
      <c r="E476" s="262" t="s">
        <v>2</v>
      </c>
      <c r="F476" s="262" t="s">
        <v>21</v>
      </c>
      <c r="G476" s="1001">
        <v>30.457370999999998</v>
      </c>
      <c r="H476" s="1001">
        <v>-103.48311099999999</v>
      </c>
      <c r="I476" s="1001">
        <v>5.6267463470000001</v>
      </c>
      <c r="J476" s="262" t="s">
        <v>96</v>
      </c>
      <c r="K476" s="262" t="s">
        <v>955</v>
      </c>
      <c r="L476" s="1001">
        <v>65</v>
      </c>
      <c r="M476" s="1001">
        <v>50</v>
      </c>
      <c r="N476" s="1001">
        <v>1.3</v>
      </c>
      <c r="O476" s="262" t="s">
        <v>163</v>
      </c>
      <c r="P476" s="262" t="s">
        <v>946</v>
      </c>
      <c r="Q476" s="262" t="s">
        <v>163</v>
      </c>
      <c r="R476" s="262">
        <v>178</v>
      </c>
      <c r="X476" s="1031">
        <v>18.942437271838401</v>
      </c>
      <c r="Y476" s="1031">
        <v>0</v>
      </c>
      <c r="Z476" s="1036">
        <v>43.767792548438244</v>
      </c>
      <c r="AA476" s="1036">
        <v>52.378089921976063</v>
      </c>
      <c r="AL476" s="1033">
        <v>0.24203652968036529</v>
      </c>
      <c r="AM476" s="1033">
        <v>0.27680365296803655</v>
      </c>
      <c r="AN476" s="1033">
        <v>0.28203551912568309</v>
      </c>
    </row>
    <row r="477" spans="1:40" x14ac:dyDescent="0.2">
      <c r="A477" s="262">
        <v>60682</v>
      </c>
      <c r="B477" s="262" t="s">
        <v>1450</v>
      </c>
      <c r="C477" s="1000">
        <v>43038</v>
      </c>
      <c r="D477" s="262">
        <v>2017</v>
      </c>
      <c r="E477" s="262" t="s">
        <v>2</v>
      </c>
      <c r="F477" s="262" t="s">
        <v>21</v>
      </c>
      <c r="G477" s="1001">
        <v>31.014710999999998</v>
      </c>
      <c r="H477" s="1001">
        <v>-102.26207100000001</v>
      </c>
      <c r="I477" s="1001">
        <v>5.4915118721000002</v>
      </c>
      <c r="J477" s="262" t="s">
        <v>96</v>
      </c>
      <c r="K477" s="262" t="s">
        <v>955</v>
      </c>
      <c r="L477" s="1001">
        <v>66.13</v>
      </c>
      <c r="M477" s="1001">
        <v>50</v>
      </c>
      <c r="N477" s="1001">
        <v>1.3226</v>
      </c>
      <c r="O477" s="262" t="s">
        <v>163</v>
      </c>
      <c r="P477" s="262" t="s">
        <v>946</v>
      </c>
      <c r="Q477" s="262" t="s">
        <v>163</v>
      </c>
      <c r="R477" s="262">
        <v>180</v>
      </c>
      <c r="X477" s="1031">
        <v>19.095259391212</v>
      </c>
      <c r="Y477" s="1031">
        <v>0</v>
      </c>
      <c r="AA477" s="1036">
        <v>70.80321792071652</v>
      </c>
      <c r="AL477" s="1033">
        <v>0.25205022831050228</v>
      </c>
      <c r="AM477" s="1033">
        <v>0.23813470319634703</v>
      </c>
      <c r="AN477" s="1033">
        <v>0.2285655737704918</v>
      </c>
    </row>
    <row r="478" spans="1:40" x14ac:dyDescent="0.2">
      <c r="A478" s="262">
        <v>61561</v>
      </c>
      <c r="B478" s="262" t="s">
        <v>1451</v>
      </c>
      <c r="C478" s="1000">
        <v>43099</v>
      </c>
      <c r="D478" s="262">
        <v>2017</v>
      </c>
      <c r="E478" s="262" t="s">
        <v>93</v>
      </c>
      <c r="F478" s="262" t="s">
        <v>67</v>
      </c>
      <c r="G478" s="1001">
        <v>34.818451000000003</v>
      </c>
      <c r="H478" s="1001">
        <v>-78.622630999999998</v>
      </c>
      <c r="I478" s="1001">
        <v>4.4884050228000003</v>
      </c>
      <c r="J478" s="262" t="s">
        <v>96</v>
      </c>
      <c r="K478" s="262" t="s">
        <v>955</v>
      </c>
      <c r="L478" s="1001">
        <v>75</v>
      </c>
      <c r="M478" s="1001">
        <v>50</v>
      </c>
      <c r="N478" s="1001">
        <v>1.5</v>
      </c>
      <c r="O478" s="262" t="s">
        <v>962</v>
      </c>
      <c r="P478" s="262" t="s">
        <v>962</v>
      </c>
      <c r="Q478" s="262">
        <v>20</v>
      </c>
      <c r="R478" s="262">
        <v>180</v>
      </c>
      <c r="X478" s="1031">
        <v>23.048627894352599</v>
      </c>
      <c r="Y478" s="1031">
        <v>1.48945077155281</v>
      </c>
      <c r="AA478" s="1036">
        <v>90.258521966162206</v>
      </c>
      <c r="AL478" s="1033">
        <v>0.23733269406392693</v>
      </c>
      <c r="AM478" s="1033">
        <v>0.2323447488584475</v>
      </c>
      <c r="AN478" s="1033">
        <v>0.22517304189435336</v>
      </c>
    </row>
    <row r="479" spans="1:40" x14ac:dyDescent="0.2">
      <c r="A479" s="262">
        <v>61512</v>
      </c>
      <c r="B479" s="262" t="s">
        <v>1452</v>
      </c>
      <c r="C479" s="1000">
        <v>43099</v>
      </c>
      <c r="D479" s="262">
        <v>2017</v>
      </c>
      <c r="E479" s="262" t="s">
        <v>93</v>
      </c>
      <c r="F479" s="262" t="s">
        <v>67</v>
      </c>
      <c r="G479" s="1001">
        <v>36.475369000000001</v>
      </c>
      <c r="H479" s="1001">
        <v>-78.315079999999995</v>
      </c>
      <c r="I479" s="1001">
        <v>4.3952184930999998</v>
      </c>
      <c r="J479" s="262" t="s">
        <v>96</v>
      </c>
      <c r="K479" s="262" t="s">
        <v>955</v>
      </c>
      <c r="L479" s="1001">
        <v>75</v>
      </c>
      <c r="M479" s="1001">
        <v>50</v>
      </c>
      <c r="N479" s="1001">
        <v>1.5</v>
      </c>
      <c r="O479" s="262" t="s">
        <v>962</v>
      </c>
      <c r="P479" s="262" t="s">
        <v>962</v>
      </c>
      <c r="Q479" s="262">
        <v>20</v>
      </c>
      <c r="R479" s="262">
        <v>180</v>
      </c>
      <c r="X479" s="1031">
        <v>23.3465685571487</v>
      </c>
      <c r="Y479" s="1031">
        <v>1.42761623353613</v>
      </c>
      <c r="AA479" s="1036">
        <v>89.857669401565886</v>
      </c>
      <c r="AL479" s="1033">
        <v>0.22569771689497717</v>
      </c>
      <c r="AM479" s="1033">
        <v>0.23327853881278537</v>
      </c>
      <c r="AN479" s="1033">
        <v>0.22694899817850636</v>
      </c>
    </row>
    <row r="480" spans="1:40" x14ac:dyDescent="0.2">
      <c r="A480" s="262">
        <v>59691</v>
      </c>
      <c r="B480" s="262" t="s">
        <v>1453</v>
      </c>
      <c r="C480" s="1000">
        <v>42970</v>
      </c>
      <c r="D480" s="262">
        <v>2017</v>
      </c>
      <c r="E480" s="262" t="s">
        <v>93</v>
      </c>
      <c r="F480" s="262" t="s">
        <v>37</v>
      </c>
      <c r="G480" s="1001">
        <v>30.473140999999998</v>
      </c>
      <c r="H480" s="1001">
        <v>-87.340930999999998</v>
      </c>
      <c r="I480" s="1001">
        <v>4.7190511415999996</v>
      </c>
      <c r="J480" s="262" t="s">
        <v>96</v>
      </c>
      <c r="K480" s="262" t="s">
        <v>961</v>
      </c>
      <c r="L480" s="1001">
        <v>68.7</v>
      </c>
      <c r="M480" s="1001">
        <v>50</v>
      </c>
      <c r="N480" s="1001">
        <v>1.3740000000000001</v>
      </c>
      <c r="O480" s="262" t="s">
        <v>962</v>
      </c>
      <c r="P480" s="262" t="s">
        <v>962</v>
      </c>
      <c r="Q480" s="262">
        <v>20</v>
      </c>
      <c r="R480" s="262">
        <v>217</v>
      </c>
      <c r="X480" s="1031">
        <v>22.550008022283201</v>
      </c>
      <c r="Y480" s="1031">
        <v>4.16064710974159</v>
      </c>
      <c r="Z480" s="1036">
        <v>70.538122536140165</v>
      </c>
      <c r="AA480" s="1036">
        <v>90.395065138632134</v>
      </c>
      <c r="AL480" s="1033">
        <v>0.21285388127853883</v>
      </c>
      <c r="AM480" s="1033">
        <v>0.21630136986301371</v>
      </c>
      <c r="AN480" s="1033">
        <v>0.20802140255009108</v>
      </c>
    </row>
    <row r="481" spans="1:40" x14ac:dyDescent="0.2">
      <c r="A481" s="262">
        <v>61084</v>
      </c>
      <c r="B481" s="262" t="s">
        <v>1454</v>
      </c>
      <c r="C481" s="1000">
        <v>42793</v>
      </c>
      <c r="D481" s="262">
        <v>2017</v>
      </c>
      <c r="E481" s="262" t="s">
        <v>92</v>
      </c>
      <c r="F481" s="262" t="s">
        <v>68</v>
      </c>
      <c r="G481" s="1001">
        <v>38.545411000000001</v>
      </c>
      <c r="H481" s="1001">
        <v>-118.193411</v>
      </c>
      <c r="I481" s="1001">
        <v>5.3796504566000003</v>
      </c>
      <c r="J481" s="262" t="s">
        <v>96</v>
      </c>
      <c r="K481" s="262" t="s">
        <v>955</v>
      </c>
      <c r="L481" s="1001">
        <v>65.92</v>
      </c>
      <c r="M481" s="1001">
        <v>50</v>
      </c>
      <c r="N481" s="1001">
        <v>1.3184</v>
      </c>
      <c r="O481" s="262" t="s">
        <v>163</v>
      </c>
      <c r="P481" s="262" t="s">
        <v>946</v>
      </c>
      <c r="Q481" s="262" t="s">
        <v>163</v>
      </c>
      <c r="R481" s="262">
        <v>180</v>
      </c>
      <c r="X481" s="1031">
        <v>27.695724645075298</v>
      </c>
      <c r="Y481" s="1031">
        <v>7.1758651433875702</v>
      </c>
      <c r="AA481" s="1036">
        <v>57.358150960822513</v>
      </c>
      <c r="AL481" s="1033">
        <v>0.29533789954337897</v>
      </c>
      <c r="AM481" s="1033">
        <v>0.29607077625570777</v>
      </c>
      <c r="AN481" s="1033">
        <v>0.31371584699453553</v>
      </c>
    </row>
    <row r="482" spans="1:40" x14ac:dyDescent="0.2">
      <c r="A482" s="262">
        <v>60885</v>
      </c>
      <c r="B482" s="262" t="s">
        <v>1455</v>
      </c>
      <c r="C482" s="1000">
        <v>42766</v>
      </c>
      <c r="D482" s="262">
        <v>2017</v>
      </c>
      <c r="E482" s="262" t="s">
        <v>92</v>
      </c>
      <c r="F482" s="262" t="s">
        <v>68</v>
      </c>
      <c r="G482" s="1001">
        <v>35.843611000000003</v>
      </c>
      <c r="H482" s="1001">
        <v>-114.950041</v>
      </c>
      <c r="I482" s="1001">
        <v>5.4780166667000003</v>
      </c>
      <c r="J482" s="262" t="s">
        <v>96</v>
      </c>
      <c r="K482" s="262" t="s">
        <v>955</v>
      </c>
      <c r="L482" s="1001">
        <v>62</v>
      </c>
      <c r="M482" s="1001">
        <v>50</v>
      </c>
      <c r="N482" s="1001">
        <v>1.24</v>
      </c>
      <c r="O482" s="262" t="s">
        <v>163</v>
      </c>
      <c r="P482" s="262" t="s">
        <v>946</v>
      </c>
      <c r="Q482" s="262" t="s">
        <v>163</v>
      </c>
      <c r="R482" s="262">
        <v>180</v>
      </c>
      <c r="X482" s="1031">
        <v>28.427924466581601</v>
      </c>
      <c r="Y482" s="1031">
        <v>7.2530869327846696</v>
      </c>
      <c r="Z482" s="1036">
        <v>46.098955607192714</v>
      </c>
      <c r="AA482" s="1036">
        <v>53.844283697613605</v>
      </c>
      <c r="AK482" s="1033">
        <v>0.30527625570776257</v>
      </c>
      <c r="AL482" s="1033">
        <v>0.30876255707762557</v>
      </c>
      <c r="AM482" s="1033">
        <v>0.2995205479452055</v>
      </c>
      <c r="AN482" s="1033">
        <v>0.31134562841530056</v>
      </c>
    </row>
    <row r="483" spans="1:40" x14ac:dyDescent="0.2">
      <c r="A483" s="262">
        <v>59309</v>
      </c>
      <c r="B483" s="262" t="s">
        <v>1456</v>
      </c>
      <c r="C483" s="1000">
        <v>43099</v>
      </c>
      <c r="D483" s="262">
        <v>2017</v>
      </c>
      <c r="E483" s="262" t="s">
        <v>92</v>
      </c>
      <c r="F483" s="262" t="s">
        <v>38</v>
      </c>
      <c r="G483" s="1001">
        <v>35.269210999999999</v>
      </c>
      <c r="H483" s="1001">
        <v>-117.998491</v>
      </c>
      <c r="I483" s="1001">
        <v>5.8586210045999998</v>
      </c>
      <c r="J483" s="262" t="s">
        <v>96</v>
      </c>
      <c r="K483" s="262" t="s">
        <v>955</v>
      </c>
      <c r="L483" s="1001">
        <v>59.6</v>
      </c>
      <c r="M483" s="1001">
        <v>45</v>
      </c>
      <c r="N483" s="1001">
        <v>1.3244444444444445</v>
      </c>
      <c r="O483" s="262" t="s">
        <v>163</v>
      </c>
      <c r="P483" s="262" t="s">
        <v>946</v>
      </c>
      <c r="Q483" s="262" t="s">
        <v>163</v>
      </c>
      <c r="R483" s="262">
        <v>180</v>
      </c>
      <c r="X483" s="1031" t="s">
        <v>1974</v>
      </c>
      <c r="Y483" s="1031" t="s">
        <v>1974</v>
      </c>
      <c r="Z483" s="1036">
        <v>66.357227023510106</v>
      </c>
      <c r="AA483" s="1036">
        <v>57.102661988698578</v>
      </c>
      <c r="AL483" s="1033">
        <v>0.32449264332825978</v>
      </c>
      <c r="AM483" s="1033">
        <v>0.31159309994926432</v>
      </c>
      <c r="AN483" s="1033">
        <v>0.31581410645618296</v>
      </c>
    </row>
    <row r="484" spans="1:40" x14ac:dyDescent="0.2">
      <c r="A484" s="262">
        <v>60043</v>
      </c>
      <c r="B484" s="262" t="s">
        <v>1457</v>
      </c>
      <c r="C484" s="1000">
        <v>43040</v>
      </c>
      <c r="D484" s="262">
        <v>2017</v>
      </c>
      <c r="E484" s="262" t="s">
        <v>8</v>
      </c>
      <c r="F484" s="262" t="s">
        <v>38</v>
      </c>
      <c r="G484" s="1001">
        <v>34.901941000000001</v>
      </c>
      <c r="H484" s="1001">
        <v>-119.59566100000001</v>
      </c>
      <c r="I484" s="1001">
        <v>5.5601970319999996</v>
      </c>
      <c r="J484" s="262" t="s">
        <v>96</v>
      </c>
      <c r="K484" s="262" t="s">
        <v>961</v>
      </c>
      <c r="L484" s="1001">
        <v>56.1</v>
      </c>
      <c r="M484" s="1001">
        <v>40</v>
      </c>
      <c r="N484" s="1001">
        <v>1.4025000000000001</v>
      </c>
      <c r="O484" s="262" t="s">
        <v>163</v>
      </c>
      <c r="P484" s="262" t="s">
        <v>946</v>
      </c>
      <c r="Q484" s="262" t="s">
        <v>163</v>
      </c>
      <c r="R484" s="262">
        <v>180</v>
      </c>
      <c r="X484" s="1031">
        <v>2.8026207292806302</v>
      </c>
      <c r="Y484" s="1031">
        <v>2.8366893340072701</v>
      </c>
      <c r="AA484" s="1036">
        <v>97.619176242174049</v>
      </c>
      <c r="AL484" s="1033">
        <v>0.3326912100456621</v>
      </c>
      <c r="AM484" s="1033">
        <v>0.29461757990867582</v>
      </c>
      <c r="AN484" s="1033">
        <v>0.26537454462659382</v>
      </c>
    </row>
    <row r="485" spans="1:40" x14ac:dyDescent="0.2">
      <c r="A485" s="262">
        <v>59690</v>
      </c>
      <c r="B485" s="262" t="s">
        <v>1458</v>
      </c>
      <c r="C485" s="1000">
        <v>42970</v>
      </c>
      <c r="D485" s="262">
        <v>2017</v>
      </c>
      <c r="E485" s="262" t="s">
        <v>93</v>
      </c>
      <c r="F485" s="262" t="s">
        <v>37</v>
      </c>
      <c r="G485" s="1001">
        <v>30.428470999999998</v>
      </c>
      <c r="H485" s="1001">
        <v>-86.894171</v>
      </c>
      <c r="I485" s="1001">
        <v>4.8293009132</v>
      </c>
      <c r="J485" s="262" t="s">
        <v>96</v>
      </c>
      <c r="K485" s="262" t="s">
        <v>961</v>
      </c>
      <c r="L485" s="1001">
        <v>53.7</v>
      </c>
      <c r="M485" s="1001">
        <v>40</v>
      </c>
      <c r="N485" s="1001">
        <v>1.3425</v>
      </c>
      <c r="O485" s="262" t="s">
        <v>962</v>
      </c>
      <c r="P485" s="262" t="s">
        <v>962</v>
      </c>
      <c r="Q485" s="262">
        <v>20</v>
      </c>
      <c r="R485" s="262">
        <v>220</v>
      </c>
      <c r="X485" s="1031">
        <v>22.721593497256698</v>
      </c>
      <c r="Y485" s="1031">
        <v>4.0935259718457502</v>
      </c>
      <c r="Z485" s="1036">
        <v>70.538122536140165</v>
      </c>
      <c r="AA485" s="1036">
        <v>81.069200519091012</v>
      </c>
      <c r="AL485" s="1033">
        <v>0.2203538812785388</v>
      </c>
      <c r="AM485" s="1033">
        <v>0.22423515981735159</v>
      </c>
      <c r="AN485" s="1033">
        <v>0.23154883879781421</v>
      </c>
    </row>
    <row r="486" spans="1:40" x14ac:dyDescent="0.2">
      <c r="A486" s="262">
        <v>60467</v>
      </c>
      <c r="B486" s="262" t="s">
        <v>1459</v>
      </c>
      <c r="C486" s="1000">
        <v>42794</v>
      </c>
      <c r="D486" s="262">
        <v>2017</v>
      </c>
      <c r="E486" s="262" t="s">
        <v>92</v>
      </c>
      <c r="F486" s="262" t="s">
        <v>48</v>
      </c>
      <c r="G486" s="1001">
        <v>32.553271000000002</v>
      </c>
      <c r="H486" s="1001">
        <v>-111.28153</v>
      </c>
      <c r="I486" s="1001">
        <v>5.8109924658000001</v>
      </c>
      <c r="J486" s="262" t="s">
        <v>96</v>
      </c>
      <c r="K486" s="262" t="s">
        <v>955</v>
      </c>
      <c r="L486" s="1001">
        <v>57.6</v>
      </c>
      <c r="M486" s="1001">
        <v>40</v>
      </c>
      <c r="N486" s="1001">
        <v>1.44</v>
      </c>
      <c r="O486" s="262" t="s">
        <v>163</v>
      </c>
      <c r="P486" s="262" t="s">
        <v>946</v>
      </c>
      <c r="Q486" s="262" t="s">
        <v>163</v>
      </c>
      <c r="R486" s="262">
        <v>180</v>
      </c>
      <c r="X486" s="1031">
        <v>20.733221801085499</v>
      </c>
      <c r="Y486" s="1031">
        <v>11.6527678705549</v>
      </c>
      <c r="AA486" s="1036">
        <v>56.559569729838522</v>
      </c>
      <c r="AL486" s="1033">
        <v>0.34248002283105022</v>
      </c>
      <c r="AM486" s="1033">
        <v>0.33153253424657536</v>
      </c>
      <c r="AN486" s="1033">
        <v>0.32899590163934428</v>
      </c>
    </row>
    <row r="487" spans="1:40" x14ac:dyDescent="0.2">
      <c r="A487" s="262">
        <v>59308</v>
      </c>
      <c r="B487" s="262" t="s">
        <v>1460</v>
      </c>
      <c r="C487" s="1000">
        <v>43099</v>
      </c>
      <c r="D487" s="262">
        <v>2017</v>
      </c>
      <c r="E487" s="262" t="s">
        <v>92</v>
      </c>
      <c r="F487" s="262" t="s">
        <v>38</v>
      </c>
      <c r="G487" s="1001">
        <v>35.247160999999998</v>
      </c>
      <c r="H487" s="1001">
        <v>-118.034621</v>
      </c>
      <c r="I487" s="1001">
        <v>5.8451440639000003</v>
      </c>
      <c r="J487" s="262" t="s">
        <v>96</v>
      </c>
      <c r="K487" s="262" t="s">
        <v>955</v>
      </c>
      <c r="L487" s="1001">
        <v>48.2</v>
      </c>
      <c r="M487" s="1001">
        <v>36</v>
      </c>
      <c r="N487" s="1001">
        <v>1.338888888888889</v>
      </c>
      <c r="O487" s="262" t="s">
        <v>163</v>
      </c>
      <c r="P487" s="262" t="s">
        <v>946</v>
      </c>
      <c r="Q487" s="262" t="s">
        <v>163</v>
      </c>
      <c r="R487" s="262">
        <v>180</v>
      </c>
      <c r="X487" s="1031" t="s">
        <v>1974</v>
      </c>
      <c r="Y487" s="1031" t="s">
        <v>1974</v>
      </c>
      <c r="Z487" s="1036">
        <v>67.24666182926795</v>
      </c>
      <c r="AA487" s="1036">
        <v>60.393119558641075</v>
      </c>
      <c r="AL487" s="1033">
        <v>0.31722158802638256</v>
      </c>
      <c r="AM487" s="1033">
        <v>0.30957001522070016</v>
      </c>
      <c r="AN487" s="1033">
        <v>0.31898590872293059</v>
      </c>
    </row>
    <row r="488" spans="1:40" x14ac:dyDescent="0.2">
      <c r="A488" s="262">
        <v>60540</v>
      </c>
      <c r="B488" s="262" t="s">
        <v>1461</v>
      </c>
      <c r="C488" s="1000">
        <v>42736</v>
      </c>
      <c r="D488" s="262">
        <v>2017</v>
      </c>
      <c r="E488" s="262" t="s">
        <v>93</v>
      </c>
      <c r="F488" s="262" t="s">
        <v>67</v>
      </c>
      <c r="G488" s="1001">
        <v>34.539571000000002</v>
      </c>
      <c r="H488" s="1001">
        <v>-78.750620999999995</v>
      </c>
      <c r="I488" s="1001">
        <v>4.5364086757999997</v>
      </c>
      <c r="J488" s="262" t="s">
        <v>96</v>
      </c>
      <c r="K488" s="262" t="s">
        <v>955</v>
      </c>
      <c r="L488" s="1001">
        <v>43.2</v>
      </c>
      <c r="M488" s="1001">
        <v>35</v>
      </c>
      <c r="N488" s="1001">
        <v>1.2342857142857144</v>
      </c>
      <c r="O488" s="262" t="s">
        <v>163</v>
      </c>
      <c r="P488" s="262" t="s">
        <v>946</v>
      </c>
      <c r="Q488" s="262" t="s">
        <v>163</v>
      </c>
      <c r="R488" s="262">
        <v>180</v>
      </c>
      <c r="X488" s="1031">
        <v>22.9507811611563</v>
      </c>
      <c r="Y488" s="1031">
        <v>3.6182954354725698</v>
      </c>
      <c r="AA488" s="1036">
        <v>86.197836704613962</v>
      </c>
      <c r="AL488" s="1033">
        <v>0.20527397260273972</v>
      </c>
      <c r="AM488" s="1033">
        <v>0.16999021526418787</v>
      </c>
      <c r="AN488" s="1033">
        <v>0.18962399167317201</v>
      </c>
    </row>
    <row r="489" spans="1:40" x14ac:dyDescent="0.2">
      <c r="A489" s="262">
        <v>59666</v>
      </c>
      <c r="B489" s="262" t="s">
        <v>1462</v>
      </c>
      <c r="C489" s="1000">
        <v>42853</v>
      </c>
      <c r="D489" s="262">
        <v>2017</v>
      </c>
      <c r="E489" s="262" t="s">
        <v>93</v>
      </c>
      <c r="F489" s="262" t="s">
        <v>67</v>
      </c>
      <c r="G489" s="1001">
        <v>34.802491000000003</v>
      </c>
      <c r="H489" s="1001">
        <v>-79.328331000000006</v>
      </c>
      <c r="I489" s="1001">
        <v>4.5005468036999998</v>
      </c>
      <c r="J489" s="262" t="s">
        <v>96</v>
      </c>
      <c r="K489" s="262" t="s">
        <v>955</v>
      </c>
      <c r="L489" s="1001">
        <v>47.6</v>
      </c>
      <c r="M489" s="1001">
        <v>35</v>
      </c>
      <c r="N489" s="1001">
        <v>1.36</v>
      </c>
      <c r="O489" s="262" t="s">
        <v>163</v>
      </c>
      <c r="P489" s="262" t="s">
        <v>946</v>
      </c>
      <c r="Q489" s="262" t="s">
        <v>163</v>
      </c>
      <c r="R489" s="262">
        <v>180</v>
      </c>
      <c r="X489" s="1031">
        <v>23.0561430935408</v>
      </c>
      <c r="Y489" s="1031">
        <v>3.1711665690112798</v>
      </c>
      <c r="AA489" s="1036">
        <v>74.677815894121579</v>
      </c>
      <c r="AL489" s="1033">
        <v>0.23727984344422701</v>
      </c>
      <c r="AM489" s="1033">
        <v>0.23032289628180039</v>
      </c>
      <c r="AN489" s="1033">
        <v>0.22219620088472547</v>
      </c>
    </row>
    <row r="490" spans="1:40" x14ac:dyDescent="0.2">
      <c r="A490" s="262">
        <v>60237</v>
      </c>
      <c r="B490" s="262" t="s">
        <v>1463</v>
      </c>
      <c r="C490" s="1000">
        <v>42885</v>
      </c>
      <c r="D490" s="262">
        <v>2017</v>
      </c>
      <c r="E490" s="262" t="s">
        <v>92</v>
      </c>
      <c r="F490" s="262" t="s">
        <v>38</v>
      </c>
      <c r="G490" s="1001">
        <v>33.165861</v>
      </c>
      <c r="H490" s="1001">
        <v>-115.54051</v>
      </c>
      <c r="I490" s="1001">
        <v>5.9063401826000002</v>
      </c>
      <c r="J490" s="262" t="s">
        <v>96</v>
      </c>
      <c r="K490" s="262" t="s">
        <v>961</v>
      </c>
      <c r="L490" s="1001">
        <v>40</v>
      </c>
      <c r="M490" s="1001">
        <v>30</v>
      </c>
      <c r="N490" s="1001">
        <v>1.3333333333333333</v>
      </c>
      <c r="O490" s="262" t="s">
        <v>163</v>
      </c>
      <c r="P490" s="262" t="s">
        <v>946</v>
      </c>
      <c r="Q490" s="262" t="s">
        <v>163</v>
      </c>
      <c r="R490" s="262">
        <v>180</v>
      </c>
      <c r="X490" s="1031" t="s">
        <v>1974</v>
      </c>
      <c r="Y490" s="1031" t="s">
        <v>1974</v>
      </c>
      <c r="Z490" s="1036">
        <v>61.572303047617183</v>
      </c>
      <c r="AA490" s="1036">
        <v>70.270177846364078</v>
      </c>
      <c r="AL490" s="1033">
        <v>0.330220700152207</v>
      </c>
      <c r="AM490" s="1033">
        <v>0.30586377473363774</v>
      </c>
      <c r="AN490" s="1033">
        <v>0.28296144505160897</v>
      </c>
    </row>
    <row r="491" spans="1:40" x14ac:dyDescent="0.2">
      <c r="A491" s="262">
        <v>59689</v>
      </c>
      <c r="B491" s="262" t="s">
        <v>1464</v>
      </c>
      <c r="C491" s="1000">
        <v>42970</v>
      </c>
      <c r="D491" s="262">
        <v>2017</v>
      </c>
      <c r="E491" s="262" t="s">
        <v>93</v>
      </c>
      <c r="F491" s="262" t="s">
        <v>37</v>
      </c>
      <c r="G491" s="1001">
        <v>30.516691000000002</v>
      </c>
      <c r="H491" s="1001">
        <v>-86.525361000000004</v>
      </c>
      <c r="I491" s="1001">
        <v>4.7312605022999996</v>
      </c>
      <c r="J491" s="262" t="s">
        <v>96</v>
      </c>
      <c r="K491" s="262" t="s">
        <v>961</v>
      </c>
      <c r="L491" s="1001">
        <v>42.2</v>
      </c>
      <c r="M491" s="1001">
        <v>30</v>
      </c>
      <c r="N491" s="1001">
        <v>1.4066666666666667</v>
      </c>
      <c r="O491" s="262" t="s">
        <v>962</v>
      </c>
      <c r="P491" s="262" t="s">
        <v>962</v>
      </c>
      <c r="Q491" s="262">
        <v>20</v>
      </c>
      <c r="R491" s="262">
        <v>219</v>
      </c>
      <c r="X491" s="1031">
        <v>22.693011032429901</v>
      </c>
      <c r="Y491" s="1031">
        <v>3.9045398022563398</v>
      </c>
      <c r="AA491" s="1036">
        <v>86.516335307646003</v>
      </c>
      <c r="AL491" s="1033">
        <v>0.21526636225266363</v>
      </c>
      <c r="AM491" s="1033">
        <v>0.22473363774733637</v>
      </c>
      <c r="AN491" s="1033">
        <v>0.22385018214936248</v>
      </c>
    </row>
    <row r="492" spans="1:40" x14ac:dyDescent="0.2">
      <c r="A492" s="262">
        <v>60346</v>
      </c>
      <c r="B492" s="262" t="s">
        <v>1465</v>
      </c>
      <c r="C492" s="1000">
        <v>42856</v>
      </c>
      <c r="D492" s="262">
        <v>2017</v>
      </c>
      <c r="E492" s="262" t="s">
        <v>4</v>
      </c>
      <c r="F492" s="262" t="s">
        <v>505</v>
      </c>
      <c r="G492" s="1001">
        <v>43.040011</v>
      </c>
      <c r="H492" s="1001">
        <v>-83.333250000000007</v>
      </c>
      <c r="I492" s="1001">
        <v>3.7247666666999999</v>
      </c>
      <c r="J492" s="262" t="s">
        <v>96</v>
      </c>
      <c r="K492" s="262" t="s">
        <v>955</v>
      </c>
      <c r="L492" s="1001">
        <v>34.57</v>
      </c>
      <c r="M492" s="1001">
        <v>28.56</v>
      </c>
      <c r="N492" s="1001">
        <v>1.2104341736694679</v>
      </c>
      <c r="O492" s="262" t="s">
        <v>962</v>
      </c>
      <c r="P492" s="262" t="s">
        <v>962</v>
      </c>
      <c r="Q492" s="262">
        <v>30</v>
      </c>
      <c r="R492" s="262">
        <v>180</v>
      </c>
      <c r="X492" s="1031">
        <v>29.435912494480501</v>
      </c>
      <c r="Y492" s="1031">
        <v>21.856741873907701</v>
      </c>
      <c r="AA492" s="1036">
        <v>91.193655297461945</v>
      </c>
      <c r="AL492" s="1033">
        <v>0.15946960976171293</v>
      </c>
      <c r="AM492" s="1033">
        <v>0.16581689753526982</v>
      </c>
      <c r="AN492" s="1033">
        <v>0.17278199986734222</v>
      </c>
    </row>
    <row r="493" spans="1:40" x14ac:dyDescent="0.2">
      <c r="A493" s="262">
        <v>60258</v>
      </c>
      <c r="B493" s="262" t="s">
        <v>1466</v>
      </c>
      <c r="C493" s="1000">
        <v>42810</v>
      </c>
      <c r="D493" s="262">
        <v>2017</v>
      </c>
      <c r="E493" s="262" t="s">
        <v>92</v>
      </c>
      <c r="F493" s="262" t="s">
        <v>19</v>
      </c>
      <c r="G493" s="1001">
        <v>32.571120999999998</v>
      </c>
      <c r="H493" s="1001">
        <v>-107.462941</v>
      </c>
      <c r="I493" s="1001">
        <v>5.8230972603</v>
      </c>
      <c r="J493" s="262" t="s">
        <v>96</v>
      </c>
      <c r="K493" s="262" t="s">
        <v>955</v>
      </c>
      <c r="L493" s="1001">
        <v>33.76737</v>
      </c>
      <c r="M493" s="1001">
        <v>28.1</v>
      </c>
      <c r="N493" s="1001">
        <v>1.2016857651245552</v>
      </c>
      <c r="O493" s="262" t="s">
        <v>163</v>
      </c>
      <c r="P493" s="262" t="s">
        <v>946</v>
      </c>
      <c r="Q493" s="262" t="s">
        <v>163</v>
      </c>
      <c r="R493" s="262">
        <v>180</v>
      </c>
      <c r="X493" s="1031">
        <v>23.8928303133596</v>
      </c>
      <c r="Y493" s="1031">
        <v>17.460292769619301</v>
      </c>
      <c r="Z493" s="1036">
        <v>41.174060435802566</v>
      </c>
      <c r="AA493" s="1036">
        <v>64.518020390199965</v>
      </c>
      <c r="AK493" s="1033">
        <v>0.29421180064674429</v>
      </c>
      <c r="AL493" s="1033">
        <v>0.29312306017322343</v>
      </c>
      <c r="AM493" s="1033">
        <v>0.28189847088837966</v>
      </c>
      <c r="AN493" s="1033">
        <v>0.27771295594059725</v>
      </c>
    </row>
    <row r="494" spans="1:40" x14ac:dyDescent="0.2">
      <c r="A494" s="262">
        <v>61172</v>
      </c>
      <c r="B494" s="262" t="s">
        <v>1467</v>
      </c>
      <c r="C494" s="1000">
        <v>42760</v>
      </c>
      <c r="D494" s="262">
        <v>2017</v>
      </c>
      <c r="E494" s="262" t="s">
        <v>17</v>
      </c>
      <c r="F494" s="262" t="s">
        <v>17</v>
      </c>
      <c r="G494" s="1001">
        <v>21.457001000000002</v>
      </c>
      <c r="H494" s="1001">
        <v>-158.19031100000001</v>
      </c>
      <c r="I494" s="1001">
        <v>5.2884390411000002</v>
      </c>
      <c r="J494" s="262" t="s">
        <v>96</v>
      </c>
      <c r="K494" s="262" t="s">
        <v>955</v>
      </c>
      <c r="L494" s="1001">
        <v>40.39</v>
      </c>
      <c r="M494" s="1001">
        <v>27.6</v>
      </c>
      <c r="N494" s="1001">
        <v>1.4634057971014491</v>
      </c>
      <c r="O494" s="262" t="s">
        <v>163</v>
      </c>
      <c r="P494" s="262" t="s">
        <v>946</v>
      </c>
      <c r="Q494" s="262" t="s">
        <v>163</v>
      </c>
      <c r="R494" s="262">
        <v>180</v>
      </c>
      <c r="X494" s="1031" t="s">
        <v>1974</v>
      </c>
      <c r="Y494" s="1031" t="s">
        <v>1974</v>
      </c>
      <c r="Z494" s="1036">
        <v>130.3379195325974</v>
      </c>
      <c r="AA494" s="1036"/>
      <c r="AL494" s="1033">
        <v>0.26245417245715036</v>
      </c>
      <c r="AM494" s="1033">
        <v>0.27704213817748652</v>
      </c>
      <c r="AN494" s="1033">
        <v>0.26344423985639237</v>
      </c>
    </row>
    <row r="495" spans="1:40" x14ac:dyDescent="0.2">
      <c r="A495" s="262" t="s">
        <v>1468</v>
      </c>
      <c r="B495" s="262" t="s">
        <v>1469</v>
      </c>
      <c r="C495" s="1000">
        <v>42885</v>
      </c>
      <c r="D495" s="262">
        <v>2017</v>
      </c>
      <c r="E495" s="262" t="s">
        <v>92</v>
      </c>
      <c r="F495" s="262" t="s">
        <v>48</v>
      </c>
      <c r="G495" s="1001">
        <v>36.787391</v>
      </c>
      <c r="H495" s="1001">
        <v>-110.240291</v>
      </c>
      <c r="I495" s="1001">
        <v>5.4825194063999998</v>
      </c>
      <c r="J495" s="262" t="s">
        <v>96</v>
      </c>
      <c r="K495" s="262" t="s">
        <v>955</v>
      </c>
      <c r="L495" s="1001">
        <v>37.6</v>
      </c>
      <c r="M495" s="1001">
        <v>27.3</v>
      </c>
      <c r="N495" s="1001">
        <v>1.3772893772893773</v>
      </c>
      <c r="O495" s="262" t="s">
        <v>163</v>
      </c>
      <c r="P495" s="262" t="s">
        <v>946</v>
      </c>
      <c r="Q495" s="262" t="s">
        <v>163</v>
      </c>
      <c r="R495" s="262">
        <v>180</v>
      </c>
      <c r="X495" s="1031" t="s">
        <v>1974</v>
      </c>
      <c r="Y495" s="1031" t="s">
        <v>1974</v>
      </c>
      <c r="AA495" s="1036"/>
    </row>
    <row r="496" spans="1:40" x14ac:dyDescent="0.2">
      <c r="A496" s="262">
        <v>60558</v>
      </c>
      <c r="B496" s="262" t="s">
        <v>1470</v>
      </c>
      <c r="C496" s="1000">
        <v>42845</v>
      </c>
      <c r="D496" s="262">
        <v>2017</v>
      </c>
      <c r="E496" s="262" t="s">
        <v>8</v>
      </c>
      <c r="F496" s="262" t="s">
        <v>38</v>
      </c>
      <c r="G496" s="1001">
        <v>33.624681000000002</v>
      </c>
      <c r="H496" s="1001">
        <v>-114.698961</v>
      </c>
      <c r="I496" s="1001">
        <v>5.8362095890000001</v>
      </c>
      <c r="J496" s="262" t="s">
        <v>96</v>
      </c>
      <c r="K496" s="262" t="s">
        <v>955</v>
      </c>
      <c r="L496" s="1001">
        <v>27.645</v>
      </c>
      <c r="M496" s="1001">
        <v>21.04</v>
      </c>
      <c r="N496" s="1001">
        <v>1.313925855513308</v>
      </c>
      <c r="O496" s="262" t="s">
        <v>163</v>
      </c>
      <c r="P496" s="262" t="s">
        <v>946</v>
      </c>
      <c r="Q496" s="262" t="s">
        <v>163</v>
      </c>
      <c r="R496" s="262">
        <v>180</v>
      </c>
      <c r="X496" s="1031">
        <v>15.588784788458501</v>
      </c>
      <c r="Y496" s="1031">
        <v>3.4941335118268499</v>
      </c>
      <c r="AA496" s="1036">
        <v>80.67642699460157</v>
      </c>
      <c r="AL496" s="1033">
        <v>0.27185660711495396</v>
      </c>
      <c r="AM496" s="1033">
        <v>0.31879373057624533</v>
      </c>
      <c r="AN496" s="1033">
        <v>0.26794309737026195</v>
      </c>
    </row>
    <row r="497" spans="1:40" x14ac:dyDescent="0.2">
      <c r="A497" s="262">
        <v>61463</v>
      </c>
      <c r="B497" s="262" t="s">
        <v>1471</v>
      </c>
      <c r="C497" s="1000">
        <v>43099</v>
      </c>
      <c r="D497" s="262">
        <v>2017</v>
      </c>
      <c r="E497" s="262" t="s">
        <v>8</v>
      </c>
      <c r="F497" s="262" t="s">
        <v>38</v>
      </c>
      <c r="G497" s="1001">
        <v>34.746661000000003</v>
      </c>
      <c r="H497" s="1001">
        <v>-120.51069099999999</v>
      </c>
      <c r="I497" s="1001">
        <v>5.0473511416000001</v>
      </c>
      <c r="J497" s="262" t="s">
        <v>96</v>
      </c>
      <c r="K497" s="262" t="s">
        <v>955</v>
      </c>
      <c r="L497" s="1001">
        <v>28</v>
      </c>
      <c r="M497" s="1001">
        <v>20.6</v>
      </c>
      <c r="N497" s="1001">
        <v>1.3592233009708736</v>
      </c>
      <c r="O497" s="262" t="s">
        <v>163</v>
      </c>
      <c r="P497" s="262" t="s">
        <v>946</v>
      </c>
      <c r="Q497" s="262" t="s">
        <v>163</v>
      </c>
      <c r="R497" s="262">
        <v>180</v>
      </c>
      <c r="X497" s="1031">
        <v>21.178097261147698</v>
      </c>
      <c r="Y497" s="1031">
        <v>4.2445252312908197</v>
      </c>
      <c r="AA497" s="1036">
        <v>86.978210179473962</v>
      </c>
      <c r="AL497" s="1033">
        <v>0.25305337589218418</v>
      </c>
      <c r="AM497" s="1033">
        <v>0.23772553974376026</v>
      </c>
      <c r="AN497" s="1033">
        <v>0.23163806214299604</v>
      </c>
    </row>
    <row r="498" spans="1:40" x14ac:dyDescent="0.2">
      <c r="A498" s="262">
        <v>61490</v>
      </c>
      <c r="B498" s="262" t="s">
        <v>1472</v>
      </c>
      <c r="C498" s="1000">
        <v>43099</v>
      </c>
      <c r="D498" s="262">
        <v>2017</v>
      </c>
      <c r="E498" s="262" t="s">
        <v>93</v>
      </c>
      <c r="F498" s="262" t="s">
        <v>500</v>
      </c>
      <c r="G498" s="1001">
        <v>32.765641000000002</v>
      </c>
      <c r="H498" s="1001">
        <v>-81.246060999999997</v>
      </c>
      <c r="I498" s="1001">
        <v>4.6653315068000003</v>
      </c>
      <c r="J498" s="262" t="s">
        <v>96</v>
      </c>
      <c r="K498" s="262" t="s">
        <v>955</v>
      </c>
      <c r="L498" s="1001">
        <v>27.99</v>
      </c>
      <c r="M498" s="1001">
        <v>20.399999999999999</v>
      </c>
      <c r="N498" s="1001">
        <v>1.3720588235294118</v>
      </c>
      <c r="O498" s="262" t="s">
        <v>163</v>
      </c>
      <c r="P498" s="262" t="s">
        <v>946</v>
      </c>
      <c r="Q498" s="262" t="s">
        <v>163</v>
      </c>
      <c r="R498" s="262">
        <v>180</v>
      </c>
      <c r="X498" s="1031" t="s">
        <v>1974</v>
      </c>
      <c r="Y498" s="1031" t="s">
        <v>1974</v>
      </c>
      <c r="Z498" s="1036">
        <v>45.569536485595599</v>
      </c>
      <c r="AA498" s="1036">
        <v>60.151681780459576</v>
      </c>
      <c r="AM498" s="1033">
        <v>0.21956419554123027</v>
      </c>
      <c r="AN498" s="1033">
        <v>0.21799327654559097</v>
      </c>
    </row>
    <row r="499" spans="1:40" x14ac:dyDescent="0.2">
      <c r="A499" s="262">
        <v>60637</v>
      </c>
      <c r="B499" s="262" t="s">
        <v>1473</v>
      </c>
      <c r="C499" s="1000">
        <v>43099</v>
      </c>
      <c r="D499" s="262">
        <v>2017</v>
      </c>
      <c r="E499" s="262" t="s">
        <v>1</v>
      </c>
      <c r="F499" s="262" t="s">
        <v>67</v>
      </c>
      <c r="G499" s="1001">
        <v>36.372871000000004</v>
      </c>
      <c r="H499" s="1001">
        <v>-77.571500999999998</v>
      </c>
      <c r="I499" s="1001">
        <v>4.4100700912999997</v>
      </c>
      <c r="J499" s="262" t="s">
        <v>96</v>
      </c>
      <c r="K499" s="262" t="s">
        <v>955</v>
      </c>
      <c r="L499" s="1001">
        <v>26.2</v>
      </c>
      <c r="M499" s="1001">
        <v>20.25</v>
      </c>
      <c r="N499" s="1001">
        <v>1.2938271604938272</v>
      </c>
      <c r="O499" s="262" t="s">
        <v>163</v>
      </c>
      <c r="P499" s="262" t="s">
        <v>946</v>
      </c>
      <c r="Q499" s="262" t="s">
        <v>163</v>
      </c>
      <c r="R499" s="262">
        <v>180</v>
      </c>
      <c r="X499" s="1031">
        <v>21.9971649644718</v>
      </c>
      <c r="Y499" s="1031">
        <v>9.3150248824219393</v>
      </c>
      <c r="AA499" s="1036">
        <v>78.383106452852601</v>
      </c>
      <c r="AL499" s="1033">
        <v>0.19041659620046225</v>
      </c>
      <c r="AM499" s="1033">
        <v>0.22477028017362874</v>
      </c>
      <c r="AN499" s="1033">
        <v>0.20617733702129573</v>
      </c>
    </row>
    <row r="500" spans="1:40" x14ac:dyDescent="0.2">
      <c r="A500" s="262">
        <v>59695</v>
      </c>
      <c r="B500" s="262" t="s">
        <v>1474</v>
      </c>
      <c r="C500" s="1000">
        <v>42825</v>
      </c>
      <c r="D500" s="262">
        <v>2017</v>
      </c>
      <c r="E500" s="262" t="s">
        <v>92</v>
      </c>
      <c r="F500" s="262" t="s">
        <v>501</v>
      </c>
      <c r="G500" s="1001">
        <v>43.147621000000001</v>
      </c>
      <c r="H500" s="1001">
        <v>-115.721571</v>
      </c>
      <c r="I500" s="1001">
        <v>4.732713242</v>
      </c>
      <c r="J500" s="262" t="s">
        <v>96</v>
      </c>
      <c r="K500" s="262" t="s">
        <v>955</v>
      </c>
      <c r="L500" s="1001">
        <v>26.681000000000001</v>
      </c>
      <c r="M500" s="1001">
        <v>20</v>
      </c>
      <c r="N500" s="1001">
        <v>1.33405</v>
      </c>
      <c r="O500" s="262" t="s">
        <v>163</v>
      </c>
      <c r="P500" s="262" t="s">
        <v>946</v>
      </c>
      <c r="Q500" s="262" t="s">
        <v>163</v>
      </c>
      <c r="R500" s="262">
        <v>180</v>
      </c>
      <c r="X500" s="1031" t="s">
        <v>1974</v>
      </c>
      <c r="Y500" s="1031" t="s">
        <v>1974</v>
      </c>
      <c r="AA500" s="1036">
        <v>60.293666070656776</v>
      </c>
      <c r="AL500" s="1033">
        <v>0.27011415525114157</v>
      </c>
      <c r="AM500" s="1033">
        <v>0.28551369863013704</v>
      </c>
      <c r="AN500" s="1033">
        <v>0.29120560109289617</v>
      </c>
    </row>
    <row r="501" spans="1:40" x14ac:dyDescent="0.2">
      <c r="A501" s="262">
        <v>60481</v>
      </c>
      <c r="B501" s="262" t="s">
        <v>1475</v>
      </c>
      <c r="C501" s="1000">
        <v>43099</v>
      </c>
      <c r="D501" s="262">
        <v>2017</v>
      </c>
      <c r="E501" s="262" t="s">
        <v>8</v>
      </c>
      <c r="F501" s="262" t="s">
        <v>38</v>
      </c>
      <c r="G501" s="1001">
        <v>34.667816999999999</v>
      </c>
      <c r="H501" s="1001">
        <v>-118.298101</v>
      </c>
      <c r="I501" s="1001">
        <v>5.7423842466000004</v>
      </c>
      <c r="J501" s="262" t="s">
        <v>96</v>
      </c>
      <c r="K501" s="262" t="s">
        <v>955</v>
      </c>
      <c r="L501" s="1001">
        <v>25</v>
      </c>
      <c r="M501" s="1001">
        <v>20</v>
      </c>
      <c r="N501" s="1001">
        <v>1.25</v>
      </c>
      <c r="O501" s="262" t="s">
        <v>163</v>
      </c>
      <c r="P501" s="262" t="s">
        <v>946</v>
      </c>
      <c r="Q501" s="262" t="s">
        <v>163</v>
      </c>
      <c r="R501" s="262">
        <v>180</v>
      </c>
      <c r="X501" s="1031">
        <v>21.856396105959501</v>
      </c>
      <c r="Y501" s="1031">
        <v>3.36401959235309</v>
      </c>
      <c r="Z501" s="1036">
        <v>51.162849398788495</v>
      </c>
      <c r="AA501" s="1036">
        <v>47.235571154905685</v>
      </c>
      <c r="AL501" s="1033">
        <v>0.31517694063926943</v>
      </c>
      <c r="AM501" s="1033">
        <v>0.31023401826484021</v>
      </c>
      <c r="AN501" s="1033">
        <v>0.29666438979963566</v>
      </c>
    </row>
    <row r="502" spans="1:40" x14ac:dyDescent="0.2">
      <c r="A502" s="262">
        <v>60474</v>
      </c>
      <c r="B502" s="262" t="s">
        <v>1476</v>
      </c>
      <c r="C502" s="1000">
        <v>43099</v>
      </c>
      <c r="D502" s="262">
        <v>2017</v>
      </c>
      <c r="E502" s="262" t="s">
        <v>8</v>
      </c>
      <c r="F502" s="262" t="s">
        <v>38</v>
      </c>
      <c r="G502" s="1001">
        <v>34.678305000000002</v>
      </c>
      <c r="H502" s="1001">
        <v>-118.302601</v>
      </c>
      <c r="I502" s="1001">
        <v>5.6208550227999998</v>
      </c>
      <c r="J502" s="262" t="s">
        <v>96</v>
      </c>
      <c r="K502" s="262" t="s">
        <v>955</v>
      </c>
      <c r="L502" s="1001">
        <v>25</v>
      </c>
      <c r="M502" s="1001">
        <v>20</v>
      </c>
      <c r="N502" s="1001">
        <v>1.25</v>
      </c>
      <c r="O502" s="262" t="s">
        <v>163</v>
      </c>
      <c r="P502" s="262" t="s">
        <v>946</v>
      </c>
      <c r="Q502" s="262" t="s">
        <v>163</v>
      </c>
      <c r="R502" s="262">
        <v>180</v>
      </c>
      <c r="X502" s="1031">
        <v>21.809884837309699</v>
      </c>
      <c r="Y502" s="1031">
        <v>3.5260843954077501</v>
      </c>
      <c r="Z502" s="1036">
        <v>51.093216616311146</v>
      </c>
      <c r="AA502" s="1036">
        <v>50.83996075440124</v>
      </c>
      <c r="AL502" s="1033">
        <v>0.31720319634703198</v>
      </c>
      <c r="AM502" s="1033">
        <v>0.30676940639269401</v>
      </c>
      <c r="AN502" s="1033">
        <v>0.28257058287795994</v>
      </c>
    </row>
    <row r="503" spans="1:40" x14ac:dyDescent="0.2">
      <c r="A503" s="262">
        <v>60475</v>
      </c>
      <c r="B503" s="262" t="s">
        <v>1477</v>
      </c>
      <c r="C503" s="1000">
        <v>43099</v>
      </c>
      <c r="D503" s="262">
        <v>2017</v>
      </c>
      <c r="E503" s="262" t="s">
        <v>8</v>
      </c>
      <c r="F503" s="262" t="s">
        <v>38</v>
      </c>
      <c r="G503" s="1001">
        <v>34.681337999999997</v>
      </c>
      <c r="H503" s="1001">
        <v>-118.31410099999999</v>
      </c>
      <c r="I503" s="1001">
        <v>5.6208550227999998</v>
      </c>
      <c r="J503" s="262" t="s">
        <v>96</v>
      </c>
      <c r="K503" s="262" t="s">
        <v>955</v>
      </c>
      <c r="L503" s="1001">
        <v>25</v>
      </c>
      <c r="M503" s="1001">
        <v>20</v>
      </c>
      <c r="N503" s="1001">
        <v>1.25</v>
      </c>
      <c r="O503" s="262" t="s">
        <v>163</v>
      </c>
      <c r="P503" s="262" t="s">
        <v>946</v>
      </c>
      <c r="Q503" s="262" t="s">
        <v>163</v>
      </c>
      <c r="R503" s="262">
        <v>180</v>
      </c>
      <c r="X503" s="1031">
        <v>21.809116296656399</v>
      </c>
      <c r="Y503" s="1031">
        <v>3.5306861189793901</v>
      </c>
      <c r="Z503" s="1036">
        <v>51.141886988856733</v>
      </c>
      <c r="AA503" s="1036">
        <v>51.342896849153689</v>
      </c>
      <c r="AL503" s="1033">
        <v>0.30870433789954344</v>
      </c>
      <c r="AM503" s="1033">
        <v>0.30561073059360733</v>
      </c>
      <c r="AN503" s="1033">
        <v>0.28218920765027322</v>
      </c>
    </row>
    <row r="504" spans="1:40" x14ac:dyDescent="0.2">
      <c r="A504" s="262">
        <v>60582</v>
      </c>
      <c r="B504" s="262" t="s">
        <v>1478</v>
      </c>
      <c r="C504" s="1000">
        <v>43099</v>
      </c>
      <c r="D504" s="262">
        <v>2017</v>
      </c>
      <c r="E504" s="262" t="s">
        <v>93</v>
      </c>
      <c r="F504" s="262" t="s">
        <v>37</v>
      </c>
      <c r="G504" s="1001">
        <v>30.379501000000001</v>
      </c>
      <c r="H504" s="1001">
        <v>-84.356950999999995</v>
      </c>
      <c r="I504" s="1001">
        <v>4.7657527396999999</v>
      </c>
      <c r="J504" s="262" t="s">
        <v>96</v>
      </c>
      <c r="K504" s="262" t="s">
        <v>961</v>
      </c>
      <c r="L504" s="1001">
        <v>28</v>
      </c>
      <c r="M504" s="1001">
        <v>20</v>
      </c>
      <c r="N504" s="1001">
        <v>1.4</v>
      </c>
      <c r="O504" s="262" t="s">
        <v>962</v>
      </c>
      <c r="P504" s="262" t="s">
        <v>962</v>
      </c>
      <c r="Q504" s="262">
        <v>30</v>
      </c>
      <c r="R504" s="262">
        <v>180</v>
      </c>
      <c r="X504" s="1031" t="s">
        <v>1974</v>
      </c>
      <c r="Y504" s="1031" t="s">
        <v>1974</v>
      </c>
      <c r="Z504" s="1036">
        <v>46.301790704643444</v>
      </c>
      <c r="AA504" s="1036">
        <v>66.537673861173459</v>
      </c>
      <c r="AL504" s="1033">
        <v>0.21422945205479452</v>
      </c>
      <c r="AM504" s="1033">
        <v>0.21729452054794515</v>
      </c>
      <c r="AN504" s="1033">
        <v>0.22205714936247722</v>
      </c>
    </row>
    <row r="505" spans="1:40" x14ac:dyDescent="0.2">
      <c r="A505" s="262">
        <v>60981</v>
      </c>
      <c r="B505" s="262" t="s">
        <v>1479</v>
      </c>
      <c r="C505" s="1000">
        <v>42855</v>
      </c>
      <c r="D505" s="262">
        <v>2017</v>
      </c>
      <c r="E505" s="262" t="s">
        <v>8</v>
      </c>
      <c r="F505" s="262" t="s">
        <v>38</v>
      </c>
      <c r="G505" s="1001">
        <v>36.381940999999998</v>
      </c>
      <c r="H505" s="1001">
        <v>-120.134811</v>
      </c>
      <c r="I505" s="1001">
        <v>5.3627531962999999</v>
      </c>
      <c r="J505" s="262" t="s">
        <v>96</v>
      </c>
      <c r="K505" s="262" t="s">
        <v>955</v>
      </c>
      <c r="L505" s="1001">
        <v>27.5</v>
      </c>
      <c r="M505" s="1001">
        <v>20</v>
      </c>
      <c r="N505" s="1001">
        <v>1.375</v>
      </c>
      <c r="O505" s="262" t="s">
        <v>163</v>
      </c>
      <c r="P505" s="262" t="s">
        <v>946</v>
      </c>
      <c r="Q505" s="262" t="s">
        <v>163</v>
      </c>
      <c r="R505" s="262">
        <v>180</v>
      </c>
      <c r="X505" s="1031">
        <v>17.460740486902601</v>
      </c>
      <c r="Y505" s="1031">
        <v>3.38555812123152</v>
      </c>
      <c r="Z505" s="1036">
        <v>68.103525983807629</v>
      </c>
      <c r="AA505" s="1036">
        <v>70.45349252640024</v>
      </c>
      <c r="AL505" s="1033">
        <v>0.30683219178082194</v>
      </c>
      <c r="AM505" s="1033">
        <v>0.28965182648401833</v>
      </c>
      <c r="AN505" s="1033">
        <v>0.28634448998178508</v>
      </c>
    </row>
    <row r="506" spans="1:40" x14ac:dyDescent="0.2">
      <c r="A506" s="262">
        <v>60975</v>
      </c>
      <c r="B506" s="262" t="s">
        <v>1480</v>
      </c>
      <c r="C506" s="1000">
        <v>42840</v>
      </c>
      <c r="D506" s="262">
        <v>2017</v>
      </c>
      <c r="E506" s="262" t="s">
        <v>8</v>
      </c>
      <c r="F506" s="262" t="s">
        <v>38</v>
      </c>
      <c r="G506" s="1001">
        <v>36.375121</v>
      </c>
      <c r="H506" s="1001">
        <v>-120.13421099999999</v>
      </c>
      <c r="I506" s="1001">
        <v>5.3627531962999999</v>
      </c>
      <c r="J506" s="262" t="s">
        <v>96</v>
      </c>
      <c r="K506" s="262" t="s">
        <v>955</v>
      </c>
      <c r="L506" s="1001">
        <v>27.5</v>
      </c>
      <c r="M506" s="1001">
        <v>20</v>
      </c>
      <c r="N506" s="1001">
        <v>1.375</v>
      </c>
      <c r="O506" s="262" t="s">
        <v>163</v>
      </c>
      <c r="P506" s="262" t="s">
        <v>946</v>
      </c>
      <c r="Q506" s="262" t="s">
        <v>163</v>
      </c>
      <c r="R506" s="262">
        <v>180</v>
      </c>
      <c r="X506" s="1031">
        <v>17.805470208941799</v>
      </c>
      <c r="Y506" s="1031">
        <v>3.4073485438178102</v>
      </c>
      <c r="Z506" s="1036">
        <v>52.965297415203587</v>
      </c>
      <c r="AA506" s="1036">
        <v>68.860649432127886</v>
      </c>
      <c r="AL506" s="1033">
        <v>0.30124429223744292</v>
      </c>
      <c r="AM506" s="1033">
        <v>0.29487442922374429</v>
      </c>
      <c r="AN506" s="1033">
        <v>0.28686247723132974</v>
      </c>
    </row>
    <row r="507" spans="1:40" x14ac:dyDescent="0.2">
      <c r="A507" s="262">
        <v>60622</v>
      </c>
      <c r="B507" s="262" t="s">
        <v>1481</v>
      </c>
      <c r="C507" s="1000">
        <v>42754</v>
      </c>
      <c r="D507" s="262">
        <v>2017</v>
      </c>
      <c r="E507" s="262" t="s">
        <v>1</v>
      </c>
      <c r="F507" s="262" t="s">
        <v>506</v>
      </c>
      <c r="G507" s="1001">
        <v>41.396141</v>
      </c>
      <c r="H507" s="1001">
        <v>-83.581470999999993</v>
      </c>
      <c r="I507" s="1001">
        <v>3.8422835616</v>
      </c>
      <c r="J507" s="262" t="s">
        <v>96</v>
      </c>
      <c r="K507" s="262" t="s">
        <v>955</v>
      </c>
      <c r="L507" s="1001">
        <v>28.7</v>
      </c>
      <c r="M507" s="1001">
        <v>20</v>
      </c>
      <c r="N507" s="1001">
        <v>1.4350000000000001</v>
      </c>
      <c r="O507" s="262" t="s">
        <v>163</v>
      </c>
      <c r="P507" s="262" t="s">
        <v>946</v>
      </c>
      <c r="Q507" s="262" t="s">
        <v>163</v>
      </c>
      <c r="R507" s="262">
        <v>180</v>
      </c>
      <c r="X507" s="1031">
        <v>27.1787448243096</v>
      </c>
      <c r="Y507" s="1031">
        <v>11.491231755108901</v>
      </c>
      <c r="AA507" s="1036">
        <v>80.001585817585465</v>
      </c>
      <c r="AL507" s="1033">
        <v>0.23930936073059356</v>
      </c>
      <c r="AM507" s="1033">
        <v>0.21240296803652969</v>
      </c>
      <c r="AN507" s="1033">
        <v>0.22191484517304186</v>
      </c>
    </row>
    <row r="508" spans="1:40" x14ac:dyDescent="0.2">
      <c r="A508" s="262">
        <v>59522</v>
      </c>
      <c r="B508" s="262" t="s">
        <v>1482</v>
      </c>
      <c r="C508" s="1000">
        <v>42916</v>
      </c>
      <c r="D508" s="262">
        <v>2017</v>
      </c>
      <c r="E508" s="262" t="s">
        <v>8</v>
      </c>
      <c r="F508" s="262" t="s">
        <v>38</v>
      </c>
      <c r="G508" s="1001">
        <v>36.552340999999998</v>
      </c>
      <c r="H508" s="1001">
        <v>-120.33885100000001</v>
      </c>
      <c r="I508" s="1001">
        <v>5.3220723744000002</v>
      </c>
      <c r="J508" s="262" t="s">
        <v>96</v>
      </c>
      <c r="K508" s="262" t="s">
        <v>955</v>
      </c>
      <c r="L508" s="1001">
        <v>28</v>
      </c>
      <c r="M508" s="1001">
        <v>20</v>
      </c>
      <c r="N508" s="1001">
        <v>1.4</v>
      </c>
      <c r="O508" s="262" t="s">
        <v>163</v>
      </c>
      <c r="P508" s="262" t="s">
        <v>946</v>
      </c>
      <c r="Q508" s="262" t="s">
        <v>163</v>
      </c>
      <c r="R508" s="262">
        <v>179</v>
      </c>
      <c r="X508" s="1031">
        <v>7.8008262384799503</v>
      </c>
      <c r="Y508" s="1031">
        <v>5.02769287633914</v>
      </c>
      <c r="AA508" s="1036">
        <v>87.02143395099236</v>
      </c>
      <c r="AL508" s="1033">
        <v>0.21095890410958909</v>
      </c>
      <c r="AM508" s="1033">
        <v>0.18143264840182652</v>
      </c>
      <c r="AN508" s="1033">
        <v>0.17134562841530054</v>
      </c>
    </row>
    <row r="509" spans="1:40" x14ac:dyDescent="0.2">
      <c r="A509" s="262">
        <v>61489</v>
      </c>
      <c r="B509" s="262" t="s">
        <v>1483</v>
      </c>
      <c r="C509" s="1000">
        <v>43099</v>
      </c>
      <c r="D509" s="262">
        <v>2017</v>
      </c>
      <c r="E509" s="262" t="s">
        <v>93</v>
      </c>
      <c r="F509" s="262" t="s">
        <v>500</v>
      </c>
      <c r="G509" s="1001">
        <v>33.577421000000001</v>
      </c>
      <c r="H509" s="1001">
        <v>-80.706109999999995</v>
      </c>
      <c r="I509" s="1001">
        <v>4.6261358447000003</v>
      </c>
      <c r="J509" s="262" t="s">
        <v>96</v>
      </c>
      <c r="K509" s="262" t="s">
        <v>955</v>
      </c>
      <c r="L509" s="1001">
        <v>27.99</v>
      </c>
      <c r="M509" s="1001">
        <v>20</v>
      </c>
      <c r="N509" s="1001">
        <v>1.3995</v>
      </c>
      <c r="O509" s="262" t="s">
        <v>163</v>
      </c>
      <c r="P509" s="262" t="s">
        <v>946</v>
      </c>
      <c r="Q509" s="262" t="s">
        <v>163</v>
      </c>
      <c r="R509" s="262">
        <v>180</v>
      </c>
      <c r="X509" s="1031" t="s">
        <v>1974</v>
      </c>
      <c r="Y509" s="1031" t="s">
        <v>1974</v>
      </c>
      <c r="AA509" s="1036">
        <v>56.395827657549766</v>
      </c>
      <c r="AM509" s="1033">
        <v>0.24848744292237446</v>
      </c>
      <c r="AN509" s="1033">
        <v>0.2346709927140255</v>
      </c>
    </row>
    <row r="510" spans="1:40" x14ac:dyDescent="0.2">
      <c r="A510" s="262">
        <v>61498</v>
      </c>
      <c r="B510" s="262" t="s">
        <v>1484</v>
      </c>
      <c r="C510" s="1000">
        <v>43099</v>
      </c>
      <c r="D510" s="262">
        <v>2017</v>
      </c>
      <c r="E510" s="262" t="s">
        <v>93</v>
      </c>
      <c r="F510" s="262" t="s">
        <v>500</v>
      </c>
      <c r="G510" s="1001">
        <v>32.882091000000003</v>
      </c>
      <c r="H510" s="1001">
        <v>-81.136090999999993</v>
      </c>
      <c r="I510" s="1001">
        <v>4.6632315067999999</v>
      </c>
      <c r="J510" s="262" t="s">
        <v>96</v>
      </c>
      <c r="K510" s="262" t="s">
        <v>955</v>
      </c>
      <c r="L510" s="1001">
        <v>28.09</v>
      </c>
      <c r="M510" s="1001">
        <v>20</v>
      </c>
      <c r="N510" s="1001">
        <v>1.4045000000000001</v>
      </c>
      <c r="O510" s="262" t="s">
        <v>163</v>
      </c>
      <c r="P510" s="262" t="s">
        <v>946</v>
      </c>
      <c r="Q510" s="262" t="s">
        <v>163</v>
      </c>
      <c r="R510" s="262">
        <v>180</v>
      </c>
      <c r="X510" s="1031" t="s">
        <v>1974</v>
      </c>
      <c r="Y510" s="1031" t="s">
        <v>1974</v>
      </c>
      <c r="AA510" s="1036">
        <v>58.126174154297566</v>
      </c>
      <c r="AM510" s="1033">
        <v>0.23851598173515987</v>
      </c>
      <c r="AN510" s="1033">
        <v>0.22821038251366121</v>
      </c>
    </row>
    <row r="511" spans="1:40" x14ac:dyDescent="0.2">
      <c r="A511" s="262">
        <v>59685</v>
      </c>
      <c r="B511" s="262" t="s">
        <v>1485</v>
      </c>
      <c r="C511" s="1000">
        <v>43034</v>
      </c>
      <c r="D511" s="262">
        <v>2017</v>
      </c>
      <c r="E511" s="262" t="s">
        <v>1</v>
      </c>
      <c r="F511" s="262" t="s">
        <v>43</v>
      </c>
      <c r="G511" s="1001">
        <v>38.548333</v>
      </c>
      <c r="H511" s="1001">
        <v>-77.776390000000006</v>
      </c>
      <c r="I511" s="1001">
        <v>4.1782162100000004</v>
      </c>
      <c r="J511" s="262" t="s">
        <v>96</v>
      </c>
      <c r="K511" s="262" t="s">
        <v>961</v>
      </c>
      <c r="L511" s="1001">
        <v>27.7</v>
      </c>
      <c r="M511" s="1001">
        <v>20</v>
      </c>
      <c r="N511" s="1001">
        <v>1.385</v>
      </c>
      <c r="O511" s="262" t="s">
        <v>962</v>
      </c>
      <c r="P511" s="262" t="s">
        <v>962</v>
      </c>
      <c r="Q511" s="262">
        <v>20</v>
      </c>
      <c r="R511" s="262">
        <v>180</v>
      </c>
      <c r="S511" s="262" t="s">
        <v>947</v>
      </c>
      <c r="X511" s="1031">
        <v>23.6224439334542</v>
      </c>
      <c r="Y511" s="1031">
        <v>9.7957797898172601</v>
      </c>
      <c r="AA511" s="1036">
        <v>98.726446777866357</v>
      </c>
      <c r="AL511" s="1033">
        <v>0.20172945205479453</v>
      </c>
      <c r="AM511" s="1033">
        <v>0.19513698630136986</v>
      </c>
      <c r="AN511" s="1033">
        <v>0.18980532786885246</v>
      </c>
    </row>
    <row r="512" spans="1:40" x14ac:dyDescent="0.2">
      <c r="A512" s="262">
        <v>60916</v>
      </c>
      <c r="B512" s="262" t="s">
        <v>1486</v>
      </c>
      <c r="C512" s="1000">
        <v>43079</v>
      </c>
      <c r="D512" s="262">
        <v>2017</v>
      </c>
      <c r="E512" s="262" t="s">
        <v>1</v>
      </c>
      <c r="F512" s="262" t="s">
        <v>43</v>
      </c>
      <c r="G512" s="1001">
        <v>36.943320999999997</v>
      </c>
      <c r="H512" s="1001">
        <v>-77.415481</v>
      </c>
      <c r="I512" s="1001">
        <v>4.3510424658</v>
      </c>
      <c r="J512" s="262" t="s">
        <v>96</v>
      </c>
      <c r="K512" s="262" t="s">
        <v>955</v>
      </c>
      <c r="L512" s="1001">
        <v>28.29</v>
      </c>
      <c r="M512" s="1001">
        <v>20</v>
      </c>
      <c r="N512" s="1001">
        <v>1.4144999999999999</v>
      </c>
      <c r="O512" s="262" t="s">
        <v>163</v>
      </c>
      <c r="P512" s="262" t="s">
        <v>946</v>
      </c>
      <c r="Q512" s="262" t="s">
        <v>163</v>
      </c>
      <c r="R512" s="262">
        <v>180</v>
      </c>
      <c r="X512" s="1031">
        <v>22.4027300951137</v>
      </c>
      <c r="Y512" s="1031">
        <v>8.8429076990390598</v>
      </c>
      <c r="AA512" s="1036">
        <v>67.984611920139656</v>
      </c>
      <c r="AL512" s="1033">
        <v>0.22298515981735156</v>
      </c>
      <c r="AM512" s="1033">
        <v>0.24884703196347033</v>
      </c>
      <c r="AN512" s="1033">
        <v>0.22819899817850636</v>
      </c>
    </row>
    <row r="513" spans="1:40" x14ac:dyDescent="0.2">
      <c r="A513" s="262">
        <v>61375</v>
      </c>
      <c r="B513" s="262" t="s">
        <v>1487</v>
      </c>
      <c r="C513" s="1000">
        <v>43040</v>
      </c>
      <c r="D513" s="262">
        <v>2017</v>
      </c>
      <c r="E513" s="262" t="s">
        <v>1</v>
      </c>
      <c r="F513" s="262" t="s">
        <v>43</v>
      </c>
      <c r="G513" s="1001">
        <v>37.369397999999997</v>
      </c>
      <c r="H513" s="1001">
        <v>-75.91413</v>
      </c>
      <c r="I513" s="1001">
        <v>4.3633436073</v>
      </c>
      <c r="J513" s="262" t="s">
        <v>96</v>
      </c>
      <c r="K513" s="262" t="s">
        <v>955</v>
      </c>
      <c r="L513" s="1001">
        <v>25.48</v>
      </c>
      <c r="M513" s="1001">
        <v>20</v>
      </c>
      <c r="N513" s="1001">
        <v>1.274</v>
      </c>
      <c r="O513" s="262" t="s">
        <v>163</v>
      </c>
      <c r="P513" s="262" t="s">
        <v>946</v>
      </c>
      <c r="Q513" s="262" t="s">
        <v>163</v>
      </c>
      <c r="R513" s="262">
        <v>180</v>
      </c>
      <c r="X513" s="1031">
        <v>26.864098218062701</v>
      </c>
      <c r="Y513" s="1031">
        <v>17.479141958636401</v>
      </c>
      <c r="AA513" s="1036">
        <v>81.419167366404636</v>
      </c>
      <c r="AL513" s="1033">
        <v>0.18044520547945206</v>
      </c>
      <c r="AM513" s="1033">
        <v>0.210587899543379</v>
      </c>
      <c r="AN513" s="1033">
        <v>0.20502049180327869</v>
      </c>
    </row>
    <row r="514" spans="1:40" x14ac:dyDescent="0.2">
      <c r="A514" s="262">
        <v>60915</v>
      </c>
      <c r="B514" s="262" t="s">
        <v>1488</v>
      </c>
      <c r="C514" s="1000">
        <v>43099</v>
      </c>
      <c r="D514" s="262">
        <v>2017</v>
      </c>
      <c r="E514" s="262" t="s">
        <v>1</v>
      </c>
      <c r="F514" s="262" t="s">
        <v>43</v>
      </c>
      <c r="G514" s="1001">
        <v>37.472821000000003</v>
      </c>
      <c r="H514" s="1001">
        <v>-76.844311000000005</v>
      </c>
      <c r="I514" s="1001">
        <v>4.2920853881000003</v>
      </c>
      <c r="J514" s="262" t="s">
        <v>96</v>
      </c>
      <c r="K514" s="262" t="s">
        <v>955</v>
      </c>
      <c r="L514" s="1001">
        <v>22.96</v>
      </c>
      <c r="M514" s="1001">
        <v>20</v>
      </c>
      <c r="N514" s="1001">
        <v>1.1480000000000001</v>
      </c>
      <c r="O514" s="262" t="s">
        <v>163</v>
      </c>
      <c r="P514" s="262" t="s">
        <v>946</v>
      </c>
      <c r="Q514" s="262" t="s">
        <v>163</v>
      </c>
      <c r="R514" s="262">
        <v>180</v>
      </c>
      <c r="X514" s="1031">
        <v>22.819352526035399</v>
      </c>
      <c r="Y514" s="1031">
        <v>10.4639868051724</v>
      </c>
      <c r="AA514" s="1036">
        <v>71.86633870594089</v>
      </c>
      <c r="AL514" s="1033">
        <v>0.18987442922374434</v>
      </c>
      <c r="AM514" s="1033">
        <v>0.19518835616438357</v>
      </c>
      <c r="AN514" s="1033">
        <v>0.15405851548269578</v>
      </c>
    </row>
    <row r="515" spans="1:40" x14ac:dyDescent="0.2">
      <c r="A515" s="262">
        <v>60968</v>
      </c>
      <c r="B515" s="262" t="s">
        <v>1489</v>
      </c>
      <c r="C515" s="1000">
        <v>43100</v>
      </c>
      <c r="D515" s="262">
        <v>2017</v>
      </c>
      <c r="E515" s="262" t="s">
        <v>1</v>
      </c>
      <c r="F515" s="262" t="s">
        <v>43</v>
      </c>
      <c r="G515" s="1001">
        <v>37.532651000000001</v>
      </c>
      <c r="H515" s="1001">
        <v>-77.942910999999995</v>
      </c>
      <c r="I515" s="1001">
        <v>4.3119285388000002</v>
      </c>
      <c r="J515" s="262" t="s">
        <v>96</v>
      </c>
      <c r="K515" s="262" t="s">
        <v>955</v>
      </c>
      <c r="L515" s="1001">
        <v>28.3</v>
      </c>
      <c r="M515" s="1001">
        <v>20</v>
      </c>
      <c r="N515" s="1001">
        <v>1.415</v>
      </c>
      <c r="O515" s="262" t="s">
        <v>163</v>
      </c>
      <c r="P515" s="262" t="s">
        <v>946</v>
      </c>
      <c r="Q515" s="262" t="s">
        <v>163</v>
      </c>
      <c r="R515" s="262">
        <v>159</v>
      </c>
      <c r="X515" s="1031">
        <v>22.586250044638099</v>
      </c>
      <c r="Y515" s="1031">
        <v>8.3036134615434598</v>
      </c>
      <c r="Z515" s="1036">
        <v>43.121074921820487</v>
      </c>
      <c r="AA515" s="1036">
        <v>72.293003386509326</v>
      </c>
      <c r="AL515" s="1033">
        <v>0.21332191780821919</v>
      </c>
      <c r="AM515" s="1033">
        <v>0.23321347031963474</v>
      </c>
      <c r="AN515" s="1033">
        <v>0.22748747723132973</v>
      </c>
    </row>
    <row r="516" spans="1:40" x14ac:dyDescent="0.2">
      <c r="A516" s="262">
        <v>60310</v>
      </c>
      <c r="B516" s="262" t="s">
        <v>1490</v>
      </c>
      <c r="C516" s="1000">
        <v>42794</v>
      </c>
      <c r="D516" s="262">
        <v>2017</v>
      </c>
      <c r="E516" s="262" t="s">
        <v>8</v>
      </c>
      <c r="F516" s="262" t="s">
        <v>38</v>
      </c>
      <c r="G516" s="1001">
        <v>34.716470999999999</v>
      </c>
      <c r="H516" s="1001">
        <v>-118.28211</v>
      </c>
      <c r="I516" s="1001">
        <v>5.8113525114</v>
      </c>
      <c r="J516" s="262" t="s">
        <v>96</v>
      </c>
      <c r="K516" s="262" t="s">
        <v>961</v>
      </c>
      <c r="L516" s="1001">
        <v>25</v>
      </c>
      <c r="M516" s="1001">
        <v>20</v>
      </c>
      <c r="N516" s="1001">
        <v>1.25</v>
      </c>
      <c r="O516" s="262" t="s">
        <v>163</v>
      </c>
      <c r="P516" s="262" t="s">
        <v>946</v>
      </c>
      <c r="Q516" s="262" t="s">
        <v>163</v>
      </c>
      <c r="R516" s="262">
        <v>180</v>
      </c>
      <c r="X516" s="1031">
        <v>22.176084623913098</v>
      </c>
      <c r="Y516" s="1031">
        <v>3.5901998689900601</v>
      </c>
      <c r="AA516" s="1036">
        <v>87.870634852063958</v>
      </c>
      <c r="AL516" s="1033">
        <v>0.31470890410958902</v>
      </c>
      <c r="AM516" s="1033">
        <v>0.30646689497716906</v>
      </c>
      <c r="AN516" s="1033">
        <v>0.27777208561020034</v>
      </c>
    </row>
    <row r="517" spans="1:40" x14ac:dyDescent="0.2">
      <c r="A517" s="262">
        <v>61406</v>
      </c>
      <c r="B517" s="262" t="s">
        <v>1491</v>
      </c>
      <c r="C517" s="1000">
        <v>43099</v>
      </c>
      <c r="D517" s="262">
        <v>2017</v>
      </c>
      <c r="E517" s="262" t="s">
        <v>1</v>
      </c>
      <c r="F517" s="262" t="s">
        <v>43</v>
      </c>
      <c r="G517" s="1001">
        <v>37.832580999999998</v>
      </c>
      <c r="H517" s="1001">
        <v>-76.795691000000005</v>
      </c>
      <c r="I517" s="1001">
        <v>4.2574970319999998</v>
      </c>
      <c r="J517" s="262" t="s">
        <v>96</v>
      </c>
      <c r="K517" s="262" t="s">
        <v>955</v>
      </c>
      <c r="L517" s="1001">
        <v>26.7</v>
      </c>
      <c r="M517" s="1001">
        <v>20</v>
      </c>
      <c r="N517" s="1001">
        <v>1.335</v>
      </c>
      <c r="O517" s="262" t="s">
        <v>163</v>
      </c>
      <c r="P517" s="262" t="s">
        <v>946</v>
      </c>
      <c r="Q517" s="262" t="s">
        <v>163</v>
      </c>
      <c r="R517" s="262">
        <v>180</v>
      </c>
      <c r="X517" s="1031">
        <v>37.872423238380399</v>
      </c>
      <c r="Y517" s="1031">
        <v>8.8525030221530407</v>
      </c>
      <c r="AA517" s="1036">
        <v>79.87612561145464</v>
      </c>
      <c r="AL517" s="1033">
        <v>0.21642123287671233</v>
      </c>
      <c r="AM517" s="1033">
        <v>0.24385273972602745</v>
      </c>
      <c r="AN517" s="1033">
        <v>0.22357126593806922</v>
      </c>
    </row>
    <row r="518" spans="1:40" x14ac:dyDescent="0.2">
      <c r="A518" s="262">
        <v>59915</v>
      </c>
      <c r="B518" s="262" t="s">
        <v>1492</v>
      </c>
      <c r="C518" s="1000">
        <v>42767</v>
      </c>
      <c r="D518" s="262">
        <v>2017</v>
      </c>
      <c r="E518" s="262" t="s">
        <v>8</v>
      </c>
      <c r="F518" s="262" t="s">
        <v>38</v>
      </c>
      <c r="G518" s="1001">
        <v>36.876961000000001</v>
      </c>
      <c r="H518" s="1001">
        <v>-120.667501</v>
      </c>
      <c r="I518" s="1001">
        <v>5.2543954338000001</v>
      </c>
      <c r="J518" s="262" t="s">
        <v>96</v>
      </c>
      <c r="K518" s="262" t="s">
        <v>955</v>
      </c>
      <c r="L518" s="1001">
        <v>27.681999999999999</v>
      </c>
      <c r="M518" s="1001">
        <v>20</v>
      </c>
      <c r="N518" s="1001">
        <v>1.3840999999999999</v>
      </c>
      <c r="O518" s="262" t="s">
        <v>163</v>
      </c>
      <c r="P518" s="262" t="s">
        <v>946</v>
      </c>
      <c r="Q518" s="262" t="s">
        <v>163</v>
      </c>
      <c r="R518" s="262">
        <v>180</v>
      </c>
      <c r="X518" s="1031">
        <v>21.564443748710602</v>
      </c>
      <c r="Y518" s="1031">
        <v>3.4106404538969102</v>
      </c>
      <c r="AA518" s="1036">
        <v>77.237594859585698</v>
      </c>
      <c r="AL518" s="1033">
        <v>0.30089611872146121</v>
      </c>
      <c r="AM518" s="1033">
        <v>0.26592465753424654</v>
      </c>
      <c r="AN518" s="1033">
        <v>0.29133082877959926</v>
      </c>
    </row>
    <row r="519" spans="1:40" x14ac:dyDescent="0.2">
      <c r="A519" s="262">
        <v>10437</v>
      </c>
      <c r="B519" s="262" t="s">
        <v>1493</v>
      </c>
      <c r="C519" s="1000">
        <v>42888</v>
      </c>
      <c r="D519" s="262">
        <v>2017</v>
      </c>
      <c r="E519" s="262" t="s">
        <v>8</v>
      </c>
      <c r="F519" s="262" t="s">
        <v>38</v>
      </c>
      <c r="G519" s="1001">
        <v>34.862960999999999</v>
      </c>
      <c r="H519" s="1001">
        <v>-116.82713099999999</v>
      </c>
      <c r="I519" s="1001">
        <v>5.8493111871999997</v>
      </c>
      <c r="J519" s="262" t="s">
        <v>96</v>
      </c>
      <c r="K519" s="262" t="s">
        <v>955</v>
      </c>
      <c r="L519" s="1001">
        <v>26.9</v>
      </c>
      <c r="M519" s="1001">
        <v>20</v>
      </c>
      <c r="N519" s="1001">
        <v>1.345</v>
      </c>
      <c r="O519" s="262" t="s">
        <v>163</v>
      </c>
      <c r="P519" s="262" t="s">
        <v>946</v>
      </c>
      <c r="Q519" s="262" t="s">
        <v>163</v>
      </c>
      <c r="R519" s="262">
        <v>180</v>
      </c>
      <c r="X519" s="1031" t="s">
        <v>1974</v>
      </c>
      <c r="Y519" s="1031" t="s">
        <v>1974</v>
      </c>
      <c r="AA519" s="1036">
        <v>47.524556419485037</v>
      </c>
      <c r="AL519" s="1033">
        <v>0.34154109589041098</v>
      </c>
      <c r="AM519" s="1033">
        <v>0.33631849315068491</v>
      </c>
      <c r="AN519" s="1033">
        <v>0.33241120218579229</v>
      </c>
    </row>
    <row r="520" spans="1:40" x14ac:dyDescent="0.2">
      <c r="A520" s="262">
        <v>60748</v>
      </c>
      <c r="B520" s="262" t="s">
        <v>1494</v>
      </c>
      <c r="C520" s="1000">
        <v>42825</v>
      </c>
      <c r="D520" s="262">
        <v>2017</v>
      </c>
      <c r="E520" s="262" t="s">
        <v>92</v>
      </c>
      <c r="F520" s="262" t="s">
        <v>501</v>
      </c>
      <c r="G520" s="1001">
        <v>43.325321000000002</v>
      </c>
      <c r="H520" s="1001">
        <v>-115.939241</v>
      </c>
      <c r="I520" s="1001">
        <v>4.6827493150999997</v>
      </c>
      <c r="J520" s="262" t="s">
        <v>96</v>
      </c>
      <c r="K520" s="262" t="s">
        <v>961</v>
      </c>
      <c r="L520" s="1001">
        <v>26.783000000000001</v>
      </c>
      <c r="M520" s="1001">
        <v>20</v>
      </c>
      <c r="N520" s="1001">
        <v>1.3391500000000001</v>
      </c>
      <c r="O520" s="262" t="s">
        <v>163</v>
      </c>
      <c r="P520" s="262" t="s">
        <v>946</v>
      </c>
      <c r="Q520" s="262" t="s">
        <v>163</v>
      </c>
      <c r="R520" s="262">
        <v>180</v>
      </c>
      <c r="X520" s="1031" t="s">
        <v>1974</v>
      </c>
      <c r="Y520" s="1031" t="s">
        <v>1974</v>
      </c>
      <c r="AA520" s="1036">
        <v>76.751980094908959</v>
      </c>
      <c r="AL520" s="1033">
        <v>0.28083904109589047</v>
      </c>
      <c r="AM520" s="1033">
        <v>0.27590182648401829</v>
      </c>
      <c r="AN520" s="1033">
        <v>0.26142987249544625</v>
      </c>
    </row>
    <row r="521" spans="1:40" x14ac:dyDescent="0.2">
      <c r="A521" s="262">
        <v>60012</v>
      </c>
      <c r="B521" s="262" t="s">
        <v>1495</v>
      </c>
      <c r="C521" s="1000">
        <v>42825</v>
      </c>
      <c r="D521" s="262">
        <v>2017</v>
      </c>
      <c r="E521" s="262" t="s">
        <v>92</v>
      </c>
      <c r="F521" s="262" t="s">
        <v>501</v>
      </c>
      <c r="G521" s="1001">
        <v>42.827781000000002</v>
      </c>
      <c r="H521" s="1001">
        <v>-112.742971</v>
      </c>
      <c r="I521" s="1001">
        <v>4.488106621</v>
      </c>
      <c r="J521" s="262" t="s">
        <v>96</v>
      </c>
      <c r="K521" s="262" t="s">
        <v>955</v>
      </c>
      <c r="L521" s="1001">
        <v>26.678000000000001</v>
      </c>
      <c r="M521" s="1001">
        <v>20</v>
      </c>
      <c r="N521" s="1001">
        <v>1.3339000000000001</v>
      </c>
      <c r="O521" s="262" t="s">
        <v>163</v>
      </c>
      <c r="P521" s="262" t="s">
        <v>946</v>
      </c>
      <c r="Q521" s="262" t="s">
        <v>163</v>
      </c>
      <c r="R521" s="262">
        <v>180</v>
      </c>
      <c r="X521" s="1031" t="s">
        <v>1974</v>
      </c>
      <c r="Y521" s="1031" t="s">
        <v>1974</v>
      </c>
      <c r="AA521" s="1036">
        <v>71.926232643498452</v>
      </c>
      <c r="AL521" s="1033">
        <v>0.24961757990867581</v>
      </c>
      <c r="AM521" s="1033">
        <v>0.2515867579908676</v>
      </c>
      <c r="AN521" s="1033">
        <v>0.26469148451730418</v>
      </c>
    </row>
    <row r="522" spans="1:40" x14ac:dyDescent="0.2">
      <c r="A522" s="262">
        <v>60011</v>
      </c>
      <c r="B522" s="262" t="s">
        <v>1496</v>
      </c>
      <c r="C522" s="1000">
        <v>42825</v>
      </c>
      <c r="D522" s="262">
        <v>2017</v>
      </c>
      <c r="E522" s="262" t="s">
        <v>92</v>
      </c>
      <c r="F522" s="262" t="s">
        <v>501</v>
      </c>
      <c r="G522" s="1001">
        <v>42.831541000000001</v>
      </c>
      <c r="H522" s="1001">
        <v>-112.743031</v>
      </c>
      <c r="I522" s="1001">
        <v>4.488106621</v>
      </c>
      <c r="J522" s="262" t="s">
        <v>96</v>
      </c>
      <c r="K522" s="262" t="s">
        <v>955</v>
      </c>
      <c r="L522" s="1001">
        <v>26.678000000000001</v>
      </c>
      <c r="M522" s="1001">
        <v>20</v>
      </c>
      <c r="N522" s="1001">
        <v>1.3339000000000001</v>
      </c>
      <c r="O522" s="262" t="s">
        <v>163</v>
      </c>
      <c r="P522" s="262" t="s">
        <v>946</v>
      </c>
      <c r="Q522" s="262" t="s">
        <v>163</v>
      </c>
      <c r="R522" s="262">
        <v>180</v>
      </c>
      <c r="X522" s="1031" t="s">
        <v>1974</v>
      </c>
      <c r="Y522" s="1031" t="s">
        <v>1974</v>
      </c>
      <c r="AA522" s="1036">
        <v>77.624136881169292</v>
      </c>
      <c r="AL522" s="1033">
        <v>0.24318493150684931</v>
      </c>
      <c r="AM522" s="1033">
        <v>0.24993721461187215</v>
      </c>
      <c r="AN522" s="1033">
        <v>0.26046220400728598</v>
      </c>
    </row>
    <row r="523" spans="1:40" x14ac:dyDescent="0.2">
      <c r="A523" s="262">
        <v>60009</v>
      </c>
      <c r="B523" s="262" t="s">
        <v>1497</v>
      </c>
      <c r="C523" s="1000">
        <v>42824</v>
      </c>
      <c r="D523" s="262">
        <v>2017</v>
      </c>
      <c r="E523" s="262" t="s">
        <v>92</v>
      </c>
      <c r="F523" s="262" t="s">
        <v>501</v>
      </c>
      <c r="G523" s="1001">
        <v>43.211401000000002</v>
      </c>
      <c r="H523" s="1001">
        <v>-116.441821</v>
      </c>
      <c r="I523" s="1001">
        <v>4.6079764839999999</v>
      </c>
      <c r="J523" s="262" t="s">
        <v>96</v>
      </c>
      <c r="K523" s="262" t="s">
        <v>955</v>
      </c>
      <c r="L523" s="1001">
        <v>26.678000000000001</v>
      </c>
      <c r="M523" s="1001">
        <v>20</v>
      </c>
      <c r="N523" s="1001">
        <v>1.3339000000000001</v>
      </c>
      <c r="O523" s="262" t="s">
        <v>163</v>
      </c>
      <c r="P523" s="262" t="s">
        <v>946</v>
      </c>
      <c r="Q523" s="262" t="s">
        <v>163</v>
      </c>
      <c r="R523" s="262">
        <v>180</v>
      </c>
      <c r="X523" s="1031" t="s">
        <v>1974</v>
      </c>
      <c r="Y523" s="1031" t="s">
        <v>1974</v>
      </c>
      <c r="AA523" s="1036">
        <v>76.930448506549297</v>
      </c>
      <c r="AL523" s="1033">
        <v>0.26115867579908669</v>
      </c>
      <c r="AM523" s="1033">
        <v>0.26507990867579906</v>
      </c>
      <c r="AN523" s="1033">
        <v>0.26127049180327871</v>
      </c>
    </row>
    <row r="524" spans="1:40" x14ac:dyDescent="0.2">
      <c r="A524" s="262">
        <v>60010</v>
      </c>
      <c r="B524" s="262" t="s">
        <v>1498</v>
      </c>
      <c r="C524" s="1000">
        <v>42825</v>
      </c>
      <c r="D524" s="262">
        <v>2017</v>
      </c>
      <c r="E524" s="262" t="s">
        <v>92</v>
      </c>
      <c r="F524" s="262" t="s">
        <v>501</v>
      </c>
      <c r="G524" s="1001">
        <v>43.469270999999999</v>
      </c>
      <c r="H524" s="1001">
        <v>-116.289361</v>
      </c>
      <c r="I524" s="1001">
        <v>4.6515584475000002</v>
      </c>
      <c r="J524" s="262" t="s">
        <v>96</v>
      </c>
      <c r="K524" s="262" t="s">
        <v>961</v>
      </c>
      <c r="L524" s="1001">
        <v>26.783000000000001</v>
      </c>
      <c r="M524" s="1001">
        <v>20</v>
      </c>
      <c r="N524" s="1001">
        <v>1.3391500000000001</v>
      </c>
      <c r="O524" s="262" t="s">
        <v>163</v>
      </c>
      <c r="P524" s="262" t="s">
        <v>946</v>
      </c>
      <c r="Q524" s="262" t="s">
        <v>163</v>
      </c>
      <c r="R524" s="262">
        <v>180</v>
      </c>
      <c r="X524" s="1031" t="s">
        <v>1974</v>
      </c>
      <c r="Y524" s="1031" t="s">
        <v>1974</v>
      </c>
      <c r="AA524" s="1036">
        <v>70.870216692676578</v>
      </c>
      <c r="AL524" s="1033">
        <v>0.27248287671232874</v>
      </c>
      <c r="AM524" s="1033">
        <v>0.27647260273972596</v>
      </c>
      <c r="AN524" s="1033">
        <v>0.26668943533697631</v>
      </c>
    </row>
    <row r="525" spans="1:40" x14ac:dyDescent="0.2">
      <c r="A525" s="262">
        <v>60964</v>
      </c>
      <c r="B525" s="262" t="s">
        <v>1499</v>
      </c>
      <c r="C525" s="1000">
        <v>43005</v>
      </c>
      <c r="D525" s="262">
        <v>2017</v>
      </c>
      <c r="E525" s="262" t="s">
        <v>92</v>
      </c>
      <c r="F525" s="262" t="s">
        <v>48</v>
      </c>
      <c r="G525" s="1001">
        <v>32.068080999999999</v>
      </c>
      <c r="H525" s="1001">
        <v>-109.888541</v>
      </c>
      <c r="I525" s="1001">
        <v>5.6377015981999996</v>
      </c>
      <c r="J525" s="262" t="s">
        <v>96</v>
      </c>
      <c r="K525" s="262" t="s">
        <v>955</v>
      </c>
      <c r="L525" s="1001">
        <v>24.66</v>
      </c>
      <c r="M525" s="1001">
        <v>20</v>
      </c>
      <c r="N525" s="1001">
        <v>1.2330000000000001</v>
      </c>
      <c r="O525" s="262" t="s">
        <v>163</v>
      </c>
      <c r="P525" s="262" t="s">
        <v>946</v>
      </c>
      <c r="Q525" s="262" t="s">
        <v>163</v>
      </c>
      <c r="R525" s="262">
        <v>180</v>
      </c>
      <c r="X525" s="1031" t="s">
        <v>1974</v>
      </c>
      <c r="Y525" s="1031" t="s">
        <v>1974</v>
      </c>
      <c r="AA525" s="1036">
        <v>43.689719236709301</v>
      </c>
      <c r="AL525" s="1033">
        <v>0.28488013698630138</v>
      </c>
      <c r="AM525" s="1033">
        <v>0.29690068493150684</v>
      </c>
      <c r="AN525" s="1033">
        <v>0.3131659836065574</v>
      </c>
    </row>
    <row r="526" spans="1:40" x14ac:dyDescent="0.2">
      <c r="A526" s="262">
        <v>60947</v>
      </c>
      <c r="B526" s="262" t="s">
        <v>1500</v>
      </c>
      <c r="C526" s="1000">
        <v>42941</v>
      </c>
      <c r="D526" s="262">
        <v>2017</v>
      </c>
      <c r="E526" s="262" t="s">
        <v>8</v>
      </c>
      <c r="F526" s="262" t="s">
        <v>38</v>
      </c>
      <c r="G526" s="1001">
        <v>32.619281000000001</v>
      </c>
      <c r="H526" s="1001">
        <v>-116.129541</v>
      </c>
      <c r="I526" s="1001">
        <v>5.8574134703</v>
      </c>
      <c r="J526" s="262" t="s">
        <v>96</v>
      </c>
      <c r="K526" s="262" t="s">
        <v>955</v>
      </c>
      <c r="L526" s="1001">
        <v>28</v>
      </c>
      <c r="M526" s="1001">
        <v>20</v>
      </c>
      <c r="N526" s="1001">
        <v>1.4</v>
      </c>
      <c r="O526" s="262" t="s">
        <v>962</v>
      </c>
      <c r="P526" s="262" t="s">
        <v>962</v>
      </c>
      <c r="Q526" s="262">
        <v>25</v>
      </c>
      <c r="R526" s="262">
        <v>180</v>
      </c>
      <c r="X526" s="1031">
        <v>17.593988211549998</v>
      </c>
      <c r="Y526" s="1031">
        <v>4.2251052985418402</v>
      </c>
      <c r="AA526" s="1036">
        <v>74.564642675955838</v>
      </c>
      <c r="AL526" s="1033">
        <v>0.28678652968036528</v>
      </c>
      <c r="AM526" s="1033">
        <v>0.25193493150684931</v>
      </c>
      <c r="AN526" s="1033">
        <v>0.22061133879781422</v>
      </c>
    </row>
    <row r="527" spans="1:40" x14ac:dyDescent="0.2">
      <c r="A527" s="262">
        <v>60490</v>
      </c>
      <c r="B527" s="262" t="s">
        <v>1501</v>
      </c>
      <c r="C527" s="1000">
        <v>43099</v>
      </c>
      <c r="D527" s="262">
        <v>2017</v>
      </c>
      <c r="E527" s="262" t="s">
        <v>8</v>
      </c>
      <c r="F527" s="262" t="s">
        <v>38</v>
      </c>
      <c r="G527" s="1001">
        <v>35.314990999999999</v>
      </c>
      <c r="H527" s="1001">
        <v>-118.810661</v>
      </c>
      <c r="I527" s="1001">
        <v>5.3686031962999996</v>
      </c>
      <c r="J527" s="262" t="s">
        <v>96</v>
      </c>
      <c r="K527" s="262" t="s">
        <v>955</v>
      </c>
      <c r="L527" s="1001">
        <v>26</v>
      </c>
      <c r="M527" s="1001">
        <v>20</v>
      </c>
      <c r="N527" s="1001">
        <v>1.3</v>
      </c>
      <c r="O527" s="262" t="s">
        <v>163</v>
      </c>
      <c r="P527" s="262" t="s">
        <v>946</v>
      </c>
      <c r="Q527" s="262" t="s">
        <v>163</v>
      </c>
      <c r="R527" s="262">
        <v>180</v>
      </c>
      <c r="X527" s="1031">
        <v>19.544526952266999</v>
      </c>
      <c r="Y527" s="1031">
        <v>3.53353182483588</v>
      </c>
      <c r="AA527" s="1036">
        <v>62.903108997944962</v>
      </c>
      <c r="AL527" s="1033">
        <v>0.28856735159817354</v>
      </c>
      <c r="AM527" s="1033">
        <v>0.28806506849315067</v>
      </c>
      <c r="AN527" s="1033">
        <v>0.28175091074681241</v>
      </c>
    </row>
    <row r="528" spans="1:40" x14ac:dyDescent="0.2">
      <c r="A528" s="262">
        <v>60001</v>
      </c>
      <c r="B528" s="262" t="s">
        <v>1502</v>
      </c>
      <c r="C528" s="1000">
        <v>43099</v>
      </c>
      <c r="D528" s="262">
        <v>2017</v>
      </c>
      <c r="E528" s="262" t="s">
        <v>93</v>
      </c>
      <c r="F528" s="262" t="s">
        <v>67</v>
      </c>
      <c r="G528" s="1001">
        <v>36.452511000000001</v>
      </c>
      <c r="H528" s="1001">
        <v>-77.120250999999996</v>
      </c>
      <c r="I528" s="1001">
        <v>4.4033440638999997</v>
      </c>
      <c r="J528" s="262" t="s">
        <v>96</v>
      </c>
      <c r="K528" s="262" t="s">
        <v>955</v>
      </c>
      <c r="L528" s="1001">
        <v>26</v>
      </c>
      <c r="M528" s="1001">
        <v>19.899999999999999</v>
      </c>
      <c r="N528" s="1001">
        <v>1.306532663316583</v>
      </c>
      <c r="O528" s="262" t="s">
        <v>163</v>
      </c>
      <c r="P528" s="262" t="s">
        <v>946</v>
      </c>
      <c r="Q528" s="262" t="s">
        <v>163</v>
      </c>
      <c r="R528" s="262">
        <v>180</v>
      </c>
      <c r="X528" s="1031">
        <v>22.910390056609799</v>
      </c>
      <c r="Y528" s="1031">
        <v>3.43928738737057</v>
      </c>
      <c r="AA528" s="1036">
        <v>44.40092118052268</v>
      </c>
      <c r="AL528" s="1033">
        <v>0.21645327092081415</v>
      </c>
      <c r="AM528" s="1033">
        <v>0.24261145912209459</v>
      </c>
      <c r="AN528" s="1033">
        <v>0.23229764487281587</v>
      </c>
    </row>
    <row r="529" spans="1:40" x14ac:dyDescent="0.2">
      <c r="A529" s="262">
        <v>60917</v>
      </c>
      <c r="B529" s="262" t="s">
        <v>1503</v>
      </c>
      <c r="C529" s="1000">
        <v>43069</v>
      </c>
      <c r="D529" s="262">
        <v>2017</v>
      </c>
      <c r="E529" s="262" t="s">
        <v>1</v>
      </c>
      <c r="F529" s="262" t="s">
        <v>43</v>
      </c>
      <c r="G529" s="1001">
        <v>37.502780000000001</v>
      </c>
      <c r="H529" s="1001">
        <v>-78.373009999999994</v>
      </c>
      <c r="I529" s="1001">
        <v>4.3037219177999999</v>
      </c>
      <c r="J529" s="262" t="s">
        <v>96</v>
      </c>
      <c r="K529" s="262" t="s">
        <v>955</v>
      </c>
      <c r="L529" s="1001">
        <v>22.66</v>
      </c>
      <c r="M529" s="1001">
        <v>19.8</v>
      </c>
      <c r="N529" s="1001">
        <v>1.1444444444444444</v>
      </c>
      <c r="O529" s="262" t="s">
        <v>163</v>
      </c>
      <c r="P529" s="262" t="s">
        <v>946</v>
      </c>
      <c r="Q529" s="262" t="s">
        <v>163</v>
      </c>
      <c r="R529" s="262">
        <v>180</v>
      </c>
      <c r="X529" s="1031">
        <v>22.623316758626999</v>
      </c>
      <c r="Y529" s="1031">
        <v>8.6612912678274991</v>
      </c>
      <c r="AA529" s="1036">
        <v>68.035237983757639</v>
      </c>
      <c r="AL529" s="1033">
        <v>0.17590862967575288</v>
      </c>
      <c r="AM529" s="1033">
        <v>0.2000426640837599</v>
      </c>
      <c r="AN529" s="1033">
        <v>0.18889371860683332</v>
      </c>
    </row>
    <row r="530" spans="1:40" x14ac:dyDescent="0.2">
      <c r="A530" s="262">
        <v>60347</v>
      </c>
      <c r="B530" s="262" t="s">
        <v>1504</v>
      </c>
      <c r="C530" s="1000">
        <v>43017</v>
      </c>
      <c r="D530" s="262">
        <v>2017</v>
      </c>
      <c r="E530" s="262" t="s">
        <v>4</v>
      </c>
      <c r="F530" s="262" t="s">
        <v>505</v>
      </c>
      <c r="G530" s="1001">
        <v>43.034739000000002</v>
      </c>
      <c r="H530" s="1001">
        <v>-83.308890000000005</v>
      </c>
      <c r="I530" s="1001">
        <v>3.7247666666999999</v>
      </c>
      <c r="J530" s="262" t="s">
        <v>96</v>
      </c>
      <c r="K530" s="262" t="s">
        <v>955</v>
      </c>
      <c r="L530" s="1001">
        <v>22.96</v>
      </c>
      <c r="M530" s="1001">
        <v>19.57</v>
      </c>
      <c r="N530" s="1001">
        <v>1.1732243229432806</v>
      </c>
      <c r="O530" s="262" t="s">
        <v>962</v>
      </c>
      <c r="P530" s="262" t="s">
        <v>962</v>
      </c>
      <c r="Q530" s="262">
        <v>30</v>
      </c>
      <c r="R530" s="262">
        <v>180</v>
      </c>
      <c r="X530" s="1031">
        <v>29.505474661867499</v>
      </c>
      <c r="Y530" s="1031">
        <v>22.4398387268891</v>
      </c>
      <c r="AA530" s="1036">
        <v>97.15846087429577</v>
      </c>
      <c r="AL530" s="1033">
        <v>0.15537247160993314</v>
      </c>
      <c r="AM530" s="1033">
        <v>0.15614245082049452</v>
      </c>
      <c r="AN530" s="1033">
        <v>0.15908983025764314</v>
      </c>
    </row>
    <row r="531" spans="1:40" x14ac:dyDescent="0.2">
      <c r="A531" s="262">
        <v>58792</v>
      </c>
      <c r="B531" s="262" t="s">
        <v>1505</v>
      </c>
      <c r="C531" s="1000">
        <v>43008</v>
      </c>
      <c r="D531" s="262">
        <v>2017</v>
      </c>
      <c r="E531" s="262" t="s">
        <v>93</v>
      </c>
      <c r="F531" s="262" t="s">
        <v>67</v>
      </c>
      <c r="G531" s="1001">
        <v>35.281891000000002</v>
      </c>
      <c r="H531" s="1001">
        <v>-81.614411000000004</v>
      </c>
      <c r="I531" s="1001">
        <v>4.5352004566000002</v>
      </c>
      <c r="J531" s="262" t="s">
        <v>96</v>
      </c>
      <c r="K531" s="262" t="s">
        <v>961</v>
      </c>
      <c r="L531" s="1001">
        <v>27.1</v>
      </c>
      <c r="M531" s="1001">
        <v>19.399999999999999</v>
      </c>
      <c r="N531" s="1001">
        <v>1.3969072164948455</v>
      </c>
      <c r="O531" s="262" t="s">
        <v>962</v>
      </c>
      <c r="P531" s="262" t="s">
        <v>962</v>
      </c>
      <c r="Q531" s="262">
        <v>20</v>
      </c>
      <c r="R531" s="262">
        <v>180</v>
      </c>
      <c r="X531" s="1031">
        <v>23.3686944863361</v>
      </c>
      <c r="Y531" s="1031">
        <v>3.4797172491394601</v>
      </c>
      <c r="AA531" s="1036">
        <v>112.01465620894705</v>
      </c>
      <c r="AL531" s="1033">
        <v>0.20789789577743265</v>
      </c>
      <c r="AM531" s="1033">
        <v>0.20304335545826865</v>
      </c>
      <c r="AN531" s="1033">
        <v>0.19953101233733311</v>
      </c>
    </row>
    <row r="532" spans="1:40" x14ac:dyDescent="0.2">
      <c r="A532" s="262">
        <v>645</v>
      </c>
      <c r="B532" s="262" t="s">
        <v>1506</v>
      </c>
      <c r="C532" s="1000">
        <v>42786</v>
      </c>
      <c r="D532" s="262">
        <v>2017</v>
      </c>
      <c r="E532" s="262" t="s">
        <v>93</v>
      </c>
      <c r="F532" s="262" t="s">
        <v>37</v>
      </c>
      <c r="G532" s="1001">
        <v>27.786221000000001</v>
      </c>
      <c r="H532" s="1001">
        <v>-82.390381000000005</v>
      </c>
      <c r="I532" s="1001">
        <v>5.0192196346999998</v>
      </c>
      <c r="J532" s="262" t="s">
        <v>96</v>
      </c>
      <c r="K532" s="262" t="s">
        <v>961</v>
      </c>
      <c r="L532" s="1001">
        <v>23</v>
      </c>
      <c r="M532" s="1001">
        <v>19</v>
      </c>
      <c r="N532" s="1001">
        <v>1.2105263157894737</v>
      </c>
      <c r="O532" s="262" t="s">
        <v>163</v>
      </c>
      <c r="P532" s="262" t="s">
        <v>946</v>
      </c>
      <c r="Q532" s="262" t="s">
        <v>163</v>
      </c>
      <c r="R532" s="262">
        <v>180</v>
      </c>
      <c r="S532" s="262" t="s">
        <v>947</v>
      </c>
      <c r="X532" s="1031" t="s">
        <v>1974</v>
      </c>
      <c r="Y532" s="1031" t="s">
        <v>1974</v>
      </c>
      <c r="AA532" s="1036">
        <v>69.803369291207375</v>
      </c>
      <c r="AL532" s="1033">
        <v>0.2436253304494112</v>
      </c>
      <c r="AM532" s="1033">
        <v>0.23985219899062726</v>
      </c>
      <c r="AN532" s="1033">
        <v>0.22988567730802417</v>
      </c>
    </row>
    <row r="533" spans="1:40" x14ac:dyDescent="0.2">
      <c r="A533" s="262">
        <v>60584</v>
      </c>
      <c r="B533" s="262" t="s">
        <v>1507</v>
      </c>
      <c r="C533" s="1000">
        <v>43099</v>
      </c>
      <c r="D533" s="262">
        <v>2017</v>
      </c>
      <c r="E533" s="262" t="s">
        <v>1</v>
      </c>
      <c r="F533" s="262" t="s">
        <v>43</v>
      </c>
      <c r="G533" s="1001">
        <v>36.788030999999997</v>
      </c>
      <c r="H533" s="1001">
        <v>-76.046960999999996</v>
      </c>
      <c r="I533" s="1001">
        <v>4.3180559361000004</v>
      </c>
      <c r="J533" s="262" t="s">
        <v>96</v>
      </c>
      <c r="K533" s="262" t="s">
        <v>961</v>
      </c>
      <c r="L533" s="1001">
        <v>21</v>
      </c>
      <c r="M533" s="1001">
        <v>17.600000000000001</v>
      </c>
      <c r="N533" s="1001">
        <v>1.1931818181818181</v>
      </c>
      <c r="O533" s="262" t="s">
        <v>163</v>
      </c>
      <c r="P533" s="262" t="s">
        <v>946</v>
      </c>
      <c r="Q533" s="262" t="s">
        <v>163</v>
      </c>
      <c r="R533" s="262">
        <v>174</v>
      </c>
      <c r="X533" s="1031">
        <v>22.745416206249299</v>
      </c>
      <c r="Y533" s="1031">
        <v>8.4882419635851392</v>
      </c>
      <c r="AA533" s="1036">
        <v>91.264778607663075</v>
      </c>
      <c r="AL533" s="1033">
        <v>0.17788112287256119</v>
      </c>
      <c r="AM533" s="1033">
        <v>0.21253632212536314</v>
      </c>
      <c r="AN533" s="1033">
        <v>0.19421287671799961</v>
      </c>
    </row>
    <row r="534" spans="1:40" x14ac:dyDescent="0.2">
      <c r="A534" s="262">
        <v>60435</v>
      </c>
      <c r="B534" s="262" t="s">
        <v>1508</v>
      </c>
      <c r="C534" s="1000">
        <v>42793</v>
      </c>
      <c r="D534" s="262">
        <v>2017</v>
      </c>
      <c r="E534" s="262" t="s">
        <v>4</v>
      </c>
      <c r="F534" s="262" t="s">
        <v>62</v>
      </c>
      <c r="G534" s="1001">
        <v>38.816400999999999</v>
      </c>
      <c r="H534" s="1001">
        <v>-86.884201000000004</v>
      </c>
      <c r="I534" s="1001">
        <v>4.1012394977</v>
      </c>
      <c r="J534" s="262" t="s">
        <v>96</v>
      </c>
      <c r="K534" s="262" t="s">
        <v>955</v>
      </c>
      <c r="L534" s="1001">
        <v>24.3</v>
      </c>
      <c r="M534" s="1001">
        <v>17</v>
      </c>
      <c r="N534" s="1001">
        <v>1.4294117647058824</v>
      </c>
      <c r="O534" s="262" t="s">
        <v>962</v>
      </c>
      <c r="P534" s="262" t="s">
        <v>962</v>
      </c>
      <c r="Q534" s="262">
        <v>25</v>
      </c>
      <c r="R534" s="262">
        <v>180</v>
      </c>
      <c r="X534" s="1031">
        <v>25.8933348656745</v>
      </c>
      <c r="Y534" s="1031">
        <v>0.56589875813220902</v>
      </c>
      <c r="AA534" s="1036">
        <v>105.00328231992435</v>
      </c>
      <c r="AL534" s="1033">
        <v>0.18855761482675262</v>
      </c>
      <c r="AM534" s="1033">
        <v>0.18609320440504973</v>
      </c>
      <c r="AN534" s="1033">
        <v>0.18315386263795139</v>
      </c>
    </row>
    <row r="535" spans="1:40" x14ac:dyDescent="0.2">
      <c r="A535" s="262">
        <v>60638</v>
      </c>
      <c r="B535" s="262" t="s">
        <v>1509</v>
      </c>
      <c r="C535" s="1000">
        <v>43099</v>
      </c>
      <c r="D535" s="262">
        <v>2017</v>
      </c>
      <c r="E535" s="262" t="s">
        <v>1</v>
      </c>
      <c r="F535" s="262" t="s">
        <v>67</v>
      </c>
      <c r="G535" s="1001">
        <v>36.396431</v>
      </c>
      <c r="H535" s="1001">
        <v>-77.592710999999994</v>
      </c>
      <c r="I535" s="1001">
        <v>4.4100700912999997</v>
      </c>
      <c r="J535" s="262" t="s">
        <v>96</v>
      </c>
      <c r="K535" s="262" t="s">
        <v>955</v>
      </c>
      <c r="L535" s="1001">
        <v>20.9</v>
      </c>
      <c r="M535" s="1001">
        <v>16.2</v>
      </c>
      <c r="N535" s="1001">
        <v>1.2901234567901234</v>
      </c>
      <c r="O535" s="262" t="s">
        <v>163</v>
      </c>
      <c r="P535" s="262" t="s">
        <v>946</v>
      </c>
      <c r="Q535" s="262" t="s">
        <v>163</v>
      </c>
      <c r="R535" s="262">
        <v>180</v>
      </c>
      <c r="X535" s="1031">
        <v>21.945704230424202</v>
      </c>
      <c r="Y535" s="1031">
        <v>8.9964901793986094</v>
      </c>
      <c r="AA535" s="1036">
        <v>79.460249483217481</v>
      </c>
      <c r="AL535" s="1033">
        <v>0.19416257962681105</v>
      </c>
      <c r="AM535" s="1033">
        <v>0.23218614352556524</v>
      </c>
      <c r="AN535" s="1033">
        <v>0.21888141176999715</v>
      </c>
    </row>
    <row r="536" spans="1:40" x14ac:dyDescent="0.2">
      <c r="A536" s="262">
        <v>60337</v>
      </c>
      <c r="B536" s="262" t="s">
        <v>1510</v>
      </c>
      <c r="C536" s="1000">
        <v>43009</v>
      </c>
      <c r="D536" s="262">
        <v>2017</v>
      </c>
      <c r="E536" s="262" t="s">
        <v>93</v>
      </c>
      <c r="F536" s="262" t="s">
        <v>503</v>
      </c>
      <c r="G536" s="1001">
        <v>35.577451000000003</v>
      </c>
      <c r="H536" s="1001">
        <v>-89.049931000000001</v>
      </c>
      <c r="I536" s="1001">
        <v>4.3775164383999998</v>
      </c>
      <c r="J536" s="262" t="s">
        <v>96</v>
      </c>
      <c r="K536" s="262" t="s">
        <v>961</v>
      </c>
      <c r="L536" s="1001">
        <v>20</v>
      </c>
      <c r="M536" s="1001">
        <v>16</v>
      </c>
      <c r="N536" s="1001">
        <v>1.25</v>
      </c>
      <c r="O536" s="262" t="s">
        <v>163</v>
      </c>
      <c r="P536" s="262" t="s">
        <v>946</v>
      </c>
      <c r="Q536" s="262" t="s">
        <v>163</v>
      </c>
      <c r="R536" s="262">
        <v>179</v>
      </c>
      <c r="X536" s="1031">
        <v>23.371269655491002</v>
      </c>
      <c r="Y536" s="1031">
        <v>3.7087174800470102</v>
      </c>
      <c r="AA536" s="1036">
        <v>86.398765999811019</v>
      </c>
      <c r="AL536" s="1033">
        <v>0.22066210045662102</v>
      </c>
      <c r="AM536" s="1033">
        <v>0.21493293378995434</v>
      </c>
      <c r="AN536" s="1033">
        <v>0.21284437613843352</v>
      </c>
    </row>
    <row r="537" spans="1:40" x14ac:dyDescent="0.2">
      <c r="A537" s="262">
        <v>61462</v>
      </c>
      <c r="B537" s="262" t="s">
        <v>1511</v>
      </c>
      <c r="C537" s="1000">
        <v>43100</v>
      </c>
      <c r="D537" s="262">
        <v>2017</v>
      </c>
      <c r="E537" s="262" t="s">
        <v>92</v>
      </c>
      <c r="F537" s="262" t="s">
        <v>60</v>
      </c>
      <c r="G537" s="1001">
        <v>40.181320999999997</v>
      </c>
      <c r="H537" s="1001">
        <v>-104.68932100000001</v>
      </c>
      <c r="I537" s="1001">
        <v>4.8135070775999997</v>
      </c>
      <c r="J537" s="262" t="s">
        <v>96</v>
      </c>
      <c r="K537" s="262" t="s">
        <v>961</v>
      </c>
      <c r="L537" s="1001">
        <v>21.8</v>
      </c>
      <c r="M537" s="1001">
        <v>16</v>
      </c>
      <c r="N537" s="1001">
        <v>1.3625</v>
      </c>
      <c r="O537" s="262" t="s">
        <v>163</v>
      </c>
      <c r="P537" s="262" t="s">
        <v>946</v>
      </c>
      <c r="Q537" s="262" t="s">
        <v>163</v>
      </c>
      <c r="R537" s="262">
        <v>180</v>
      </c>
      <c r="X537" s="1031">
        <v>18.7041352765551</v>
      </c>
      <c r="Y537" s="1031">
        <v>23.2265865370981</v>
      </c>
      <c r="AA537" s="1036">
        <v>61.102688179237539</v>
      </c>
      <c r="AL537" s="1033">
        <v>0.27649828767123286</v>
      </c>
      <c r="AM537" s="1033">
        <v>0.2694706050228311</v>
      </c>
      <c r="AN537" s="1033">
        <v>0.26349755236794176</v>
      </c>
    </row>
    <row r="538" spans="1:40" x14ac:dyDescent="0.2">
      <c r="A538" s="262">
        <v>59516</v>
      </c>
      <c r="B538" s="262" t="s">
        <v>1512</v>
      </c>
      <c r="C538" s="1000">
        <v>43099</v>
      </c>
      <c r="D538" s="262">
        <v>2017</v>
      </c>
      <c r="E538" s="262" t="s">
        <v>1</v>
      </c>
      <c r="F538" s="262" t="s">
        <v>67</v>
      </c>
      <c r="G538" s="1001">
        <v>36.418261000000001</v>
      </c>
      <c r="H538" s="1001">
        <v>-77.656751</v>
      </c>
      <c r="I538" s="1001">
        <v>4.4158166666999996</v>
      </c>
      <c r="J538" s="262" t="s">
        <v>96</v>
      </c>
      <c r="K538" s="262" t="s">
        <v>955</v>
      </c>
      <c r="L538" s="1001">
        <v>20</v>
      </c>
      <c r="M538" s="1001">
        <v>15.84</v>
      </c>
      <c r="N538" s="1001">
        <v>1.2626262626262625</v>
      </c>
      <c r="O538" s="262" t="s">
        <v>962</v>
      </c>
      <c r="P538" s="262" t="s">
        <v>962</v>
      </c>
      <c r="Q538" s="262">
        <v>20</v>
      </c>
      <c r="R538" s="262">
        <v>191</v>
      </c>
      <c r="X538" s="1031">
        <v>22.3728094810355</v>
      </c>
      <c r="Y538" s="1031">
        <v>13.6851838783766</v>
      </c>
      <c r="AA538" s="1036">
        <v>71.580403345144518</v>
      </c>
      <c r="AL538" s="1033">
        <v>0.1658205917623726</v>
      </c>
      <c r="AM538" s="1033">
        <v>0.18161783358701164</v>
      </c>
      <c r="AN538" s="1033">
        <v>0.13051019070486281</v>
      </c>
    </row>
    <row r="539" spans="1:40" x14ac:dyDescent="0.2">
      <c r="A539" s="262">
        <v>60077</v>
      </c>
      <c r="B539" s="262" t="s">
        <v>1513</v>
      </c>
      <c r="C539" s="1000">
        <v>42766</v>
      </c>
      <c r="D539" s="262">
        <v>2017</v>
      </c>
      <c r="E539" s="262" t="s">
        <v>8</v>
      </c>
      <c r="F539" s="262" t="s">
        <v>38</v>
      </c>
      <c r="G539" s="1001">
        <v>35.996011000000003</v>
      </c>
      <c r="H539" s="1001">
        <v>-120.152041</v>
      </c>
      <c r="I539" s="1001">
        <v>5.3520027396999996</v>
      </c>
      <c r="J539" s="262" t="s">
        <v>96</v>
      </c>
      <c r="K539" s="262" t="s">
        <v>955</v>
      </c>
      <c r="L539" s="1001">
        <v>21.338000000000001</v>
      </c>
      <c r="M539" s="1001">
        <v>15.8</v>
      </c>
      <c r="N539" s="1001">
        <v>1.3505063291139241</v>
      </c>
      <c r="O539" s="262" t="s">
        <v>163</v>
      </c>
      <c r="P539" s="262" t="s">
        <v>946</v>
      </c>
      <c r="Q539" s="262" t="s">
        <v>163</v>
      </c>
      <c r="R539" s="262">
        <v>180</v>
      </c>
      <c r="X539" s="1031">
        <v>9.5831574364668895E-2</v>
      </c>
      <c r="Y539" s="1031">
        <v>2.7836090708177501</v>
      </c>
      <c r="AA539" s="1036">
        <v>110.77210210728991</v>
      </c>
      <c r="AL539" s="1033">
        <v>0.25053465117623253</v>
      </c>
      <c r="AM539" s="1033">
        <v>0.21468412230506903</v>
      </c>
      <c r="AN539" s="1033">
        <v>0.18871336837979294</v>
      </c>
    </row>
    <row r="540" spans="1:40" x14ac:dyDescent="0.2">
      <c r="A540" s="262">
        <v>60774</v>
      </c>
      <c r="B540" s="262" t="s">
        <v>1514</v>
      </c>
      <c r="C540" s="1000">
        <v>42852</v>
      </c>
      <c r="D540" s="262">
        <v>2017</v>
      </c>
      <c r="E540" s="262" t="s">
        <v>2</v>
      </c>
      <c r="F540" s="262" t="s">
        <v>21</v>
      </c>
      <c r="G540" s="1001">
        <v>31.114961000000001</v>
      </c>
      <c r="H540" s="1001">
        <v>-97.846920999999995</v>
      </c>
      <c r="I540" s="1001">
        <v>4.8307518265000002</v>
      </c>
      <c r="J540" s="262" t="s">
        <v>96</v>
      </c>
      <c r="K540" s="262" t="s">
        <v>955</v>
      </c>
      <c r="L540" s="1001">
        <v>19.600000000000001</v>
      </c>
      <c r="M540" s="1001">
        <v>15.4</v>
      </c>
      <c r="N540" s="1001">
        <v>1.2727272727272727</v>
      </c>
      <c r="O540" s="262" t="s">
        <v>163</v>
      </c>
      <c r="P540" s="262" t="s">
        <v>946</v>
      </c>
      <c r="Q540" s="262" t="s">
        <v>163</v>
      </c>
      <c r="R540" s="262">
        <v>180</v>
      </c>
      <c r="S540" s="262" t="s">
        <v>1073</v>
      </c>
      <c r="X540" s="1031">
        <v>25.712009804198299</v>
      </c>
      <c r="Y540" s="1031">
        <v>0</v>
      </c>
      <c r="AA540" s="1036">
        <v>90.170478094947356</v>
      </c>
      <c r="AL540" s="1033">
        <v>0.1764069264069264</v>
      </c>
      <c r="AM540" s="1033">
        <v>0.15324971831821149</v>
      </c>
      <c r="AN540" s="1033">
        <v>0.202227189932108</v>
      </c>
    </row>
    <row r="541" spans="1:40" x14ac:dyDescent="0.2">
      <c r="A541" s="262">
        <v>62775</v>
      </c>
      <c r="B541" s="262" t="s">
        <v>1515</v>
      </c>
      <c r="C541" s="1000">
        <v>42946</v>
      </c>
      <c r="D541" s="262">
        <v>2017</v>
      </c>
      <c r="E541" s="262" t="s">
        <v>93</v>
      </c>
      <c r="F541" s="262" t="s">
        <v>503</v>
      </c>
      <c r="G541" s="1001">
        <v>35.062691000000001</v>
      </c>
      <c r="H541" s="1001">
        <v>-89.369270999999998</v>
      </c>
      <c r="I541" s="1001">
        <v>4.4097575341999997</v>
      </c>
      <c r="J541" s="262" t="s">
        <v>96</v>
      </c>
      <c r="K541" s="262" t="s">
        <v>955</v>
      </c>
      <c r="L541" s="1001">
        <v>20</v>
      </c>
      <c r="M541" s="1001">
        <v>15</v>
      </c>
      <c r="N541" s="1001">
        <v>1.3333333333333333</v>
      </c>
      <c r="O541" s="262" t="s">
        <v>163</v>
      </c>
      <c r="P541" s="262" t="s">
        <v>946</v>
      </c>
      <c r="R541" s="262">
        <v>184</v>
      </c>
      <c r="X541" s="1031">
        <v>23.304190810450802</v>
      </c>
      <c r="Y541" s="1031">
        <v>4.79100873314996</v>
      </c>
      <c r="AA541" s="1036">
        <v>60.184670523092358</v>
      </c>
      <c r="AM541" s="1033">
        <v>0.21517503805175039</v>
      </c>
      <c r="AN541" s="1033">
        <v>0.21055707346690955</v>
      </c>
    </row>
    <row r="542" spans="1:40" x14ac:dyDescent="0.2">
      <c r="A542" s="262">
        <v>59253</v>
      </c>
      <c r="B542" s="262" t="s">
        <v>1516</v>
      </c>
      <c r="C542" s="1000">
        <v>42766</v>
      </c>
      <c r="D542" s="262">
        <v>2017</v>
      </c>
      <c r="E542" s="262" t="s">
        <v>8</v>
      </c>
      <c r="F542" s="262" t="s">
        <v>38</v>
      </c>
      <c r="G542" s="1001">
        <v>35.628630999999999</v>
      </c>
      <c r="H542" s="1001">
        <v>-119.573161</v>
      </c>
      <c r="I542" s="1001">
        <v>5.3805184931000003</v>
      </c>
      <c r="J542" s="262" t="s">
        <v>96</v>
      </c>
      <c r="K542" s="262" t="s">
        <v>955</v>
      </c>
      <c r="L542" s="1001">
        <v>20.61</v>
      </c>
      <c r="M542" s="1001">
        <v>14.7</v>
      </c>
      <c r="N542" s="1001">
        <v>1.4020408163265305</v>
      </c>
      <c r="O542" s="262" t="s">
        <v>163</v>
      </c>
      <c r="P542" s="262" t="s">
        <v>946</v>
      </c>
      <c r="Q542" s="262" t="s">
        <v>163</v>
      </c>
      <c r="R542" s="262">
        <v>180</v>
      </c>
      <c r="X542" s="1031">
        <v>21.090881882698799</v>
      </c>
      <c r="Y542" s="1031">
        <v>3.6344679399767501</v>
      </c>
      <c r="Z542" s="1036">
        <v>66.204418256468799</v>
      </c>
      <c r="AA542" s="1036">
        <v>96.35857700351238</v>
      </c>
      <c r="AL542" s="1033">
        <v>0.31880377721865011</v>
      </c>
      <c r="AM542" s="1033">
        <v>0.30449942534091273</v>
      </c>
      <c r="AN542" s="1033">
        <v>0.27285231032303636</v>
      </c>
    </row>
    <row r="543" spans="1:40" x14ac:dyDescent="0.2">
      <c r="A543" s="262">
        <v>62636</v>
      </c>
      <c r="B543" s="262" t="s">
        <v>1517</v>
      </c>
      <c r="C543" s="1000">
        <v>42794</v>
      </c>
      <c r="D543" s="262">
        <v>2017</v>
      </c>
      <c r="E543" s="262" t="s">
        <v>92</v>
      </c>
      <c r="F543" s="262" t="s">
        <v>68</v>
      </c>
      <c r="G543" s="1001">
        <v>36.274830999999999</v>
      </c>
      <c r="H543" s="1001">
        <v>-115.972251</v>
      </c>
      <c r="I543" s="1001">
        <v>5.7130210045999998</v>
      </c>
      <c r="J543" s="262" t="s">
        <v>96</v>
      </c>
      <c r="K543" s="262" t="s">
        <v>955</v>
      </c>
      <c r="L543" s="1001">
        <v>17.531080000000003</v>
      </c>
      <c r="M543" s="1001">
        <v>14</v>
      </c>
      <c r="N543" s="1001">
        <v>1.2522200000000001</v>
      </c>
      <c r="O543" s="262" t="s">
        <v>962</v>
      </c>
      <c r="P543" s="262" t="s">
        <v>962</v>
      </c>
      <c r="R543" s="262">
        <v>180</v>
      </c>
      <c r="X543" s="1031">
        <v>23.885874991569601</v>
      </c>
      <c r="Y543" s="1031">
        <v>3.7731338718637</v>
      </c>
      <c r="AA543" s="1036"/>
    </row>
    <row r="544" spans="1:40" x14ac:dyDescent="0.2">
      <c r="A544" s="262">
        <v>10438</v>
      </c>
      <c r="B544" s="262" t="s">
        <v>1518</v>
      </c>
      <c r="C544" s="1000">
        <v>42915</v>
      </c>
      <c r="D544" s="262">
        <v>2017</v>
      </c>
      <c r="E544" s="262" t="s">
        <v>8</v>
      </c>
      <c r="F544" s="262" t="s">
        <v>38</v>
      </c>
      <c r="G544" s="1001">
        <v>34.867849999999997</v>
      </c>
      <c r="H544" s="1001">
        <v>-116.82505</v>
      </c>
      <c r="I544" s="1001">
        <v>5.8493111871999997</v>
      </c>
      <c r="J544" s="262" t="s">
        <v>96</v>
      </c>
      <c r="K544" s="262" t="s">
        <v>955</v>
      </c>
      <c r="L544" s="1001">
        <v>17.2</v>
      </c>
      <c r="M544" s="1001">
        <v>13.8</v>
      </c>
      <c r="N544" s="1001">
        <v>1.2463768115942029</v>
      </c>
      <c r="O544" s="262" t="s">
        <v>163</v>
      </c>
      <c r="P544" s="262" t="s">
        <v>946</v>
      </c>
      <c r="Q544" s="262" t="s">
        <v>163</v>
      </c>
      <c r="R544" s="262">
        <v>180</v>
      </c>
      <c r="X544" s="1031" t="s">
        <v>1974</v>
      </c>
      <c r="Y544" s="1031" t="s">
        <v>1974</v>
      </c>
      <c r="AA544" s="1036">
        <v>74.734246712115876</v>
      </c>
      <c r="AL544" s="1033">
        <v>0.30857487922705301</v>
      </c>
      <c r="AM544" s="1033">
        <v>0.32364668122559709</v>
      </c>
      <c r="AN544" s="1033">
        <v>0.27874297141046955</v>
      </c>
    </row>
    <row r="545" spans="1:40" x14ac:dyDescent="0.2">
      <c r="A545" s="262">
        <v>60000</v>
      </c>
      <c r="B545" s="262" t="s">
        <v>1519</v>
      </c>
      <c r="C545" s="1000">
        <v>42767</v>
      </c>
      <c r="D545" s="262">
        <v>2017</v>
      </c>
      <c r="E545" s="262" t="s">
        <v>93</v>
      </c>
      <c r="F545" s="262" t="s">
        <v>67</v>
      </c>
      <c r="G545" s="1001">
        <v>36.441960999999999</v>
      </c>
      <c r="H545" s="1001">
        <v>-77.135711000000001</v>
      </c>
      <c r="I545" s="1001">
        <v>4.4033440638999997</v>
      </c>
      <c r="J545" s="262" t="s">
        <v>96</v>
      </c>
      <c r="K545" s="262" t="s">
        <v>955</v>
      </c>
      <c r="L545" s="1001">
        <v>16.8</v>
      </c>
      <c r="M545" s="1001">
        <v>13.5</v>
      </c>
      <c r="N545" s="1001">
        <v>1.2444444444444445</v>
      </c>
      <c r="O545" s="262" t="s">
        <v>163</v>
      </c>
      <c r="P545" s="262" t="s">
        <v>946</v>
      </c>
      <c r="Q545" s="262" t="s">
        <v>163</v>
      </c>
      <c r="R545" s="262">
        <v>180</v>
      </c>
      <c r="X545" s="1031">
        <v>22.9139672815901</v>
      </c>
      <c r="Y545" s="1031">
        <v>3.2159219759589499</v>
      </c>
      <c r="AA545" s="1036">
        <v>101.03509966452971</v>
      </c>
      <c r="AL545" s="1033">
        <v>0.18981904278707931</v>
      </c>
      <c r="AM545" s="1033">
        <v>0.20790630813461863</v>
      </c>
      <c r="AN545" s="1033">
        <v>0.17848107670512042</v>
      </c>
    </row>
    <row r="546" spans="1:40" x14ac:dyDescent="0.2">
      <c r="A546" s="262">
        <v>61864</v>
      </c>
      <c r="B546" s="262" t="s">
        <v>1520</v>
      </c>
      <c r="C546" s="1000">
        <v>42887</v>
      </c>
      <c r="D546" s="262">
        <v>2017</v>
      </c>
      <c r="E546" s="262" t="s">
        <v>1</v>
      </c>
      <c r="F546" s="262" t="s">
        <v>32</v>
      </c>
      <c r="G546" s="1001">
        <v>39.976990999999998</v>
      </c>
      <c r="H546" s="1001">
        <v>-74.622170999999994</v>
      </c>
      <c r="I546" s="1001">
        <v>4.0233445205000002</v>
      </c>
      <c r="J546" s="262" t="s">
        <v>96</v>
      </c>
      <c r="K546" s="262" t="s">
        <v>955</v>
      </c>
      <c r="L546" s="1001">
        <v>16.5</v>
      </c>
      <c r="M546" s="1001">
        <v>13</v>
      </c>
      <c r="N546" s="1001">
        <v>1.2692307692307692</v>
      </c>
      <c r="O546" s="262" t="s">
        <v>962</v>
      </c>
      <c r="P546" s="262" t="s">
        <v>962</v>
      </c>
      <c r="Q546" s="262">
        <v>25</v>
      </c>
      <c r="R546" s="262">
        <v>180</v>
      </c>
      <c r="X546" s="1031">
        <v>18.974688045482299</v>
      </c>
      <c r="Y546" s="1031">
        <v>19.993082829416199</v>
      </c>
      <c r="AA546" s="1036">
        <v>142.44588362760805</v>
      </c>
      <c r="AL546" s="1033">
        <v>0.17608886547242708</v>
      </c>
      <c r="AM546" s="1033">
        <v>0.18160344221988059</v>
      </c>
      <c r="AN546" s="1033">
        <v>0.17696511139134091</v>
      </c>
    </row>
    <row r="547" spans="1:40" x14ac:dyDescent="0.2">
      <c r="A547" s="262">
        <v>60546</v>
      </c>
      <c r="B547" s="262" t="s">
        <v>1521</v>
      </c>
      <c r="C547" s="1000">
        <v>42807</v>
      </c>
      <c r="D547" s="262">
        <v>2017</v>
      </c>
      <c r="E547" s="262" t="s">
        <v>17</v>
      </c>
      <c r="F547" s="262" t="s">
        <v>17</v>
      </c>
      <c r="G547" s="1001">
        <v>21.999661</v>
      </c>
      <c r="H547" s="1001">
        <v>-159.380191</v>
      </c>
      <c r="I547" s="1001">
        <v>5.0669130136999998</v>
      </c>
      <c r="J547" s="262" t="s">
        <v>96</v>
      </c>
      <c r="K547" s="262" t="s">
        <v>955</v>
      </c>
      <c r="L547" s="1001">
        <v>17</v>
      </c>
      <c r="M547" s="1001">
        <v>13</v>
      </c>
      <c r="N547" s="1001">
        <v>1.3076923076923077</v>
      </c>
      <c r="O547" s="262" t="s">
        <v>962</v>
      </c>
      <c r="P547" s="262" t="s">
        <v>962</v>
      </c>
      <c r="Q547" s="262">
        <v>15</v>
      </c>
      <c r="R547" s="262">
        <v>180</v>
      </c>
      <c r="S547" s="262" t="s">
        <v>1059</v>
      </c>
      <c r="T547" s="262" t="s">
        <v>1076</v>
      </c>
      <c r="U547" s="262">
        <v>2017</v>
      </c>
      <c r="V547" s="262">
        <v>13.600000000000001</v>
      </c>
      <c r="W547" s="262">
        <v>57.12</v>
      </c>
      <c r="X547" s="1031" t="s">
        <v>1974</v>
      </c>
      <c r="Y547" s="1031" t="s">
        <v>1974</v>
      </c>
      <c r="AA547" s="1036"/>
      <c r="AL547" s="1033">
        <v>0.19408148928696875</v>
      </c>
      <c r="AM547" s="1033">
        <v>0.19214963119072712</v>
      </c>
      <c r="AN547" s="1033">
        <v>0.18932149362477232</v>
      </c>
    </row>
    <row r="548" spans="1:40" x14ac:dyDescent="0.2">
      <c r="A548" s="262">
        <v>60311</v>
      </c>
      <c r="B548" s="262" t="s">
        <v>1522</v>
      </c>
      <c r="C548" s="1000">
        <v>42794</v>
      </c>
      <c r="D548" s="262">
        <v>2017</v>
      </c>
      <c r="E548" s="262" t="s">
        <v>8</v>
      </c>
      <c r="F548" s="262" t="s">
        <v>38</v>
      </c>
      <c r="G548" s="1001">
        <v>34.714120999999999</v>
      </c>
      <c r="H548" s="1001">
        <v>-118.27391</v>
      </c>
      <c r="I548" s="1001">
        <v>5.8113525114</v>
      </c>
      <c r="J548" s="262" t="s">
        <v>96</v>
      </c>
      <c r="K548" s="262" t="s">
        <v>961</v>
      </c>
      <c r="L548" s="1001">
        <v>13.75</v>
      </c>
      <c r="M548" s="1001">
        <v>11.4</v>
      </c>
      <c r="N548" s="1001">
        <v>1.2061403508771928</v>
      </c>
      <c r="O548" s="262" t="s">
        <v>163</v>
      </c>
      <c r="P548" s="262" t="s">
        <v>946</v>
      </c>
      <c r="Q548" s="262" t="s">
        <v>163</v>
      </c>
      <c r="R548" s="262">
        <v>180</v>
      </c>
      <c r="X548" s="1031">
        <v>22.166984871982201</v>
      </c>
      <c r="Y548" s="1031">
        <v>3.47115329528883</v>
      </c>
      <c r="Z548" s="1036">
        <v>61.907402122835911</v>
      </c>
      <c r="AA548" s="1036">
        <v>81.803671892754338</v>
      </c>
      <c r="AL548" s="1033">
        <v>0.30280181046222859</v>
      </c>
      <c r="AM548" s="1033">
        <v>0.30607626371865743</v>
      </c>
      <c r="AN548" s="1033">
        <v>0.28788387179241365</v>
      </c>
    </row>
    <row r="549" spans="1:40" x14ac:dyDescent="0.2">
      <c r="A549" s="262">
        <v>61522</v>
      </c>
      <c r="B549" s="262" t="s">
        <v>1523</v>
      </c>
      <c r="C549" s="1000">
        <v>43099</v>
      </c>
      <c r="D549" s="262">
        <v>2017</v>
      </c>
      <c r="E549" s="262" t="s">
        <v>93</v>
      </c>
      <c r="F549" s="262" t="s">
        <v>500</v>
      </c>
      <c r="G549" s="1001">
        <v>33.794981</v>
      </c>
      <c r="H549" s="1001">
        <v>-81.262111000000004</v>
      </c>
      <c r="I549" s="1001">
        <v>4.5642771689000003</v>
      </c>
      <c r="J549" s="262" t="s">
        <v>96</v>
      </c>
      <c r="K549" s="262" t="s">
        <v>955</v>
      </c>
      <c r="L549" s="1001">
        <v>15.22</v>
      </c>
      <c r="M549" s="1001">
        <v>10.88</v>
      </c>
      <c r="N549" s="1001">
        <v>1.3988970588235294</v>
      </c>
      <c r="O549" s="262" t="s">
        <v>163</v>
      </c>
      <c r="P549" s="262" t="s">
        <v>946</v>
      </c>
      <c r="Q549" s="262" t="s">
        <v>163</v>
      </c>
      <c r="R549" s="262">
        <v>180</v>
      </c>
      <c r="X549" s="1031" t="s">
        <v>1974</v>
      </c>
      <c r="Y549" s="1031" t="s">
        <v>1974</v>
      </c>
      <c r="AA549" s="1036">
        <v>40.524094269225721</v>
      </c>
      <c r="AL549" s="1033">
        <v>0.24481474952994897</v>
      </c>
      <c r="AM549" s="1033">
        <v>0.24163560972334136</v>
      </c>
      <c r="AN549" s="1033">
        <v>0.21461773746383789</v>
      </c>
    </row>
    <row r="550" spans="1:40" x14ac:dyDescent="0.2">
      <c r="A550" s="262">
        <v>61521</v>
      </c>
      <c r="B550" s="262" t="s">
        <v>1524</v>
      </c>
      <c r="C550" s="1000">
        <v>43099</v>
      </c>
      <c r="D550" s="262">
        <v>2017</v>
      </c>
      <c r="E550" s="262" t="s">
        <v>93</v>
      </c>
      <c r="F550" s="262" t="s">
        <v>500</v>
      </c>
      <c r="G550" s="1001">
        <v>33.791651000000002</v>
      </c>
      <c r="H550" s="1001">
        <v>-81.256850999999997</v>
      </c>
      <c r="I550" s="1001">
        <v>4.5642771689000003</v>
      </c>
      <c r="J550" s="262" t="s">
        <v>96</v>
      </c>
      <c r="K550" s="262" t="s">
        <v>955</v>
      </c>
      <c r="L550" s="1001">
        <v>15.22</v>
      </c>
      <c r="M550" s="1001">
        <v>10.88</v>
      </c>
      <c r="N550" s="1001">
        <v>1.3988970588235294</v>
      </c>
      <c r="O550" s="262" t="s">
        <v>163</v>
      </c>
      <c r="P550" s="262" t="s">
        <v>946</v>
      </c>
      <c r="Q550" s="262" t="s">
        <v>163</v>
      </c>
      <c r="R550" s="262">
        <v>180</v>
      </c>
      <c r="X550" s="1031" t="s">
        <v>1974</v>
      </c>
      <c r="Y550" s="1031" t="s">
        <v>1974</v>
      </c>
      <c r="AA550" s="1036">
        <v>40.954203996018464</v>
      </c>
      <c r="AL550" s="1033">
        <v>0.23425958568358846</v>
      </c>
      <c r="AM550" s="1033">
        <v>0.24582200174590382</v>
      </c>
      <c r="AN550" s="1033">
        <v>0.21204370580199283</v>
      </c>
    </row>
    <row r="551" spans="1:40" x14ac:dyDescent="0.2">
      <c r="A551" s="262">
        <v>58319</v>
      </c>
      <c r="B551" s="262" t="s">
        <v>1525</v>
      </c>
      <c r="C551" s="1000">
        <v>42946</v>
      </c>
      <c r="D551" s="262">
        <v>2017</v>
      </c>
      <c r="E551" s="262" t="s">
        <v>92</v>
      </c>
      <c r="F551" s="262" t="s">
        <v>68</v>
      </c>
      <c r="G551" s="1001">
        <v>39.583091000000003</v>
      </c>
      <c r="H551" s="1001">
        <v>-119.068091</v>
      </c>
      <c r="I551" s="1001">
        <v>5.2357573059</v>
      </c>
      <c r="J551" s="262" t="s">
        <v>96</v>
      </c>
      <c r="K551" s="262" t="s">
        <v>955</v>
      </c>
      <c r="L551" s="1001">
        <v>14.2</v>
      </c>
      <c r="M551" s="1001">
        <v>10.638</v>
      </c>
      <c r="N551" s="1001">
        <v>1.3348373754465124</v>
      </c>
      <c r="O551" s="262" t="s">
        <v>163</v>
      </c>
      <c r="P551" s="262" t="s">
        <v>946</v>
      </c>
      <c r="Q551" s="262" t="s">
        <v>163</v>
      </c>
      <c r="R551" s="262">
        <v>180</v>
      </c>
      <c r="S551" s="262" t="s">
        <v>1526</v>
      </c>
      <c r="X551" s="1031">
        <v>32.095792687156802</v>
      </c>
      <c r="Y551" s="1031">
        <v>7.2852213706811897</v>
      </c>
      <c r="AA551" s="1036">
        <v>64.95500303460247</v>
      </c>
      <c r="AL551" s="1033">
        <v>0.29025995376272362</v>
      </c>
      <c r="AM551" s="1033">
        <v>0.27231789887377117</v>
      </c>
      <c r="AN551" s="1033">
        <v>0.29028021345617711</v>
      </c>
    </row>
    <row r="552" spans="1:40" x14ac:dyDescent="0.2">
      <c r="A552" s="262">
        <v>60679</v>
      </c>
      <c r="B552" s="262" t="s">
        <v>1527</v>
      </c>
      <c r="C552" s="1000">
        <v>42845</v>
      </c>
      <c r="D552" s="262">
        <v>2017</v>
      </c>
      <c r="E552" s="262" t="s">
        <v>93</v>
      </c>
      <c r="F552" s="262" t="s">
        <v>44</v>
      </c>
      <c r="G552" s="1001">
        <v>31.332070999999999</v>
      </c>
      <c r="H552" s="1001">
        <v>-85.729771</v>
      </c>
      <c r="I552" s="1001">
        <v>4.7037015982000003</v>
      </c>
      <c r="J552" s="262" t="s">
        <v>96</v>
      </c>
      <c r="K552" s="262" t="s">
        <v>961</v>
      </c>
      <c r="L552" s="1001">
        <v>13</v>
      </c>
      <c r="M552" s="1001">
        <v>10.6</v>
      </c>
      <c r="N552" s="1001">
        <v>1.2264150943396226</v>
      </c>
      <c r="O552" s="262" t="s">
        <v>163</v>
      </c>
      <c r="P552" s="262" t="s">
        <v>946</v>
      </c>
      <c r="Q552" s="262" t="s">
        <v>163</v>
      </c>
      <c r="R552" s="262">
        <v>180</v>
      </c>
      <c r="X552" s="1031">
        <v>22.276841285943402</v>
      </c>
      <c r="Y552" s="1031">
        <v>4.6467229564683796</v>
      </c>
      <c r="AA552" s="1036">
        <v>132.36349985903746</v>
      </c>
      <c r="AL552" s="1033">
        <v>0.14405100370466101</v>
      </c>
      <c r="AM552" s="1033">
        <v>0.15317265443267</v>
      </c>
      <c r="AN552" s="1033">
        <v>0.16128166133965707</v>
      </c>
    </row>
    <row r="553" spans="1:40" x14ac:dyDescent="0.2">
      <c r="A553" s="262">
        <v>61013</v>
      </c>
      <c r="B553" s="262" t="s">
        <v>1528</v>
      </c>
      <c r="C553" s="1000">
        <v>43099</v>
      </c>
      <c r="D553" s="262">
        <v>2017</v>
      </c>
      <c r="E553" s="262" t="s">
        <v>8</v>
      </c>
      <c r="F553" s="262" t="s">
        <v>38</v>
      </c>
      <c r="G553" s="1001">
        <v>37.945959999999999</v>
      </c>
      <c r="H553" s="1001">
        <v>-122.37620099999999</v>
      </c>
      <c r="I553" s="1001">
        <v>4.8901961186999996</v>
      </c>
      <c r="J553" s="262" t="s">
        <v>96</v>
      </c>
      <c r="K553" s="262" t="s">
        <v>955</v>
      </c>
      <c r="L553" s="1001">
        <v>13</v>
      </c>
      <c r="M553" s="1001">
        <v>10.5</v>
      </c>
      <c r="N553" s="1001">
        <v>1.2380952380952381</v>
      </c>
      <c r="O553" s="262" t="s">
        <v>163</v>
      </c>
      <c r="P553" s="262" t="s">
        <v>946</v>
      </c>
      <c r="Q553" s="262">
        <v>15</v>
      </c>
      <c r="R553" s="262">
        <v>180</v>
      </c>
      <c r="X553" s="1031">
        <v>27.649896464838999</v>
      </c>
      <c r="Y553" s="1031">
        <v>4.5219012963415999</v>
      </c>
      <c r="Z553" s="1036">
        <v>83.888269051173253</v>
      </c>
      <c r="AA553" s="1036">
        <v>81.889729511618583</v>
      </c>
      <c r="AL553" s="1033">
        <v>0.2200043487714721</v>
      </c>
      <c r="AM553" s="1033">
        <v>0.21974342248314852</v>
      </c>
      <c r="AN553" s="1033">
        <v>0.221821059935814</v>
      </c>
    </row>
    <row r="554" spans="1:40" x14ac:dyDescent="0.2">
      <c r="A554" s="262">
        <v>61529</v>
      </c>
      <c r="B554" s="262" t="s">
        <v>1529</v>
      </c>
      <c r="C554" s="1000">
        <v>43099</v>
      </c>
      <c r="D554" s="262">
        <v>2017</v>
      </c>
      <c r="E554" s="262" t="s">
        <v>93</v>
      </c>
      <c r="F554" s="262" t="s">
        <v>500</v>
      </c>
      <c r="G554" s="1001">
        <v>32.727111000000001</v>
      </c>
      <c r="H554" s="1001">
        <v>-81.252640999999997</v>
      </c>
      <c r="I554" s="1001">
        <v>4.6653315068000003</v>
      </c>
      <c r="J554" s="262" t="s">
        <v>96</v>
      </c>
      <c r="K554" s="262" t="s">
        <v>955</v>
      </c>
      <c r="L554" s="1001">
        <v>14.795299999999999</v>
      </c>
      <c r="M554" s="1001">
        <v>10.199999999999999</v>
      </c>
      <c r="N554" s="1001">
        <v>1.4505196078431373</v>
      </c>
      <c r="O554" s="262" t="s">
        <v>962</v>
      </c>
      <c r="P554" s="262" t="s">
        <v>962</v>
      </c>
      <c r="Q554" s="262">
        <v>20</v>
      </c>
      <c r="R554" s="262">
        <v>180</v>
      </c>
      <c r="X554" s="1031" t="s">
        <v>1974</v>
      </c>
      <c r="Y554" s="1031" t="s">
        <v>1974</v>
      </c>
      <c r="AA554" s="1036">
        <v>67.760910530063128</v>
      </c>
      <c r="AM554" s="1033">
        <v>0.22550138776971979</v>
      </c>
      <c r="AN554" s="1033">
        <v>0.20562118289938933</v>
      </c>
    </row>
    <row r="555" spans="1:40" x14ac:dyDescent="0.2">
      <c r="A555" s="262">
        <v>60293</v>
      </c>
      <c r="B555" s="262" t="s">
        <v>1530</v>
      </c>
      <c r="C555" s="1000">
        <v>42948</v>
      </c>
      <c r="D555" s="262">
        <v>2017</v>
      </c>
      <c r="E555" s="262" t="s">
        <v>93</v>
      </c>
      <c r="F555" s="262" t="s">
        <v>500</v>
      </c>
      <c r="G555" s="1001">
        <v>33.686931000000001</v>
      </c>
      <c r="H555" s="1001">
        <v>-80.760491000000002</v>
      </c>
      <c r="I555" s="1001">
        <v>4.6064006848999997</v>
      </c>
      <c r="J555" s="262" t="s">
        <v>96</v>
      </c>
      <c r="K555" s="262" t="s">
        <v>955</v>
      </c>
      <c r="L555" s="1001">
        <v>14.79</v>
      </c>
      <c r="M555" s="1001">
        <v>10.199999999999999</v>
      </c>
      <c r="N555" s="1001">
        <v>1.45</v>
      </c>
      <c r="O555" s="262" t="s">
        <v>163</v>
      </c>
      <c r="P555" s="262" t="s">
        <v>946</v>
      </c>
      <c r="Q555" s="262" t="s">
        <v>163</v>
      </c>
      <c r="R555" s="262">
        <v>180</v>
      </c>
      <c r="X555" s="1031" t="s">
        <v>1974</v>
      </c>
      <c r="Y555" s="1031" t="s">
        <v>1974</v>
      </c>
      <c r="AA555" s="1036">
        <v>49.654930738963763</v>
      </c>
      <c r="AL555" s="1033">
        <v>0.24797430387680186</v>
      </c>
      <c r="AM555" s="1033">
        <v>0.23678261258841435</v>
      </c>
      <c r="AN555" s="1033">
        <v>0.21999669631058258</v>
      </c>
    </row>
    <row r="556" spans="1:40" x14ac:dyDescent="0.2">
      <c r="A556" s="262">
        <v>61748</v>
      </c>
      <c r="B556" s="262" t="s">
        <v>1531</v>
      </c>
      <c r="C556" s="1000">
        <v>43099</v>
      </c>
      <c r="D556" s="262">
        <v>2017</v>
      </c>
      <c r="E556" s="262" t="s">
        <v>93</v>
      </c>
      <c r="F556" s="262" t="s">
        <v>500</v>
      </c>
      <c r="G556" s="1001">
        <v>32.948709999999998</v>
      </c>
      <c r="H556" s="1001">
        <v>-81.216261000000003</v>
      </c>
      <c r="I556" s="1001">
        <v>4.6610369863000001</v>
      </c>
      <c r="J556" s="262" t="s">
        <v>96</v>
      </c>
      <c r="K556" s="262" t="s">
        <v>955</v>
      </c>
      <c r="L556" s="1001">
        <v>14.2</v>
      </c>
      <c r="M556" s="1001">
        <v>10.199999999999999</v>
      </c>
      <c r="N556" s="1001">
        <v>1.392156862745098</v>
      </c>
      <c r="O556" s="262" t="s">
        <v>163</v>
      </c>
      <c r="P556" s="262" t="s">
        <v>946</v>
      </c>
      <c r="Q556" s="262" t="s">
        <v>163</v>
      </c>
      <c r="R556" s="262">
        <v>180</v>
      </c>
      <c r="X556" s="1031" t="s">
        <v>1974</v>
      </c>
      <c r="Y556" s="1031" t="s">
        <v>1974</v>
      </c>
      <c r="AA556" s="1036">
        <v>72.940386481459754</v>
      </c>
      <c r="AL556" s="1033">
        <v>0.21087384725579733</v>
      </c>
      <c r="AM556" s="1033">
        <v>0.22563568806518042</v>
      </c>
      <c r="AN556" s="1033">
        <v>0.1774840172863317</v>
      </c>
    </row>
    <row r="557" spans="1:40" x14ac:dyDescent="0.2">
      <c r="A557" s="262">
        <v>60519</v>
      </c>
      <c r="B557" s="262" t="s">
        <v>1532</v>
      </c>
      <c r="C557" s="1000">
        <v>42916</v>
      </c>
      <c r="D557" s="262">
        <v>2017</v>
      </c>
      <c r="E557" s="262" t="s">
        <v>4</v>
      </c>
      <c r="F557" s="262" t="s">
        <v>41</v>
      </c>
      <c r="G557" s="1001">
        <v>45.641531000000001</v>
      </c>
      <c r="H557" s="1001">
        <v>-94.600170000000006</v>
      </c>
      <c r="I557" s="1001">
        <v>3.7577949772000001</v>
      </c>
      <c r="J557" s="262" t="s">
        <v>96</v>
      </c>
      <c r="K557" s="262" t="s">
        <v>955</v>
      </c>
      <c r="L557" s="1001">
        <v>15.24</v>
      </c>
      <c r="M557" s="1001">
        <v>10</v>
      </c>
      <c r="N557" s="1001">
        <v>1.524</v>
      </c>
      <c r="O557" s="262" t="s">
        <v>163</v>
      </c>
      <c r="P557" s="262" t="s">
        <v>946</v>
      </c>
      <c r="Q557" s="262" t="s">
        <v>163</v>
      </c>
      <c r="R557" s="262">
        <v>180</v>
      </c>
      <c r="X557" s="1031">
        <v>17.016055124008702</v>
      </c>
      <c r="Y557" s="1031">
        <v>0.51548999855424404</v>
      </c>
      <c r="AA557" s="1036">
        <v>113.04745369628027</v>
      </c>
      <c r="AL557" s="1033">
        <v>0.21931506849315069</v>
      </c>
      <c r="AM557" s="1033">
        <v>0.2128196347031964</v>
      </c>
      <c r="AN557" s="1033">
        <v>0.19915755919854281</v>
      </c>
    </row>
    <row r="558" spans="1:40" x14ac:dyDescent="0.2">
      <c r="A558" s="262">
        <v>60530</v>
      </c>
      <c r="B558" s="262" t="s">
        <v>1533</v>
      </c>
      <c r="C558" s="1000">
        <v>42916</v>
      </c>
      <c r="D558" s="262">
        <v>2017</v>
      </c>
      <c r="E558" s="262" t="s">
        <v>4</v>
      </c>
      <c r="F558" s="262" t="s">
        <v>41</v>
      </c>
      <c r="G558" s="1001">
        <v>45.392904999999999</v>
      </c>
      <c r="H558" s="1001">
        <v>-94.721231000000003</v>
      </c>
      <c r="I558" s="1001">
        <v>3.8051465752999998</v>
      </c>
      <c r="J558" s="262" t="s">
        <v>96</v>
      </c>
      <c r="K558" s="262" t="s">
        <v>955</v>
      </c>
      <c r="L558" s="1001">
        <v>15.24</v>
      </c>
      <c r="M558" s="1001">
        <v>10</v>
      </c>
      <c r="N558" s="1001">
        <v>1.524</v>
      </c>
      <c r="O558" s="262" t="s">
        <v>163</v>
      </c>
      <c r="P558" s="262" t="s">
        <v>946</v>
      </c>
      <c r="Q558" s="262" t="s">
        <v>163</v>
      </c>
      <c r="R558" s="262">
        <v>180</v>
      </c>
      <c r="X558" s="1031">
        <v>19.850155537479001</v>
      </c>
      <c r="Y558" s="1031">
        <v>0.55602821479501896</v>
      </c>
      <c r="AA558" s="1036">
        <v>120.02700096969561</v>
      </c>
      <c r="AL558" s="1033">
        <v>0.21071917808219179</v>
      </c>
      <c r="AM558" s="1033">
        <v>0.21329908675799084</v>
      </c>
      <c r="AN558" s="1033">
        <v>0.18666894353369767</v>
      </c>
    </row>
    <row r="559" spans="1:40" x14ac:dyDescent="0.2">
      <c r="A559" s="262">
        <v>60532</v>
      </c>
      <c r="B559" s="262" t="s">
        <v>1534</v>
      </c>
      <c r="C559" s="1000">
        <v>42916</v>
      </c>
      <c r="D559" s="262">
        <v>2017</v>
      </c>
      <c r="E559" s="262" t="s">
        <v>4</v>
      </c>
      <c r="F559" s="262" t="s">
        <v>41</v>
      </c>
      <c r="G559" s="1001">
        <v>44.092491000000003</v>
      </c>
      <c r="H559" s="1001">
        <v>-93.530980999999997</v>
      </c>
      <c r="I559" s="1001">
        <v>3.8389972603000002</v>
      </c>
      <c r="J559" s="262" t="s">
        <v>96</v>
      </c>
      <c r="K559" s="262" t="s">
        <v>955</v>
      </c>
      <c r="L559" s="1001">
        <v>15.92</v>
      </c>
      <c r="M559" s="1001">
        <v>10</v>
      </c>
      <c r="N559" s="1001">
        <v>1.5920000000000001</v>
      </c>
      <c r="O559" s="262" t="s">
        <v>163</v>
      </c>
      <c r="P559" s="262" t="s">
        <v>946</v>
      </c>
      <c r="Q559" s="262" t="s">
        <v>163</v>
      </c>
      <c r="R559" s="262">
        <v>180</v>
      </c>
      <c r="X559" s="1031">
        <v>17.681847792321101</v>
      </c>
      <c r="Y559" s="1031">
        <v>0.45269444817812499</v>
      </c>
      <c r="AA559" s="1036">
        <v>106.4404659113047</v>
      </c>
      <c r="AL559" s="1033">
        <v>0.22696347031963471</v>
      </c>
      <c r="AM559" s="1033">
        <v>0.20215753424657529</v>
      </c>
      <c r="AN559" s="1033">
        <v>0.21495901639344267</v>
      </c>
    </row>
    <row r="560" spans="1:40" x14ac:dyDescent="0.2">
      <c r="A560" s="262">
        <v>61901</v>
      </c>
      <c r="B560" s="262" t="s">
        <v>205</v>
      </c>
      <c r="C560" s="1000">
        <v>43070</v>
      </c>
      <c r="D560" s="262">
        <v>2017</v>
      </c>
      <c r="E560" s="262" t="s">
        <v>93</v>
      </c>
      <c r="F560" s="262" t="s">
        <v>44</v>
      </c>
      <c r="G560" s="1001">
        <v>34.611271000000002</v>
      </c>
      <c r="H560" s="1001">
        <v>-86.622440999999995</v>
      </c>
      <c r="I560" s="1001">
        <v>4.3821979451999997</v>
      </c>
      <c r="J560" s="262" t="s">
        <v>96</v>
      </c>
      <c r="K560" s="262" t="s">
        <v>955</v>
      </c>
      <c r="L560" s="1001">
        <v>12.5</v>
      </c>
      <c r="M560" s="1001">
        <v>10</v>
      </c>
      <c r="N560" s="1001">
        <v>1.25</v>
      </c>
      <c r="O560" s="262" t="s">
        <v>163</v>
      </c>
      <c r="P560" s="262" t="s">
        <v>946</v>
      </c>
      <c r="Q560" s="262" t="s">
        <v>163</v>
      </c>
      <c r="R560" s="262">
        <v>180</v>
      </c>
      <c r="S560" s="262" t="s">
        <v>1059</v>
      </c>
      <c r="T560" s="262" t="s">
        <v>1076</v>
      </c>
      <c r="U560" s="262">
        <v>2017</v>
      </c>
      <c r="V560" s="262">
        <v>1</v>
      </c>
      <c r="W560" s="262">
        <v>2</v>
      </c>
      <c r="X560" s="1031">
        <v>23.121763791337301</v>
      </c>
      <c r="Y560" s="1031">
        <v>3.5649473746003899</v>
      </c>
      <c r="AA560" s="1036">
        <v>107.16058926307996</v>
      </c>
    </row>
    <row r="561" spans="1:40" x14ac:dyDescent="0.2">
      <c r="A561" s="262">
        <v>61556</v>
      </c>
      <c r="B561" s="262" t="s">
        <v>1535</v>
      </c>
      <c r="C561" s="1000">
        <v>43099</v>
      </c>
      <c r="D561" s="262">
        <v>2017</v>
      </c>
      <c r="E561" s="262" t="s">
        <v>92</v>
      </c>
      <c r="F561" s="262" t="s">
        <v>19</v>
      </c>
      <c r="G561" s="1001">
        <v>34.833531000000001</v>
      </c>
      <c r="H561" s="1001">
        <v>-106.78191099999999</v>
      </c>
      <c r="I561" s="1001">
        <v>5.6356009132000002</v>
      </c>
      <c r="J561" s="262" t="s">
        <v>96</v>
      </c>
      <c r="K561" s="262" t="s">
        <v>955</v>
      </c>
      <c r="L561" s="1001">
        <v>12.497999999999999</v>
      </c>
      <c r="M561" s="1001">
        <v>10</v>
      </c>
      <c r="N561" s="1001">
        <v>1.2498</v>
      </c>
      <c r="O561" s="262" t="s">
        <v>163</v>
      </c>
      <c r="P561" s="262" t="s">
        <v>946</v>
      </c>
      <c r="Q561" s="262" t="s">
        <v>163</v>
      </c>
      <c r="R561" s="262">
        <v>180</v>
      </c>
      <c r="X561" s="1031">
        <v>23.634480974793998</v>
      </c>
      <c r="Y561" s="1031">
        <v>20.529833258253898</v>
      </c>
      <c r="AA561" s="1036">
        <v>45.342862694513144</v>
      </c>
      <c r="AL561" s="1033">
        <v>0.30311643835616436</v>
      </c>
      <c r="AM561" s="1033">
        <v>0.26950913242009134</v>
      </c>
      <c r="AN561" s="1033">
        <v>0.29970400728597446</v>
      </c>
    </row>
    <row r="562" spans="1:40" x14ac:dyDescent="0.2">
      <c r="A562" s="262">
        <v>61201</v>
      </c>
      <c r="B562" s="262" t="s">
        <v>1536</v>
      </c>
      <c r="C562" s="1000">
        <v>43099</v>
      </c>
      <c r="D562" s="262">
        <v>2017</v>
      </c>
      <c r="E562" s="262" t="s">
        <v>92</v>
      </c>
      <c r="F562" s="262" t="s">
        <v>39</v>
      </c>
      <c r="G562" s="1001">
        <v>42.022241000000001</v>
      </c>
      <c r="H562" s="1001">
        <v>-121.423221</v>
      </c>
      <c r="I562" s="1001">
        <v>4.7639027396999998</v>
      </c>
      <c r="J562" s="262" t="s">
        <v>96</v>
      </c>
      <c r="K562" s="262" t="s">
        <v>955</v>
      </c>
      <c r="L562" s="1001">
        <v>13.2</v>
      </c>
      <c r="M562" s="1001">
        <v>10</v>
      </c>
      <c r="N562" s="1001">
        <v>1.3199999999999998</v>
      </c>
      <c r="O562" s="262" t="s">
        <v>163</v>
      </c>
      <c r="P562" s="262" t="s">
        <v>946</v>
      </c>
      <c r="Q562" s="262" t="s">
        <v>163</v>
      </c>
      <c r="R562" s="262">
        <v>180</v>
      </c>
      <c r="X562" s="1031" t="s">
        <v>1974</v>
      </c>
      <c r="Y562" s="1031" t="s">
        <v>1974</v>
      </c>
      <c r="AA562" s="1036">
        <v>63.013823082541265</v>
      </c>
      <c r="AL562" s="1033">
        <v>0.25273972602739725</v>
      </c>
      <c r="AM562" s="1033">
        <v>0.2841095890410959</v>
      </c>
      <c r="AN562" s="1033">
        <v>0.28746584699453553</v>
      </c>
    </row>
    <row r="563" spans="1:40" x14ac:dyDescent="0.2">
      <c r="A563" s="262">
        <v>61430</v>
      </c>
      <c r="B563" s="262" t="s">
        <v>1537</v>
      </c>
      <c r="C563" s="1000">
        <v>43099</v>
      </c>
      <c r="D563" s="262">
        <v>2017</v>
      </c>
      <c r="E563" s="262" t="s">
        <v>92</v>
      </c>
      <c r="F563" s="262" t="s">
        <v>39</v>
      </c>
      <c r="G563" s="1001">
        <v>42.208987999999998</v>
      </c>
      <c r="H563" s="1001">
        <v>-120.3678</v>
      </c>
      <c r="I563" s="1001">
        <v>4.7124636985999997</v>
      </c>
      <c r="J563" s="262" t="s">
        <v>96</v>
      </c>
      <c r="K563" s="262" t="s">
        <v>955</v>
      </c>
      <c r="L563" s="1001">
        <v>13.7</v>
      </c>
      <c r="M563" s="1001">
        <v>10</v>
      </c>
      <c r="N563" s="1001">
        <v>1.3699999999999999</v>
      </c>
      <c r="O563" s="262" t="s">
        <v>163</v>
      </c>
      <c r="P563" s="262" t="s">
        <v>946</v>
      </c>
      <c r="Q563" s="262" t="s">
        <v>163</v>
      </c>
      <c r="R563" s="262">
        <v>180</v>
      </c>
      <c r="X563" s="1031" t="s">
        <v>1974</v>
      </c>
      <c r="Y563" s="1031" t="s">
        <v>1974</v>
      </c>
      <c r="AA563" s="1036">
        <v>67.04438356448189</v>
      </c>
      <c r="AL563" s="1033">
        <v>0.27344748858447487</v>
      </c>
      <c r="AM563" s="1033">
        <v>0.27906392694063925</v>
      </c>
      <c r="AN563" s="1033">
        <v>0.2734289617486339</v>
      </c>
    </row>
    <row r="564" spans="1:40" x14ac:dyDescent="0.2">
      <c r="A564" s="262">
        <v>61279</v>
      </c>
      <c r="B564" s="262" t="s">
        <v>1538</v>
      </c>
      <c r="C564" s="1000">
        <v>42885</v>
      </c>
      <c r="D564" s="262">
        <v>2017</v>
      </c>
      <c r="E564" s="262" t="s">
        <v>93</v>
      </c>
      <c r="F564" s="262" t="s">
        <v>67</v>
      </c>
      <c r="G564" s="1001">
        <v>35.698141</v>
      </c>
      <c r="H564" s="1001">
        <v>-77.879290999999995</v>
      </c>
      <c r="I564" s="1001">
        <v>4.4557312785000001</v>
      </c>
      <c r="J564" s="262" t="s">
        <v>96</v>
      </c>
      <c r="K564" s="262" t="s">
        <v>955</v>
      </c>
      <c r="L564" s="1001">
        <v>12.7</v>
      </c>
      <c r="M564" s="1001">
        <v>10</v>
      </c>
      <c r="N564" s="1001">
        <v>1.27</v>
      </c>
      <c r="O564" s="262" t="s">
        <v>962</v>
      </c>
      <c r="P564" s="262" t="s">
        <v>962</v>
      </c>
      <c r="Q564" s="262">
        <v>20</v>
      </c>
      <c r="R564" s="262">
        <v>180</v>
      </c>
      <c r="X564" s="1031">
        <v>23.174093579606399</v>
      </c>
      <c r="Y564" s="1031">
        <v>1.66579780396675</v>
      </c>
      <c r="AA564" s="1036">
        <v>72.290608722893495</v>
      </c>
      <c r="AL564" s="1033">
        <v>0.21144977168949772</v>
      </c>
      <c r="AM564" s="1033">
        <v>0.21141552511415526</v>
      </c>
    </row>
    <row r="565" spans="1:40" x14ac:dyDescent="0.2">
      <c r="A565" s="262">
        <v>61278</v>
      </c>
      <c r="B565" s="262" t="s">
        <v>1539</v>
      </c>
      <c r="C565" s="1000">
        <v>42885</v>
      </c>
      <c r="D565" s="262">
        <v>2017</v>
      </c>
      <c r="E565" s="262" t="s">
        <v>93</v>
      </c>
      <c r="F565" s="262" t="s">
        <v>67</v>
      </c>
      <c r="G565" s="1001">
        <v>35.698141</v>
      </c>
      <c r="H565" s="1001">
        <v>-77.879290999999995</v>
      </c>
      <c r="I565" s="1001">
        <v>4.4557312785000001</v>
      </c>
      <c r="J565" s="262" t="s">
        <v>96</v>
      </c>
      <c r="K565" s="262" t="s">
        <v>955</v>
      </c>
      <c r="L565" s="1001">
        <v>12.1</v>
      </c>
      <c r="M565" s="1001">
        <v>10</v>
      </c>
      <c r="N565" s="1001">
        <v>1.21</v>
      </c>
      <c r="O565" s="262" t="s">
        <v>962</v>
      </c>
      <c r="P565" s="262" t="s">
        <v>962</v>
      </c>
      <c r="Q565" s="262">
        <v>20</v>
      </c>
      <c r="R565" s="262">
        <v>180</v>
      </c>
      <c r="X565" s="1031">
        <v>23.1665602381354</v>
      </c>
      <c r="Y565" s="1031">
        <v>1.6015890419124501</v>
      </c>
      <c r="AA565" s="1036">
        <v>74.059008393968753</v>
      </c>
      <c r="AL565" s="1033">
        <v>0.19424657534246575</v>
      </c>
      <c r="AM565" s="1033">
        <v>0.19407534246575342</v>
      </c>
    </row>
    <row r="566" spans="1:40" x14ac:dyDescent="0.2">
      <c r="A566" s="262">
        <v>61280</v>
      </c>
      <c r="B566" s="262" t="s">
        <v>1540</v>
      </c>
      <c r="C566" s="1000">
        <v>42853</v>
      </c>
      <c r="D566" s="262">
        <v>2017</v>
      </c>
      <c r="E566" s="262" t="s">
        <v>93</v>
      </c>
      <c r="F566" s="262" t="s">
        <v>67</v>
      </c>
      <c r="G566" s="1001">
        <v>35.756321</v>
      </c>
      <c r="H566" s="1001">
        <v>-78.013761000000002</v>
      </c>
      <c r="I566" s="1001">
        <v>4.4743406393000003</v>
      </c>
      <c r="J566" s="262" t="s">
        <v>96</v>
      </c>
      <c r="K566" s="262" t="s">
        <v>955</v>
      </c>
      <c r="L566" s="1001">
        <v>12.3</v>
      </c>
      <c r="M566" s="1001">
        <v>10</v>
      </c>
      <c r="N566" s="1001">
        <v>1.23</v>
      </c>
      <c r="O566" s="262" t="s">
        <v>962</v>
      </c>
      <c r="P566" s="262" t="s">
        <v>962</v>
      </c>
      <c r="Q566" s="262">
        <v>20</v>
      </c>
      <c r="R566" s="262">
        <v>180</v>
      </c>
      <c r="X566" s="1031">
        <v>23.213656020618298</v>
      </c>
      <c r="Y566" s="1031">
        <v>2.2036213771461601</v>
      </c>
      <c r="AA566" s="1036">
        <v>76.462041395655362</v>
      </c>
      <c r="AL566" s="1033">
        <v>0.196175799086758</v>
      </c>
      <c r="AM566" s="1033">
        <v>0.19737442922374429</v>
      </c>
    </row>
    <row r="567" spans="1:40" x14ac:dyDescent="0.2">
      <c r="A567" s="262">
        <v>61277</v>
      </c>
      <c r="B567" s="262" t="s">
        <v>1541</v>
      </c>
      <c r="C567" s="1000">
        <v>42853</v>
      </c>
      <c r="D567" s="262">
        <v>2017</v>
      </c>
      <c r="E567" s="262" t="s">
        <v>93</v>
      </c>
      <c r="F567" s="262" t="s">
        <v>67</v>
      </c>
      <c r="G567" s="1001">
        <v>35.706530000000001</v>
      </c>
      <c r="H567" s="1001">
        <v>-77.934650000000005</v>
      </c>
      <c r="I567" s="1001">
        <v>4.4527892694000002</v>
      </c>
      <c r="J567" s="262" t="s">
        <v>96</v>
      </c>
      <c r="K567" s="262" t="s">
        <v>955</v>
      </c>
      <c r="L567" s="1001">
        <v>12.1</v>
      </c>
      <c r="M567" s="1001">
        <v>10</v>
      </c>
      <c r="N567" s="1001">
        <v>1.21</v>
      </c>
      <c r="O567" s="262" t="s">
        <v>962</v>
      </c>
      <c r="P567" s="262" t="s">
        <v>962</v>
      </c>
      <c r="Q567" s="262">
        <v>20</v>
      </c>
      <c r="R567" s="262">
        <v>180</v>
      </c>
      <c r="X567" s="1031">
        <v>23.176852274905801</v>
      </c>
      <c r="Y567" s="1031">
        <v>2.2608406902787199</v>
      </c>
      <c r="AA567" s="1036">
        <v>72.592714073769713</v>
      </c>
      <c r="AL567" s="1033">
        <v>0.19165525114155252</v>
      </c>
      <c r="AM567" s="1033">
        <v>0.19278538812785387</v>
      </c>
    </row>
    <row r="568" spans="1:40" x14ac:dyDescent="0.2">
      <c r="A568" s="262">
        <v>61276</v>
      </c>
      <c r="B568" s="262" t="s">
        <v>1542</v>
      </c>
      <c r="C568" s="1000">
        <v>42853</v>
      </c>
      <c r="D568" s="262">
        <v>2017</v>
      </c>
      <c r="E568" s="262" t="s">
        <v>93</v>
      </c>
      <c r="F568" s="262" t="s">
        <v>67</v>
      </c>
      <c r="G568" s="1001">
        <v>35.782611000000003</v>
      </c>
      <c r="H568" s="1001">
        <v>-78.989811000000003</v>
      </c>
      <c r="I568" s="1001">
        <v>4.4439086758000004</v>
      </c>
      <c r="J568" s="262" t="s">
        <v>96</v>
      </c>
      <c r="K568" s="262" t="s">
        <v>955</v>
      </c>
      <c r="L568" s="1001">
        <v>11.7</v>
      </c>
      <c r="M568" s="1001">
        <v>10</v>
      </c>
      <c r="N568" s="1001">
        <v>1.17</v>
      </c>
      <c r="O568" s="262" t="s">
        <v>962</v>
      </c>
      <c r="P568" s="262" t="s">
        <v>962</v>
      </c>
      <c r="Q568" s="262">
        <v>20</v>
      </c>
      <c r="R568" s="262">
        <v>180</v>
      </c>
      <c r="X568" s="1031">
        <v>23.263339293375601</v>
      </c>
      <c r="Y568" s="1031">
        <v>2.1864265992558898</v>
      </c>
      <c r="AA568" s="1036">
        <v>78.404460078046142</v>
      </c>
      <c r="AL568" s="1033">
        <v>0.18470319634703197</v>
      </c>
      <c r="AM568" s="1033">
        <v>0.18397260273972602</v>
      </c>
    </row>
    <row r="569" spans="1:40" x14ac:dyDescent="0.2">
      <c r="A569" s="262">
        <v>61292</v>
      </c>
      <c r="B569" s="262" t="s">
        <v>1543</v>
      </c>
      <c r="C569" s="1000">
        <v>42795</v>
      </c>
      <c r="D569" s="262">
        <v>2017</v>
      </c>
      <c r="E569" s="262" t="s">
        <v>93</v>
      </c>
      <c r="F569" s="262" t="s">
        <v>67</v>
      </c>
      <c r="G569" s="1001">
        <v>35.752881000000002</v>
      </c>
      <c r="H569" s="1001">
        <v>-77.857611000000006</v>
      </c>
      <c r="I569" s="1001">
        <v>4.4523303652999999</v>
      </c>
      <c r="J569" s="262" t="s">
        <v>96</v>
      </c>
      <c r="K569" s="262" t="s">
        <v>955</v>
      </c>
      <c r="L569" s="1001">
        <v>11.9</v>
      </c>
      <c r="M569" s="1001">
        <v>10</v>
      </c>
      <c r="N569" s="1001">
        <v>1.19</v>
      </c>
      <c r="O569" s="262" t="s">
        <v>962</v>
      </c>
      <c r="P569" s="262" t="s">
        <v>962</v>
      </c>
      <c r="Q569" s="262">
        <v>20</v>
      </c>
      <c r="R569" s="262">
        <v>180</v>
      </c>
      <c r="X569" s="1031">
        <v>23.210463939817199</v>
      </c>
      <c r="Y569" s="1031">
        <v>2.3844209266948799</v>
      </c>
      <c r="AA569" s="1036">
        <v>65.298099407700448</v>
      </c>
      <c r="AL569" s="1033">
        <v>0.19211187214611872</v>
      </c>
      <c r="AM569" s="1033">
        <v>0.19573059360730594</v>
      </c>
    </row>
    <row r="570" spans="1:40" x14ac:dyDescent="0.2">
      <c r="A570" s="262">
        <v>60659</v>
      </c>
      <c r="B570" s="262" t="s">
        <v>1544</v>
      </c>
      <c r="C570" s="1000">
        <v>42916</v>
      </c>
      <c r="D570" s="262">
        <v>2017</v>
      </c>
      <c r="E570" s="262" t="s">
        <v>93</v>
      </c>
      <c r="F570" s="262" t="s">
        <v>500</v>
      </c>
      <c r="G570" s="1001">
        <v>32.466681000000001</v>
      </c>
      <c r="H570" s="1001">
        <v>-80.961461</v>
      </c>
      <c r="I570" s="1001">
        <v>4.6799404109999996</v>
      </c>
      <c r="J570" s="262" t="s">
        <v>96</v>
      </c>
      <c r="K570" s="262" t="s">
        <v>955</v>
      </c>
      <c r="L570" s="1001">
        <v>12.2</v>
      </c>
      <c r="M570" s="1001">
        <v>10</v>
      </c>
      <c r="N570" s="1001">
        <v>1.22</v>
      </c>
      <c r="O570" s="262" t="s">
        <v>163</v>
      </c>
      <c r="P570" s="262" t="s">
        <v>946</v>
      </c>
      <c r="Q570" s="262" t="s">
        <v>163</v>
      </c>
      <c r="R570" s="262">
        <v>180</v>
      </c>
      <c r="X570" s="1031" t="s">
        <v>1974</v>
      </c>
      <c r="Y570" s="1031" t="s">
        <v>1974</v>
      </c>
      <c r="AA570" s="1036">
        <v>68.632042755280224</v>
      </c>
      <c r="AL570" s="1033">
        <v>0.22992009132420091</v>
      </c>
      <c r="AM570" s="1033">
        <v>0.22595890410958905</v>
      </c>
      <c r="AN570" s="1033">
        <v>0.20529371584699455</v>
      </c>
    </row>
    <row r="571" spans="1:40" x14ac:dyDescent="0.2">
      <c r="A571" s="262">
        <v>61374</v>
      </c>
      <c r="B571" s="262" t="s">
        <v>1545</v>
      </c>
      <c r="C571" s="1000">
        <v>42917</v>
      </c>
      <c r="D571" s="262">
        <v>2017</v>
      </c>
      <c r="E571" s="262" t="s">
        <v>1</v>
      </c>
      <c r="F571" s="262" t="s">
        <v>43</v>
      </c>
      <c r="G571" s="1001">
        <v>39.066040999999998</v>
      </c>
      <c r="H571" s="1001">
        <v>-78.137000999999998</v>
      </c>
      <c r="I571" s="1001">
        <v>4.0860401825999997</v>
      </c>
      <c r="J571" s="262" t="s">
        <v>96</v>
      </c>
      <c r="K571" s="262" t="s">
        <v>955</v>
      </c>
      <c r="L571" s="1001">
        <v>12.6</v>
      </c>
      <c r="M571" s="1001">
        <v>10</v>
      </c>
      <c r="N571" s="1001">
        <v>1.26</v>
      </c>
      <c r="O571" s="262" t="s">
        <v>163</v>
      </c>
      <c r="P571" s="262" t="s">
        <v>946</v>
      </c>
      <c r="Q571" s="262" t="s">
        <v>163</v>
      </c>
      <c r="R571" s="262">
        <v>180</v>
      </c>
      <c r="X571" s="1031">
        <v>23.012043390231199</v>
      </c>
      <c r="Y571" s="1031">
        <v>9.2473891648450195</v>
      </c>
      <c r="AA571" s="1036">
        <v>69.173777004756516</v>
      </c>
      <c r="AL571" s="1033">
        <v>0.18641552511415527</v>
      </c>
      <c r="AM571" s="1033">
        <v>0.20286529680365301</v>
      </c>
      <c r="AN571" s="1033">
        <v>0.1983151183970856</v>
      </c>
    </row>
    <row r="572" spans="1:40" x14ac:dyDescent="0.2">
      <c r="A572" s="262">
        <v>61532</v>
      </c>
      <c r="B572" s="262" t="s">
        <v>1546</v>
      </c>
      <c r="C572" s="1000">
        <v>43099</v>
      </c>
      <c r="D572" s="262">
        <v>2017</v>
      </c>
      <c r="E572" s="262" t="s">
        <v>2</v>
      </c>
      <c r="F572" s="262" t="s">
        <v>21</v>
      </c>
      <c r="G572" s="1001">
        <v>33.161591000000001</v>
      </c>
      <c r="H572" s="1001">
        <v>-96.239271000000002</v>
      </c>
      <c r="I572" s="1001">
        <v>4.6292710045999996</v>
      </c>
      <c r="J572" s="262" t="s">
        <v>96</v>
      </c>
      <c r="K572" s="262" t="s">
        <v>955</v>
      </c>
      <c r="L572" s="1001">
        <v>14.202499999999999</v>
      </c>
      <c r="M572" s="1001">
        <v>10</v>
      </c>
      <c r="N572" s="1001">
        <v>1.4202499999999998</v>
      </c>
      <c r="O572" s="262" t="s">
        <v>163</v>
      </c>
      <c r="P572" s="262" t="s">
        <v>946</v>
      </c>
      <c r="Q572" s="262" t="s">
        <v>163</v>
      </c>
      <c r="R572" s="262">
        <v>180</v>
      </c>
      <c r="X572" s="1031">
        <v>26.174794149757801</v>
      </c>
      <c r="Y572" s="1031">
        <v>0</v>
      </c>
      <c r="AA572" s="1036">
        <v>55.26158483941186</v>
      </c>
      <c r="AL572" s="1033">
        <v>0.22140410958904111</v>
      </c>
      <c r="AM572" s="1033">
        <v>0.24559360730593602</v>
      </c>
      <c r="AN572" s="1033">
        <v>0.15910746812386156</v>
      </c>
    </row>
    <row r="573" spans="1:40" x14ac:dyDescent="0.2">
      <c r="A573" s="262">
        <v>61524</v>
      </c>
      <c r="B573" s="262" t="s">
        <v>1547</v>
      </c>
      <c r="C573" s="1000">
        <v>43099</v>
      </c>
      <c r="D573" s="262">
        <v>2017</v>
      </c>
      <c r="E573" s="262" t="s">
        <v>2</v>
      </c>
      <c r="F573" s="262" t="s">
        <v>21</v>
      </c>
      <c r="G573" s="1001">
        <v>33.500700999999999</v>
      </c>
      <c r="H573" s="1001">
        <v>-96.374320999999995</v>
      </c>
      <c r="I573" s="1001">
        <v>4.6390484018000002</v>
      </c>
      <c r="J573" s="262" t="s">
        <v>96</v>
      </c>
      <c r="K573" s="262" t="s">
        <v>955</v>
      </c>
      <c r="L573" s="1001">
        <v>14.2766</v>
      </c>
      <c r="M573" s="1001">
        <v>10</v>
      </c>
      <c r="N573" s="1001">
        <v>1.4276599999999999</v>
      </c>
      <c r="O573" s="262" t="s">
        <v>163</v>
      </c>
      <c r="P573" s="262" t="s">
        <v>946</v>
      </c>
      <c r="Q573" s="262" t="s">
        <v>163</v>
      </c>
      <c r="R573" s="262">
        <v>180</v>
      </c>
      <c r="X573" s="1031">
        <v>25.361347797556</v>
      </c>
      <c r="Y573" s="1031">
        <v>0</v>
      </c>
      <c r="AA573" s="1036">
        <v>47.934617420841434</v>
      </c>
      <c r="AL573" s="1033">
        <v>0.23283105022831055</v>
      </c>
      <c r="AM573" s="1033">
        <v>0.24823059360730593</v>
      </c>
      <c r="AN573" s="1033">
        <v>0.21823770491803274</v>
      </c>
    </row>
    <row r="574" spans="1:40" x14ac:dyDescent="0.2">
      <c r="A574" s="262">
        <v>60242</v>
      </c>
      <c r="B574" s="262" t="s">
        <v>1548</v>
      </c>
      <c r="C574" s="1000">
        <v>42766</v>
      </c>
      <c r="D574" s="262">
        <v>2017</v>
      </c>
      <c r="E574" s="262" t="s">
        <v>8</v>
      </c>
      <c r="F574" s="262" t="s">
        <v>38</v>
      </c>
      <c r="G574" s="1001">
        <v>35.124659999999999</v>
      </c>
      <c r="H574" s="1001">
        <v>-119.24196000000001</v>
      </c>
      <c r="I574" s="1001">
        <v>5.3630963469999999</v>
      </c>
      <c r="J574" s="262" t="s">
        <v>96</v>
      </c>
      <c r="K574" s="262" t="s">
        <v>955</v>
      </c>
      <c r="L574" s="1001">
        <v>11.978400000000001</v>
      </c>
      <c r="M574" s="1001">
        <v>10</v>
      </c>
      <c r="N574" s="1001">
        <v>1.19784</v>
      </c>
      <c r="O574" s="262" t="s">
        <v>163</v>
      </c>
      <c r="P574" s="262" t="s">
        <v>946</v>
      </c>
      <c r="Q574" s="262" t="s">
        <v>163</v>
      </c>
      <c r="R574" s="262">
        <v>180</v>
      </c>
      <c r="X574" s="1031">
        <v>14.2436058656426</v>
      </c>
      <c r="Y574" s="1031">
        <v>4.4539745784609002</v>
      </c>
      <c r="AA574" s="1036">
        <v>99.846868377431733</v>
      </c>
      <c r="AL574" s="1033">
        <v>0.2484703196347032</v>
      </c>
      <c r="AM574" s="1033">
        <v>0.23767123287671232</v>
      </c>
      <c r="AN574" s="1033">
        <v>0.20596539162112931</v>
      </c>
    </row>
    <row r="575" spans="1:40" x14ac:dyDescent="0.2">
      <c r="A575" s="262">
        <v>61580</v>
      </c>
      <c r="B575" s="262" t="s">
        <v>1549</v>
      </c>
      <c r="C575" s="1000">
        <v>43099</v>
      </c>
      <c r="D575" s="262">
        <v>2017</v>
      </c>
      <c r="E575" s="262" t="s">
        <v>92</v>
      </c>
      <c r="F575" s="262" t="s">
        <v>39</v>
      </c>
      <c r="G575" s="1001">
        <v>44.194640999999997</v>
      </c>
      <c r="H575" s="1001">
        <v>-121.229501</v>
      </c>
      <c r="I575" s="1001">
        <v>4.4736374429000003</v>
      </c>
      <c r="J575" s="262" t="s">
        <v>96</v>
      </c>
      <c r="K575" s="262" t="s">
        <v>955</v>
      </c>
      <c r="L575" s="1001">
        <v>14</v>
      </c>
      <c r="M575" s="1001">
        <v>9.9</v>
      </c>
      <c r="N575" s="1001">
        <v>1.4141414141414141</v>
      </c>
      <c r="O575" s="262" t="s">
        <v>962</v>
      </c>
      <c r="P575" s="262" t="s">
        <v>962</v>
      </c>
      <c r="Q575" s="262">
        <v>28</v>
      </c>
      <c r="R575" s="262">
        <v>180</v>
      </c>
      <c r="X575" s="1031" t="s">
        <v>1974</v>
      </c>
      <c r="Y575" s="1031" t="s">
        <v>1974</v>
      </c>
      <c r="AA575" s="1036">
        <v>74.644579258279975</v>
      </c>
      <c r="AL575" s="1033">
        <v>0.23710852820441852</v>
      </c>
      <c r="AM575" s="1033">
        <v>0.22209538305428708</v>
      </c>
      <c r="AN575" s="1033">
        <v>0.24242884215561805</v>
      </c>
    </row>
    <row r="576" spans="1:40" x14ac:dyDescent="0.2">
      <c r="A576" s="262">
        <v>61560</v>
      </c>
      <c r="B576" s="262" t="s">
        <v>1550</v>
      </c>
      <c r="C576" s="1000">
        <v>43099</v>
      </c>
      <c r="D576" s="262">
        <v>2017</v>
      </c>
      <c r="E576" s="262" t="s">
        <v>92</v>
      </c>
      <c r="F576" s="262" t="s">
        <v>39</v>
      </c>
      <c r="G576" s="1001">
        <v>42.401021</v>
      </c>
      <c r="H576" s="1001">
        <v>-122.831171</v>
      </c>
      <c r="I576" s="1001">
        <v>4.5372792236999997</v>
      </c>
      <c r="J576" s="262" t="s">
        <v>96</v>
      </c>
      <c r="K576" s="262" t="s">
        <v>955</v>
      </c>
      <c r="L576" s="1001">
        <v>13.061</v>
      </c>
      <c r="M576" s="1001">
        <v>9.9</v>
      </c>
      <c r="N576" s="1001">
        <v>1.3192929292929292</v>
      </c>
      <c r="O576" s="262" t="s">
        <v>163</v>
      </c>
      <c r="P576" s="262" t="s">
        <v>946</v>
      </c>
      <c r="Q576" s="262" t="s">
        <v>163</v>
      </c>
      <c r="R576" s="262">
        <v>180</v>
      </c>
      <c r="X576" s="1031" t="s">
        <v>1974</v>
      </c>
      <c r="Y576" s="1031" t="s">
        <v>1974</v>
      </c>
      <c r="AA576" s="1036">
        <v>57.93066990645535</v>
      </c>
      <c r="AL576" s="1033">
        <v>0.21544209215442089</v>
      </c>
      <c r="AM576" s="1033">
        <v>0.21752917300862498</v>
      </c>
      <c r="AN576" s="1033">
        <v>0.1776646243859358</v>
      </c>
    </row>
    <row r="577" spans="1:40" x14ac:dyDescent="0.2">
      <c r="A577" s="262">
        <v>63180</v>
      </c>
      <c r="B577" s="262" t="s">
        <v>1551</v>
      </c>
      <c r="C577" s="1000">
        <v>43100</v>
      </c>
      <c r="D577" s="262">
        <v>2017</v>
      </c>
      <c r="E577" s="262" t="s">
        <v>2</v>
      </c>
      <c r="F577" s="262" t="s">
        <v>21</v>
      </c>
      <c r="G577" s="1001">
        <v>32.067577999999997</v>
      </c>
      <c r="H577" s="1001">
        <v>-97.533899000000005</v>
      </c>
      <c r="I577" s="1001">
        <v>4.8053678081999998</v>
      </c>
      <c r="J577" s="262" t="s">
        <v>96</v>
      </c>
      <c r="K577" s="262" t="s">
        <v>955</v>
      </c>
      <c r="L577" s="1001">
        <v>14.3</v>
      </c>
      <c r="M577" s="1001">
        <v>9.9</v>
      </c>
      <c r="N577" s="1001">
        <v>1.4444444444444444</v>
      </c>
      <c r="O577" s="262" t="s">
        <v>163</v>
      </c>
      <c r="P577" s="262" t="s">
        <v>946</v>
      </c>
      <c r="R577" s="262">
        <v>180</v>
      </c>
      <c r="X577" s="1031">
        <v>25.727479946093201</v>
      </c>
      <c r="Y577" s="1031">
        <v>0</v>
      </c>
      <c r="AA577" s="1036"/>
      <c r="AM577" s="1033">
        <v>0.25484295004842944</v>
      </c>
      <c r="AN577" s="1033">
        <v>0.25359469007009988</v>
      </c>
    </row>
    <row r="578" spans="1:40" x14ac:dyDescent="0.2">
      <c r="A578" s="262">
        <v>64078</v>
      </c>
      <c r="B578" s="262" t="s">
        <v>1552</v>
      </c>
      <c r="C578" s="1000">
        <v>43100</v>
      </c>
      <c r="D578" s="262">
        <v>2017</v>
      </c>
      <c r="E578" s="262" t="s">
        <v>6</v>
      </c>
      <c r="F578" s="262" t="s">
        <v>891</v>
      </c>
      <c r="G578" s="1001">
        <v>44.814177000000001</v>
      </c>
      <c r="H578" s="1001">
        <v>-69.448346000000001</v>
      </c>
      <c r="I578" s="1001">
        <v>3.6531207763000002</v>
      </c>
      <c r="J578" s="262" t="s">
        <v>96</v>
      </c>
      <c r="K578" s="262" t="s">
        <v>955</v>
      </c>
      <c r="L578" s="1001">
        <v>13.9</v>
      </c>
      <c r="M578" s="1001">
        <v>9.9</v>
      </c>
      <c r="N578" s="1001">
        <v>1.404040404040404</v>
      </c>
      <c r="O578" s="262" t="s">
        <v>962</v>
      </c>
      <c r="P578" s="262" t="s">
        <v>962</v>
      </c>
      <c r="Q578" s="262">
        <v>35</v>
      </c>
      <c r="R578" s="262">
        <v>170</v>
      </c>
      <c r="X578" s="1031">
        <v>21.618975409497001</v>
      </c>
      <c r="Y578" s="1031">
        <v>6.8096845886082802</v>
      </c>
      <c r="AA578" s="1036">
        <v>107.82801573856511</v>
      </c>
      <c r="AN578" s="1033">
        <v>0.18172388732498021</v>
      </c>
    </row>
    <row r="579" spans="1:40" x14ac:dyDescent="0.2">
      <c r="A579" s="262">
        <v>59737</v>
      </c>
      <c r="B579" s="262" t="s">
        <v>1553</v>
      </c>
      <c r="C579" s="1000">
        <v>43008</v>
      </c>
      <c r="D579" s="262">
        <v>2017</v>
      </c>
      <c r="E579" s="262" t="s">
        <v>8</v>
      </c>
      <c r="F579" s="262" t="s">
        <v>38</v>
      </c>
      <c r="G579" s="1001">
        <v>36.552090999999997</v>
      </c>
      <c r="H579" s="1001">
        <v>-120.34261100000001</v>
      </c>
      <c r="I579" s="1001">
        <v>5.3220723744000002</v>
      </c>
      <c r="J579" s="262" t="s">
        <v>96</v>
      </c>
      <c r="K579" s="262" t="s">
        <v>955</v>
      </c>
      <c r="L579" s="1001">
        <v>11.7</v>
      </c>
      <c r="M579" s="1001">
        <v>9</v>
      </c>
      <c r="N579" s="1001">
        <v>1.2999999999999998</v>
      </c>
      <c r="O579" s="262" t="s">
        <v>163</v>
      </c>
      <c r="P579" s="262" t="s">
        <v>946</v>
      </c>
      <c r="Q579" s="262" t="s">
        <v>163</v>
      </c>
      <c r="R579" s="262">
        <v>180</v>
      </c>
      <c r="X579" s="1031">
        <v>8.27634786816947</v>
      </c>
      <c r="Y579" s="1031">
        <v>3.4796662304251602</v>
      </c>
      <c r="AA579" s="1036">
        <v>60.939715964464398</v>
      </c>
      <c r="AL579" s="1033">
        <v>0.28097412480974127</v>
      </c>
      <c r="AM579" s="1033">
        <v>0.24934043632673769</v>
      </c>
      <c r="AN579" s="1033">
        <v>0.26670967415502933</v>
      </c>
    </row>
    <row r="580" spans="1:40" x14ac:dyDescent="0.2">
      <c r="A580" s="262">
        <v>61487</v>
      </c>
      <c r="B580" s="262" t="s">
        <v>1554</v>
      </c>
      <c r="C580" s="1000">
        <v>43099</v>
      </c>
      <c r="D580" s="262">
        <v>2017</v>
      </c>
      <c r="E580" s="262" t="s">
        <v>5</v>
      </c>
      <c r="F580" s="262" t="s">
        <v>40</v>
      </c>
      <c r="G580" s="1001">
        <v>40.732410999999999</v>
      </c>
      <c r="H580" s="1001">
        <v>-73.375660999999994</v>
      </c>
      <c r="I580" s="1001">
        <v>4.0162671232999996</v>
      </c>
      <c r="J580" s="262" t="s">
        <v>96</v>
      </c>
      <c r="K580" s="262" t="s">
        <v>955</v>
      </c>
      <c r="L580" s="1001">
        <v>10.62</v>
      </c>
      <c r="M580" s="1001">
        <v>9</v>
      </c>
      <c r="N580" s="1001">
        <v>1.18</v>
      </c>
      <c r="O580" s="262" t="s">
        <v>962</v>
      </c>
      <c r="P580" s="262" t="s">
        <v>962</v>
      </c>
      <c r="Q580" s="262">
        <v>20</v>
      </c>
      <c r="R580" s="262">
        <v>180</v>
      </c>
      <c r="X580" s="1031">
        <v>26.000633264117901</v>
      </c>
      <c r="Y580" s="1031">
        <v>10.900468671573799</v>
      </c>
      <c r="AA580" s="1036">
        <v>128.69878591213234</v>
      </c>
      <c r="AL580" s="1033">
        <v>0.17091577879249112</v>
      </c>
      <c r="AM580" s="1033">
        <v>0.17692795535261291</v>
      </c>
      <c r="AN580" s="1033">
        <v>0.15610453349524389</v>
      </c>
    </row>
    <row r="581" spans="1:40" x14ac:dyDescent="0.2">
      <c r="A581" s="262">
        <v>61519</v>
      </c>
      <c r="B581" s="262" t="s">
        <v>1555</v>
      </c>
      <c r="C581" s="1000">
        <v>43055</v>
      </c>
      <c r="D581" s="262">
        <v>2017</v>
      </c>
      <c r="E581" s="262" t="s">
        <v>1</v>
      </c>
      <c r="F581" s="262" t="s">
        <v>502</v>
      </c>
      <c r="G581" s="1001">
        <v>39.570540999999999</v>
      </c>
      <c r="H581" s="1001">
        <v>-77.362460999999996</v>
      </c>
      <c r="I581" s="1001">
        <v>4.0304255708000003</v>
      </c>
      <c r="J581" s="262" t="s">
        <v>96</v>
      </c>
      <c r="K581" s="262" t="s">
        <v>955</v>
      </c>
      <c r="L581" s="1001">
        <v>10.89</v>
      </c>
      <c r="M581" s="1001">
        <v>9</v>
      </c>
      <c r="N581" s="1001">
        <v>1.21</v>
      </c>
      <c r="O581" s="262" t="s">
        <v>962</v>
      </c>
      <c r="P581" s="262" t="s">
        <v>962</v>
      </c>
      <c r="Q581" s="262">
        <v>25</v>
      </c>
      <c r="R581" s="262">
        <v>180</v>
      </c>
      <c r="X581" s="1031">
        <v>24.451513060800401</v>
      </c>
      <c r="Y581" s="1031">
        <v>7.0628488345271796</v>
      </c>
      <c r="AA581" s="1036"/>
      <c r="AL581" s="1033">
        <v>0.16603247082699132</v>
      </c>
      <c r="AM581" s="1033">
        <v>0.18101217656012175</v>
      </c>
      <c r="AN581" s="1033">
        <v>0.16709674155029344</v>
      </c>
    </row>
    <row r="582" spans="1:40" x14ac:dyDescent="0.2">
      <c r="A582" s="262">
        <v>61073</v>
      </c>
      <c r="B582" s="262" t="s">
        <v>1556</v>
      </c>
      <c r="C582" s="1000">
        <v>42916</v>
      </c>
      <c r="D582" s="262">
        <v>2017</v>
      </c>
      <c r="E582" s="262" t="s">
        <v>1</v>
      </c>
      <c r="F582" s="262" t="s">
        <v>32</v>
      </c>
      <c r="G582" s="1001">
        <v>39.981763999999998</v>
      </c>
      <c r="H582" s="1001">
        <v>-74.697370000000006</v>
      </c>
      <c r="I582" s="1001">
        <v>4.0233445205000002</v>
      </c>
      <c r="J582" s="262" t="s">
        <v>96</v>
      </c>
      <c r="K582" s="262" t="s">
        <v>955</v>
      </c>
      <c r="L582" s="1001">
        <v>9.9936959999999999</v>
      </c>
      <c r="M582" s="1001">
        <v>8.8000000000000007</v>
      </c>
      <c r="N582" s="1001">
        <v>1.1356472727272726</v>
      </c>
      <c r="O582" s="262" t="s">
        <v>962</v>
      </c>
      <c r="P582" s="262" t="s">
        <v>962</v>
      </c>
      <c r="Q582" s="262">
        <v>20</v>
      </c>
      <c r="R582" s="262">
        <v>180</v>
      </c>
      <c r="X582" s="1031">
        <v>18.6155763256406</v>
      </c>
      <c r="Y582" s="1031">
        <v>20.7294066886097</v>
      </c>
      <c r="AA582" s="1036">
        <v>102.51052414624615</v>
      </c>
      <c r="AL582" s="1033">
        <v>0.16208748443337481</v>
      </c>
      <c r="AM582" s="1033">
        <v>0.17419053549190533</v>
      </c>
      <c r="AN582" s="1033">
        <v>0.15891496936578903</v>
      </c>
    </row>
    <row r="583" spans="1:40" x14ac:dyDescent="0.2">
      <c r="A583" s="262">
        <v>61074</v>
      </c>
      <c r="B583" s="262" t="s">
        <v>1557</v>
      </c>
      <c r="C583" s="1000">
        <v>42916</v>
      </c>
      <c r="D583" s="262">
        <v>2017</v>
      </c>
      <c r="E583" s="262" t="s">
        <v>1</v>
      </c>
      <c r="F583" s="262" t="s">
        <v>32</v>
      </c>
      <c r="G583" s="1001">
        <v>39.979936000000002</v>
      </c>
      <c r="H583" s="1001">
        <v>-74.701920000000001</v>
      </c>
      <c r="I583" s="1001">
        <v>4.0293312784999999</v>
      </c>
      <c r="J583" s="262" t="s">
        <v>96</v>
      </c>
      <c r="K583" s="262" t="s">
        <v>955</v>
      </c>
      <c r="L583" s="1001">
        <v>9.9936959999999999</v>
      </c>
      <c r="M583" s="1001">
        <v>8.8000000000000007</v>
      </c>
      <c r="N583" s="1001">
        <v>1.1356472727272726</v>
      </c>
      <c r="O583" s="262" t="s">
        <v>962</v>
      </c>
      <c r="P583" s="262" t="s">
        <v>962</v>
      </c>
      <c r="Q583" s="262">
        <v>20</v>
      </c>
      <c r="R583" s="262">
        <v>180</v>
      </c>
      <c r="X583" s="1031">
        <v>18.615583942614201</v>
      </c>
      <c r="Y583" s="1031">
        <v>20.631266488272299</v>
      </c>
      <c r="AA583" s="1036">
        <v>101.24861111482123</v>
      </c>
      <c r="AL583" s="1033">
        <v>0.1620226234952262</v>
      </c>
      <c r="AM583" s="1033">
        <v>0.17381434205064339</v>
      </c>
      <c r="AN583" s="1033">
        <v>0.15954886984600097</v>
      </c>
    </row>
    <row r="584" spans="1:40" x14ac:dyDescent="0.2">
      <c r="A584" s="262">
        <v>60788</v>
      </c>
      <c r="B584" s="262" t="s">
        <v>1558</v>
      </c>
      <c r="C584" s="1000">
        <v>43081</v>
      </c>
      <c r="D584" s="262">
        <v>2017</v>
      </c>
      <c r="E584" s="262" t="s">
        <v>93</v>
      </c>
      <c r="F584" s="262" t="s">
        <v>37</v>
      </c>
      <c r="G584" s="1001">
        <v>30.375741000000001</v>
      </c>
      <c r="H584" s="1001">
        <v>-83.170681000000002</v>
      </c>
      <c r="I584" s="1001">
        <v>4.7435878994999996</v>
      </c>
      <c r="J584" s="262" t="s">
        <v>96</v>
      </c>
      <c r="K584" s="262" t="s">
        <v>955</v>
      </c>
      <c r="L584" s="1001">
        <v>14.2</v>
      </c>
      <c r="M584" s="1001">
        <v>8.8000000000000007</v>
      </c>
      <c r="N584" s="1001">
        <v>1.6136363636363635</v>
      </c>
      <c r="O584" s="262" t="s">
        <v>962</v>
      </c>
      <c r="P584" s="262" t="s">
        <v>962</v>
      </c>
      <c r="Q584" s="262">
        <v>20</v>
      </c>
      <c r="R584" s="262">
        <v>180</v>
      </c>
      <c r="S584" s="262" t="s">
        <v>947</v>
      </c>
      <c r="X584" s="1031" t="s">
        <v>1974</v>
      </c>
      <c r="Y584" s="1031" t="s">
        <v>1974</v>
      </c>
      <c r="AA584" s="1036">
        <v>71.670844325710107</v>
      </c>
      <c r="AL584" s="1033">
        <v>0.1915602947281029</v>
      </c>
      <c r="AM584" s="1033">
        <v>0.24320257368202569</v>
      </c>
      <c r="AN584" s="1033">
        <v>0.2352935088590826</v>
      </c>
    </row>
    <row r="585" spans="1:40" x14ac:dyDescent="0.2">
      <c r="A585" s="262">
        <v>60534</v>
      </c>
      <c r="B585" s="262" t="s">
        <v>1559</v>
      </c>
      <c r="C585" s="1000">
        <v>42916</v>
      </c>
      <c r="D585" s="262">
        <v>2017</v>
      </c>
      <c r="E585" s="262" t="s">
        <v>4</v>
      </c>
      <c r="F585" s="262" t="s">
        <v>41</v>
      </c>
      <c r="G585" s="1001">
        <v>44.793571</v>
      </c>
      <c r="H585" s="1001">
        <v>-93.901351000000005</v>
      </c>
      <c r="I585" s="1001">
        <v>3.8274337900000002</v>
      </c>
      <c r="J585" s="262" t="s">
        <v>96</v>
      </c>
      <c r="K585" s="262" t="s">
        <v>955</v>
      </c>
      <c r="L585" s="1001">
        <v>12.25</v>
      </c>
      <c r="M585" s="1001">
        <v>8.5</v>
      </c>
      <c r="N585" s="1001">
        <v>1.4411764705882353</v>
      </c>
      <c r="O585" s="262" t="s">
        <v>163</v>
      </c>
      <c r="P585" s="262" t="s">
        <v>946</v>
      </c>
      <c r="Q585" s="262" t="s">
        <v>163</v>
      </c>
      <c r="R585" s="262">
        <v>180</v>
      </c>
      <c r="X585" s="1031">
        <v>18.702301084766901</v>
      </c>
      <c r="Y585" s="1031">
        <v>0.466229391590751</v>
      </c>
      <c r="AA585" s="1036">
        <v>108.83005060793386</v>
      </c>
      <c r="AL585" s="1033">
        <v>0.20034918076819769</v>
      </c>
      <c r="AM585" s="1033">
        <v>0.18317217297878055</v>
      </c>
      <c r="AN585" s="1033">
        <v>0.20817261330761816</v>
      </c>
    </row>
    <row r="586" spans="1:40" x14ac:dyDescent="0.2">
      <c r="A586" s="262">
        <v>60863</v>
      </c>
      <c r="B586" s="262" t="s">
        <v>1560</v>
      </c>
      <c r="C586" s="1000">
        <v>43040</v>
      </c>
      <c r="D586" s="262">
        <v>2017</v>
      </c>
      <c r="E586" s="262" t="s">
        <v>1</v>
      </c>
      <c r="F586" s="262" t="s">
        <v>508</v>
      </c>
      <c r="G586" s="1001">
        <v>38.028030999999999</v>
      </c>
      <c r="H586" s="1001">
        <v>-84.253561000000005</v>
      </c>
      <c r="I586" s="1001">
        <v>4.1031182648</v>
      </c>
      <c r="J586" s="262" t="s">
        <v>96</v>
      </c>
      <c r="K586" s="262" t="s">
        <v>955</v>
      </c>
      <c r="L586" s="1001">
        <v>10.7</v>
      </c>
      <c r="M586" s="1001">
        <v>8.5</v>
      </c>
      <c r="N586" s="1001">
        <v>1.2588235294117647</v>
      </c>
      <c r="O586" s="262" t="s">
        <v>962</v>
      </c>
      <c r="P586" s="262" t="s">
        <v>962</v>
      </c>
      <c r="Q586" s="262">
        <v>25</v>
      </c>
      <c r="R586" s="262">
        <v>180</v>
      </c>
      <c r="X586" s="1031">
        <v>23.9834226598126</v>
      </c>
      <c r="Y586" s="1031">
        <v>11.6614849242423</v>
      </c>
      <c r="AA586" s="1036">
        <v>91.865967588512476</v>
      </c>
      <c r="AL586" s="1033">
        <v>0.18515981735159817</v>
      </c>
      <c r="AM586" s="1033">
        <v>0.19415793714746171</v>
      </c>
      <c r="AN586" s="1033">
        <v>0.18283242258652094</v>
      </c>
    </row>
    <row r="587" spans="1:40" x14ac:dyDescent="0.2">
      <c r="A587" s="262">
        <v>60755</v>
      </c>
      <c r="B587" s="262" t="s">
        <v>1561</v>
      </c>
      <c r="C587" s="1000">
        <v>42822</v>
      </c>
      <c r="D587" s="262">
        <v>2017</v>
      </c>
      <c r="E587" s="262" t="s">
        <v>1</v>
      </c>
      <c r="F587" s="262" t="s">
        <v>32</v>
      </c>
      <c r="G587" s="1001">
        <v>40.044060999999999</v>
      </c>
      <c r="H587" s="1001">
        <v>-74.609629999999996</v>
      </c>
      <c r="I587" s="1001">
        <v>4.0212518265000003</v>
      </c>
      <c r="J587" s="262" t="s">
        <v>96</v>
      </c>
      <c r="K587" s="262" t="s">
        <v>955</v>
      </c>
      <c r="L587" s="1001">
        <v>9.9979999999999993</v>
      </c>
      <c r="M587" s="1001">
        <v>8.3000000000000007</v>
      </c>
      <c r="N587" s="1001">
        <v>1.2045783132530119</v>
      </c>
      <c r="O587" s="262" t="s">
        <v>962</v>
      </c>
      <c r="P587" s="262" t="s">
        <v>962</v>
      </c>
      <c r="Q587" s="262">
        <v>25</v>
      </c>
      <c r="R587" s="262">
        <v>180</v>
      </c>
      <c r="X587" s="1031">
        <v>18.750647265468402</v>
      </c>
      <c r="Y587" s="1031">
        <v>19.515874346006701</v>
      </c>
      <c r="AA587" s="1036">
        <v>147.48965836116594</v>
      </c>
      <c r="AL587" s="1033">
        <v>0.18940144138196618</v>
      </c>
      <c r="AM587" s="1033">
        <v>0.18993783352588431</v>
      </c>
      <c r="AN587" s="1033">
        <v>0.18707343033335525</v>
      </c>
    </row>
    <row r="588" spans="1:40" x14ac:dyDescent="0.2">
      <c r="A588" s="262">
        <v>61523</v>
      </c>
      <c r="B588" s="262" t="s">
        <v>1562</v>
      </c>
      <c r="C588" s="1000">
        <v>43099</v>
      </c>
      <c r="D588" s="262">
        <v>2017</v>
      </c>
      <c r="E588" s="262" t="s">
        <v>93</v>
      </c>
      <c r="F588" s="262" t="s">
        <v>500</v>
      </c>
      <c r="G588" s="1001">
        <v>33.022691000000002</v>
      </c>
      <c r="H588" s="1001">
        <v>-81.292800999999997</v>
      </c>
      <c r="I588" s="1001">
        <v>4.6570235159999998</v>
      </c>
      <c r="J588" s="262" t="s">
        <v>96</v>
      </c>
      <c r="K588" s="262" t="s">
        <v>955</v>
      </c>
      <c r="L588" s="1001">
        <v>11.39</v>
      </c>
      <c r="M588" s="1001">
        <v>8.16</v>
      </c>
      <c r="N588" s="1001">
        <v>1.3958333333333335</v>
      </c>
      <c r="O588" s="262" t="s">
        <v>163</v>
      </c>
      <c r="P588" s="262" t="s">
        <v>946</v>
      </c>
      <c r="Q588" s="262" t="s">
        <v>163</v>
      </c>
      <c r="R588" s="262">
        <v>180</v>
      </c>
      <c r="X588" s="1031" t="s">
        <v>1974</v>
      </c>
      <c r="Y588" s="1031" t="s">
        <v>1974</v>
      </c>
      <c r="AA588" s="1036">
        <v>48.716603515982619</v>
      </c>
      <c r="AL588" s="1033">
        <v>0.25529646790222937</v>
      </c>
      <c r="AM588" s="1033">
        <v>0.24271980481690392</v>
      </c>
      <c r="AN588" s="1033">
        <v>0.19862595539126393</v>
      </c>
    </row>
    <row r="589" spans="1:40" x14ac:dyDescent="0.2">
      <c r="A589" s="262">
        <v>61324</v>
      </c>
      <c r="B589" s="262" t="s">
        <v>1563</v>
      </c>
      <c r="C589" s="1000">
        <v>42978</v>
      </c>
      <c r="D589" s="262">
        <v>2017</v>
      </c>
      <c r="E589" s="262" t="s">
        <v>93</v>
      </c>
      <c r="F589" s="262" t="s">
        <v>500</v>
      </c>
      <c r="G589" s="1001">
        <v>33.790410999999999</v>
      </c>
      <c r="H589" s="1001">
        <v>-81.265570999999994</v>
      </c>
      <c r="I589" s="1001">
        <v>4.5642771689000003</v>
      </c>
      <c r="J589" s="262" t="s">
        <v>96</v>
      </c>
      <c r="K589" s="262" t="s">
        <v>955</v>
      </c>
      <c r="L589" s="1001">
        <v>11.84</v>
      </c>
      <c r="M589" s="1001">
        <v>8.16</v>
      </c>
      <c r="N589" s="1001">
        <v>1.4509803921568627</v>
      </c>
      <c r="O589" s="262" t="s">
        <v>163</v>
      </c>
      <c r="P589" s="262" t="s">
        <v>946</v>
      </c>
      <c r="Q589" s="262" t="s">
        <v>163</v>
      </c>
      <c r="R589" s="262">
        <v>180</v>
      </c>
      <c r="X589" s="1031" t="s">
        <v>1974</v>
      </c>
      <c r="Y589" s="1031" t="s">
        <v>1974</v>
      </c>
      <c r="Z589" s="1036">
        <v>48.359508107162696</v>
      </c>
      <c r="AA589" s="1036">
        <v>42.927594878542052</v>
      </c>
      <c r="AL589" s="1033">
        <v>0.25816433879487871</v>
      </c>
      <c r="AM589" s="1033">
        <v>0.2486933700420807</v>
      </c>
      <c r="AN589" s="1033">
        <v>0.2611700417872066</v>
      </c>
    </row>
    <row r="590" spans="1:40" x14ac:dyDescent="0.2">
      <c r="A590" s="262">
        <v>61054</v>
      </c>
      <c r="B590" s="262" t="s">
        <v>1564</v>
      </c>
      <c r="C590" s="1000">
        <v>43099</v>
      </c>
      <c r="D590" s="262">
        <v>2017</v>
      </c>
      <c r="E590" s="262" t="s">
        <v>1</v>
      </c>
      <c r="F590" s="262" t="s">
        <v>62</v>
      </c>
      <c r="G590" s="1001">
        <v>40.138551</v>
      </c>
      <c r="H590" s="1001">
        <v>-85.688340999999994</v>
      </c>
      <c r="I590" s="1001">
        <v>3.9627662099999998</v>
      </c>
      <c r="J590" s="262" t="s">
        <v>96</v>
      </c>
      <c r="K590" s="262" t="s">
        <v>955</v>
      </c>
      <c r="L590" s="1001">
        <v>10.199999999999999</v>
      </c>
      <c r="M590" s="1001">
        <v>8.1</v>
      </c>
      <c r="N590" s="1001">
        <v>1.2592592592592593</v>
      </c>
      <c r="O590" s="262" t="s">
        <v>163</v>
      </c>
      <c r="P590" s="262" t="s">
        <v>946</v>
      </c>
      <c r="Q590" s="262" t="s">
        <v>163</v>
      </c>
      <c r="R590" s="262">
        <v>180</v>
      </c>
      <c r="X590" s="1031">
        <v>24.961247410875298</v>
      </c>
      <c r="Y590" s="1031">
        <v>11.1524623102886</v>
      </c>
      <c r="AA590" s="1036">
        <v>66.986678947348025</v>
      </c>
      <c r="AL590" s="1033">
        <v>0.19152714358193818</v>
      </c>
      <c r="AM590" s="1033">
        <v>0.19500817407971144</v>
      </c>
      <c r="AN590" s="1033">
        <v>0.18909240144819994</v>
      </c>
    </row>
    <row r="591" spans="1:40" x14ac:dyDescent="0.2">
      <c r="A591" s="262">
        <v>61559</v>
      </c>
      <c r="B591" s="262" t="s">
        <v>1565</v>
      </c>
      <c r="C591" s="1000">
        <v>43099</v>
      </c>
      <c r="D591" s="262">
        <v>2017</v>
      </c>
      <c r="E591" s="262" t="s">
        <v>92</v>
      </c>
      <c r="F591" s="262" t="s">
        <v>39</v>
      </c>
      <c r="G591" s="1001">
        <v>42.238970999999999</v>
      </c>
      <c r="H591" s="1001">
        <v>-121.584171</v>
      </c>
      <c r="I591" s="1001">
        <v>4.7318499999999997</v>
      </c>
      <c r="J591" s="262" t="s">
        <v>96</v>
      </c>
      <c r="K591" s="262" t="s">
        <v>955</v>
      </c>
      <c r="L591" s="1001">
        <v>11.162880000000001</v>
      </c>
      <c r="M591" s="1001">
        <v>8</v>
      </c>
      <c r="N591" s="1001">
        <v>1.3953600000000002</v>
      </c>
      <c r="O591" s="262" t="s">
        <v>163</v>
      </c>
      <c r="P591" s="262" t="s">
        <v>946</v>
      </c>
      <c r="Q591" s="262" t="s">
        <v>163</v>
      </c>
      <c r="R591" s="262">
        <v>180</v>
      </c>
      <c r="X591" s="1031" t="s">
        <v>1974</v>
      </c>
      <c r="Y591" s="1031" t="s">
        <v>1974</v>
      </c>
      <c r="AA591" s="1036">
        <v>39.707831683805495</v>
      </c>
      <c r="AL591" s="1033">
        <v>0.20709189497716893</v>
      </c>
      <c r="AM591" s="1033">
        <v>0.25766267123287667</v>
      </c>
      <c r="AN591" s="1033">
        <v>0.25461065573770486</v>
      </c>
    </row>
    <row r="592" spans="1:40" x14ac:dyDescent="0.2">
      <c r="A592" s="262">
        <v>60673</v>
      </c>
      <c r="B592" s="262" t="s">
        <v>1566</v>
      </c>
      <c r="C592" s="1000">
        <v>43053</v>
      </c>
      <c r="D592" s="262">
        <v>2017</v>
      </c>
      <c r="E592" s="262" t="s">
        <v>3</v>
      </c>
      <c r="F592" s="262" t="s">
        <v>42</v>
      </c>
      <c r="G592" s="1001">
        <v>37.043903</v>
      </c>
      <c r="H592" s="1001">
        <v>-93.338970000000003</v>
      </c>
      <c r="I592" s="1001">
        <v>4.3294246574999997</v>
      </c>
      <c r="J592" s="262" t="s">
        <v>96</v>
      </c>
      <c r="K592" s="262" t="s">
        <v>955</v>
      </c>
      <c r="L592" s="1001">
        <v>11.087999999999999</v>
      </c>
      <c r="M592" s="1001">
        <v>7.92</v>
      </c>
      <c r="N592" s="1001">
        <v>1.4</v>
      </c>
      <c r="O592" s="262" t="s">
        <v>962</v>
      </c>
      <c r="P592" s="262" t="s">
        <v>962</v>
      </c>
      <c r="Q592" s="262">
        <v>25</v>
      </c>
      <c r="R592" s="262">
        <v>180</v>
      </c>
      <c r="X592" s="1031">
        <v>23.786253162796299</v>
      </c>
      <c r="Y592" s="1031">
        <v>30.703781409689299</v>
      </c>
      <c r="AA592" s="1036">
        <v>83.521499550537897</v>
      </c>
      <c r="AL592" s="1033">
        <v>0.21672201466722013</v>
      </c>
      <c r="AM592" s="1033">
        <v>0.215496863613302</v>
      </c>
    </row>
    <row r="593" spans="1:40" x14ac:dyDescent="0.2">
      <c r="A593" s="262">
        <v>60527</v>
      </c>
      <c r="B593" s="262" t="s">
        <v>1567</v>
      </c>
      <c r="C593" s="1000">
        <v>42916</v>
      </c>
      <c r="D593" s="262">
        <v>2017</v>
      </c>
      <c r="E593" s="262" t="s">
        <v>4</v>
      </c>
      <c r="F593" s="262" t="s">
        <v>41</v>
      </c>
      <c r="G593" s="1001">
        <v>45.195580999999997</v>
      </c>
      <c r="H593" s="1001">
        <v>-93.812261000000007</v>
      </c>
      <c r="I593" s="1001">
        <v>3.7973246574999999</v>
      </c>
      <c r="J593" s="262" t="s">
        <v>96</v>
      </c>
      <c r="K593" s="262" t="s">
        <v>955</v>
      </c>
      <c r="L593" s="1001">
        <v>10.92</v>
      </c>
      <c r="M593" s="1001">
        <v>7.5</v>
      </c>
      <c r="N593" s="1001">
        <v>1.456</v>
      </c>
      <c r="O593" s="262" t="s">
        <v>163</v>
      </c>
      <c r="P593" s="262" t="s">
        <v>946</v>
      </c>
      <c r="Q593" s="262" t="s">
        <v>163</v>
      </c>
      <c r="R593" s="262">
        <v>180</v>
      </c>
      <c r="X593" s="1031">
        <v>18.8929176883248</v>
      </c>
      <c r="Y593" s="1031">
        <v>0.46920475508085302</v>
      </c>
      <c r="AA593" s="1036">
        <v>106.22003366512482</v>
      </c>
      <c r="AL593" s="1033">
        <v>0.20164383561643837</v>
      </c>
      <c r="AM593" s="1033">
        <v>0.19251141552511414</v>
      </c>
      <c r="AN593" s="1033">
        <v>0.21363084395871282</v>
      </c>
    </row>
    <row r="594" spans="1:40" x14ac:dyDescent="0.2">
      <c r="A594" s="262">
        <v>60680</v>
      </c>
      <c r="B594" s="262" t="s">
        <v>1568</v>
      </c>
      <c r="C594" s="1000">
        <v>42947</v>
      </c>
      <c r="D594" s="262">
        <v>2017</v>
      </c>
      <c r="E594" s="262" t="s">
        <v>93</v>
      </c>
      <c r="F594" s="262" t="s">
        <v>44</v>
      </c>
      <c r="G594" s="1001">
        <v>33.626331</v>
      </c>
      <c r="H594" s="1001">
        <v>-85.940360999999996</v>
      </c>
      <c r="I594" s="1001">
        <v>4.4620497717000003</v>
      </c>
      <c r="J594" s="262" t="s">
        <v>96</v>
      </c>
      <c r="K594" s="262" t="s">
        <v>961</v>
      </c>
      <c r="L594" s="1001">
        <v>9.6999999999999993</v>
      </c>
      <c r="M594" s="1001">
        <v>7.4</v>
      </c>
      <c r="N594" s="1001">
        <v>1.3108108108108107</v>
      </c>
      <c r="O594" s="262" t="s">
        <v>962</v>
      </c>
      <c r="P594" s="262" t="s">
        <v>962</v>
      </c>
      <c r="Q594" s="262">
        <v>20</v>
      </c>
      <c r="R594" s="262">
        <v>180</v>
      </c>
      <c r="X594" s="1031">
        <v>22.4905492025431</v>
      </c>
      <c r="Y594" s="1031">
        <v>5.0566196035987696</v>
      </c>
      <c r="AA594" s="1036">
        <v>131.88760883822997</v>
      </c>
      <c r="AL594" s="1033">
        <v>0.26484018264840181</v>
      </c>
      <c r="AM594" s="1033">
        <v>0.13683203751696899</v>
      </c>
      <c r="AN594" s="1033">
        <v>0.18222628366070986</v>
      </c>
    </row>
    <row r="595" spans="1:40" x14ac:dyDescent="0.2">
      <c r="A595" s="262">
        <v>61680</v>
      </c>
      <c r="B595" s="262" t="s">
        <v>1569</v>
      </c>
      <c r="C595" s="1000">
        <v>43099</v>
      </c>
      <c r="D595" s="262">
        <v>2017</v>
      </c>
      <c r="E595" s="262" t="s">
        <v>4</v>
      </c>
      <c r="F595" s="262" t="s">
        <v>41</v>
      </c>
      <c r="G595" s="1001">
        <v>45.210709999999999</v>
      </c>
      <c r="H595" s="1001">
        <v>-93.882570000000001</v>
      </c>
      <c r="I595" s="1001">
        <v>3.8018744292000002</v>
      </c>
      <c r="J595" s="262" t="s">
        <v>96</v>
      </c>
      <c r="K595" s="262" t="s">
        <v>955</v>
      </c>
      <c r="L595" s="1001">
        <v>8.69</v>
      </c>
      <c r="M595" s="1001">
        <v>7.11</v>
      </c>
      <c r="N595" s="1001">
        <v>1.2222222222222221</v>
      </c>
      <c r="O595" s="262" t="s">
        <v>163</v>
      </c>
      <c r="P595" s="262" t="s">
        <v>946</v>
      </c>
      <c r="Q595" s="262" t="s">
        <v>163</v>
      </c>
      <c r="R595" s="262">
        <v>180</v>
      </c>
      <c r="X595" s="1031">
        <v>18.863917500975202</v>
      </c>
      <c r="Y595" s="1031">
        <v>0.53572570679921505</v>
      </c>
      <c r="AA595" s="1036">
        <v>72.392210866076951</v>
      </c>
      <c r="AL595" s="1033">
        <v>0.1818616778734691</v>
      </c>
      <c r="AM595" s="1033">
        <v>0.17995106255900431</v>
      </c>
      <c r="AN595" s="1033">
        <v>0.19159627913172908</v>
      </c>
    </row>
    <row r="596" spans="1:40" x14ac:dyDescent="0.2">
      <c r="A596" s="262">
        <v>61388</v>
      </c>
      <c r="B596" s="262" t="s">
        <v>1570</v>
      </c>
      <c r="C596" s="1000">
        <v>42885</v>
      </c>
      <c r="D596" s="262">
        <v>2017</v>
      </c>
      <c r="E596" s="262" t="s">
        <v>93</v>
      </c>
      <c r="F596" s="262" t="s">
        <v>37</v>
      </c>
      <c r="G596" s="1001">
        <v>30.518781000000001</v>
      </c>
      <c r="H596" s="1001">
        <v>-81.681741000000002</v>
      </c>
      <c r="I596" s="1001">
        <v>4.7381013698999999</v>
      </c>
      <c r="J596" s="262" t="s">
        <v>96</v>
      </c>
      <c r="K596" s="262" t="s">
        <v>955</v>
      </c>
      <c r="L596" s="1001">
        <v>7.5</v>
      </c>
      <c r="M596" s="1001">
        <v>7.1</v>
      </c>
      <c r="N596" s="1001">
        <v>1.0563380281690142</v>
      </c>
      <c r="O596" s="262" t="s">
        <v>163</v>
      </c>
      <c r="P596" s="262" t="s">
        <v>946</v>
      </c>
      <c r="Q596" s="262" t="s">
        <v>163</v>
      </c>
      <c r="R596" s="262">
        <v>180</v>
      </c>
      <c r="X596" s="1031" t="s">
        <v>1974</v>
      </c>
      <c r="Y596" s="1031" t="s">
        <v>1974</v>
      </c>
      <c r="Z596" s="1036">
        <v>61.052519690941047</v>
      </c>
      <c r="AA596" s="1036">
        <v>78.366743736967138</v>
      </c>
      <c r="AL596" s="1033">
        <v>0.16184320535082647</v>
      </c>
      <c r="AM596" s="1033">
        <v>0.23413081227088564</v>
      </c>
      <c r="AN596" s="1033">
        <v>0.22771877164627108</v>
      </c>
    </row>
    <row r="597" spans="1:40" x14ac:dyDescent="0.2">
      <c r="A597" s="262">
        <v>61006</v>
      </c>
      <c r="B597" s="262" t="s">
        <v>1571</v>
      </c>
      <c r="C597" s="1000">
        <v>43075</v>
      </c>
      <c r="D597" s="262">
        <v>2017</v>
      </c>
      <c r="E597" s="262" t="s">
        <v>8</v>
      </c>
      <c r="F597" s="262" t="s">
        <v>38</v>
      </c>
      <c r="G597" s="1001">
        <v>38.690185999999997</v>
      </c>
      <c r="H597" s="1001">
        <v>-121.5865</v>
      </c>
      <c r="I597" s="1001">
        <v>5.0432678082000004</v>
      </c>
      <c r="J597" s="262" t="s">
        <v>96</v>
      </c>
      <c r="K597" s="262" t="s">
        <v>955</v>
      </c>
      <c r="L597" s="1001">
        <v>7.9089999999999989</v>
      </c>
      <c r="M597" s="1001">
        <v>6.8000000000000007</v>
      </c>
      <c r="N597" s="1001">
        <v>1.1630882352941174</v>
      </c>
      <c r="O597" s="262" t="s">
        <v>163</v>
      </c>
      <c r="P597" s="262" t="s">
        <v>946</v>
      </c>
      <c r="Q597" s="262" t="s">
        <v>163</v>
      </c>
      <c r="R597" s="262">
        <v>180</v>
      </c>
      <c r="X597" s="1031">
        <v>23.689610718984799</v>
      </c>
      <c r="Y597" s="1031">
        <v>4.1756844067770098</v>
      </c>
      <c r="Z597" s="1036">
        <v>63.489127014754814</v>
      </c>
      <c r="AA597" s="1036">
        <v>71.663180486610756</v>
      </c>
      <c r="AM597" s="1033">
        <v>0.2498489121676068</v>
      </c>
      <c r="AN597" s="1033">
        <v>0.24091262187935278</v>
      </c>
    </row>
    <row r="598" spans="1:40" x14ac:dyDescent="0.2">
      <c r="A598" s="262">
        <v>61325</v>
      </c>
      <c r="B598" s="262" t="s">
        <v>1572</v>
      </c>
      <c r="C598" s="1000">
        <v>42978</v>
      </c>
      <c r="D598" s="262">
        <v>2017</v>
      </c>
      <c r="E598" s="262" t="s">
        <v>93</v>
      </c>
      <c r="F598" s="262" t="s">
        <v>500</v>
      </c>
      <c r="G598" s="1001">
        <v>32.878999999999998</v>
      </c>
      <c r="H598" s="1001">
        <v>-81.132999999999996</v>
      </c>
      <c r="I598" s="1001">
        <v>4.6632315067999999</v>
      </c>
      <c r="J598" s="262" t="s">
        <v>96</v>
      </c>
      <c r="K598" s="262" t="s">
        <v>955</v>
      </c>
      <c r="L598" s="1001">
        <v>9.91</v>
      </c>
      <c r="M598" s="1001">
        <v>6.8</v>
      </c>
      <c r="N598" s="1001">
        <v>1.4573529411764707</v>
      </c>
      <c r="O598" s="262" t="s">
        <v>163</v>
      </c>
      <c r="P598" s="262" t="s">
        <v>946</v>
      </c>
      <c r="Q598" s="262" t="s">
        <v>163</v>
      </c>
      <c r="R598" s="262">
        <v>180</v>
      </c>
      <c r="X598" s="1031" t="s">
        <v>1974</v>
      </c>
      <c r="Y598" s="1031" t="s">
        <v>1974</v>
      </c>
      <c r="AA598" s="1036">
        <v>58.460672998202035</v>
      </c>
      <c r="AL598" s="1033">
        <v>0.23546199301638462</v>
      </c>
      <c r="AM598" s="1033">
        <v>0.22070574805264573</v>
      </c>
      <c r="AN598" s="1033">
        <v>0.2154318011357548</v>
      </c>
    </row>
    <row r="599" spans="1:40" x14ac:dyDescent="0.2">
      <c r="A599" s="262">
        <v>60523</v>
      </c>
      <c r="B599" s="262" t="s">
        <v>1573</v>
      </c>
      <c r="C599" s="1000">
        <v>42916</v>
      </c>
      <c r="D599" s="262">
        <v>2017</v>
      </c>
      <c r="E599" s="262" t="s">
        <v>4</v>
      </c>
      <c r="F599" s="262" t="s">
        <v>41</v>
      </c>
      <c r="G599" s="1001">
        <v>44.026231000000003</v>
      </c>
      <c r="H599" s="1001">
        <v>-92.881180999999998</v>
      </c>
      <c r="I599" s="1001">
        <v>3.8078527396999999</v>
      </c>
      <c r="J599" s="262" t="s">
        <v>96</v>
      </c>
      <c r="K599" s="262" t="s">
        <v>955</v>
      </c>
      <c r="L599" s="1001">
        <v>9.9</v>
      </c>
      <c r="M599" s="1001">
        <v>6.5</v>
      </c>
      <c r="N599" s="1001">
        <v>1.5230769230769232</v>
      </c>
      <c r="O599" s="262" t="s">
        <v>163</v>
      </c>
      <c r="P599" s="262" t="s">
        <v>946</v>
      </c>
      <c r="Q599" s="262" t="s">
        <v>163</v>
      </c>
      <c r="R599" s="262">
        <v>180</v>
      </c>
      <c r="X599" s="1031">
        <v>15.0349309974997</v>
      </c>
      <c r="Y599" s="1031">
        <v>0.48914294524734298</v>
      </c>
      <c r="AA599" s="1036">
        <v>106.28277251070948</v>
      </c>
      <c r="AL599" s="1033">
        <v>0.21956445381102921</v>
      </c>
      <c r="AM599" s="1033">
        <v>0.19093782929399372</v>
      </c>
      <c r="AN599" s="1033">
        <v>0.2144283312316099</v>
      </c>
    </row>
    <row r="600" spans="1:40" x14ac:dyDescent="0.2">
      <c r="A600" s="262">
        <v>60522</v>
      </c>
      <c r="B600" s="262" t="s">
        <v>1574</v>
      </c>
      <c r="C600" s="1000">
        <v>42825</v>
      </c>
      <c r="D600" s="262">
        <v>2017</v>
      </c>
      <c r="E600" s="262" t="s">
        <v>4</v>
      </c>
      <c r="F600" s="262" t="s">
        <v>41</v>
      </c>
      <c r="G600" s="1001">
        <v>45.452581000000002</v>
      </c>
      <c r="H600" s="1001">
        <v>-92.901579999999996</v>
      </c>
      <c r="I600" s="1001">
        <v>3.7746748858000001</v>
      </c>
      <c r="J600" s="262" t="s">
        <v>96</v>
      </c>
      <c r="K600" s="262" t="s">
        <v>955</v>
      </c>
      <c r="L600" s="1001">
        <v>9.6</v>
      </c>
      <c r="M600" s="1001">
        <v>6.5</v>
      </c>
      <c r="N600" s="1001">
        <v>1.4769230769230768</v>
      </c>
      <c r="O600" s="262" t="s">
        <v>163</v>
      </c>
      <c r="P600" s="262" t="s">
        <v>946</v>
      </c>
      <c r="Q600" s="262" t="s">
        <v>163</v>
      </c>
      <c r="R600" s="262">
        <v>180</v>
      </c>
      <c r="X600" s="1031">
        <v>19.885253354849201</v>
      </c>
      <c r="Y600" s="1031">
        <v>0.53493276488415997</v>
      </c>
      <c r="AA600" s="1036">
        <v>118.43746124986093</v>
      </c>
      <c r="AL600" s="1033">
        <v>0.19917456972251493</v>
      </c>
      <c r="AM600" s="1033">
        <v>0.17316473480857042</v>
      </c>
      <c r="AN600" s="1033">
        <v>0.19108168698332634</v>
      </c>
    </row>
    <row r="601" spans="1:40" x14ac:dyDescent="0.2">
      <c r="A601" s="262">
        <v>60621</v>
      </c>
      <c r="B601" s="262" t="s">
        <v>1575</v>
      </c>
      <c r="C601" s="1000">
        <v>42964</v>
      </c>
      <c r="D601" s="262">
        <v>2017</v>
      </c>
      <c r="E601" s="262" t="s">
        <v>6</v>
      </c>
      <c r="F601" s="262" t="s">
        <v>31</v>
      </c>
      <c r="G601" s="1001">
        <v>42.219400999999998</v>
      </c>
      <c r="H601" s="1001">
        <v>-71.790250999999998</v>
      </c>
      <c r="I601" s="1001">
        <v>3.8330018264999999</v>
      </c>
      <c r="J601" s="262" t="s">
        <v>96</v>
      </c>
      <c r="K601" s="262" t="s">
        <v>955</v>
      </c>
      <c r="L601" s="1001">
        <v>8.1</v>
      </c>
      <c r="M601" s="1001">
        <v>6.5</v>
      </c>
      <c r="N601" s="1001">
        <v>1.2461538461538462</v>
      </c>
      <c r="O601" s="262" t="s">
        <v>962</v>
      </c>
      <c r="P601" s="262" t="s">
        <v>962</v>
      </c>
      <c r="Q601" s="262">
        <v>25</v>
      </c>
      <c r="R601" s="262">
        <v>180</v>
      </c>
      <c r="X601" s="1031">
        <v>20.652461800027201</v>
      </c>
      <c r="Y601" s="1031">
        <v>10.084017347132001</v>
      </c>
      <c r="AA601" s="1036">
        <v>156.95902111195952</v>
      </c>
      <c r="AL601" s="1033">
        <v>0.14258868984896383</v>
      </c>
      <c r="AM601" s="1033">
        <v>0.1462943449244819</v>
      </c>
      <c r="AN601" s="1033">
        <v>9.8535799355471493E-2</v>
      </c>
    </row>
    <row r="602" spans="1:40" x14ac:dyDescent="0.2">
      <c r="A602" s="262">
        <v>60520</v>
      </c>
      <c r="B602" s="262" t="s">
        <v>1576</v>
      </c>
      <c r="C602" s="1000">
        <v>42916</v>
      </c>
      <c r="D602" s="262">
        <v>2017</v>
      </c>
      <c r="E602" s="262" t="s">
        <v>4</v>
      </c>
      <c r="F602" s="262" t="s">
        <v>41</v>
      </c>
      <c r="G602" s="1001">
        <v>45.248860999999998</v>
      </c>
      <c r="H602" s="1001">
        <v>-94.110791000000006</v>
      </c>
      <c r="I602" s="1001">
        <v>3.7939333333</v>
      </c>
      <c r="J602" s="262" t="s">
        <v>96</v>
      </c>
      <c r="K602" s="262" t="s">
        <v>955</v>
      </c>
      <c r="L602" s="1001">
        <v>9.1199999999999992</v>
      </c>
      <c r="M602" s="1001">
        <v>6</v>
      </c>
      <c r="N602" s="1001">
        <v>1.5199999999999998</v>
      </c>
      <c r="O602" s="262" t="s">
        <v>163</v>
      </c>
      <c r="P602" s="262" t="s">
        <v>946</v>
      </c>
      <c r="Q602" s="262" t="s">
        <v>163</v>
      </c>
      <c r="R602" s="262">
        <v>180</v>
      </c>
      <c r="X602" s="1031">
        <v>18.836024003247601</v>
      </c>
      <c r="Y602" s="1031">
        <v>0.52783974645601806</v>
      </c>
      <c r="AA602" s="1036">
        <v>104.67957443935477</v>
      </c>
      <c r="AL602" s="1033">
        <v>0.22363013698630138</v>
      </c>
      <c r="AM602" s="1033">
        <v>0.20272070015220703</v>
      </c>
      <c r="AN602" s="1033">
        <v>0.21711824529447479</v>
      </c>
    </row>
    <row r="603" spans="1:40" x14ac:dyDescent="0.2">
      <c r="A603" s="262">
        <v>61510</v>
      </c>
      <c r="B603" s="262" t="s">
        <v>1577</v>
      </c>
      <c r="C603" s="1000">
        <v>43099</v>
      </c>
      <c r="D603" s="262">
        <v>2017</v>
      </c>
      <c r="E603" s="262" t="s">
        <v>5</v>
      </c>
      <c r="F603" s="262" t="s">
        <v>40</v>
      </c>
      <c r="G603" s="1001">
        <v>43.317110999999997</v>
      </c>
      <c r="H603" s="1001">
        <v>-77.743640999999997</v>
      </c>
      <c r="I603" s="1001">
        <v>3.7028015982000002</v>
      </c>
      <c r="J603" s="262" t="s">
        <v>96</v>
      </c>
      <c r="K603" s="262" t="s">
        <v>955</v>
      </c>
      <c r="L603" s="1001">
        <v>8.4</v>
      </c>
      <c r="M603" s="1001">
        <v>6</v>
      </c>
      <c r="N603" s="1001">
        <v>1.4000000000000001</v>
      </c>
      <c r="O603" s="262" t="s">
        <v>962</v>
      </c>
      <c r="P603" s="262" t="s">
        <v>962</v>
      </c>
      <c r="Q603" s="262">
        <v>20</v>
      </c>
      <c r="R603" s="262">
        <v>180</v>
      </c>
      <c r="X603" s="1031">
        <v>18.858834322798199</v>
      </c>
      <c r="Y603" s="1031">
        <v>5.8246493840029796</v>
      </c>
      <c r="AA603" s="1036">
        <v>107.96441257598349</v>
      </c>
      <c r="AL603" s="1033">
        <v>0.16769406392694064</v>
      </c>
      <c r="AM603" s="1033">
        <v>0.1699581430745814</v>
      </c>
      <c r="AN603" s="1033">
        <v>0.17158090467516696</v>
      </c>
    </row>
    <row r="604" spans="1:40" x14ac:dyDescent="0.2">
      <c r="A604" s="262">
        <v>61755</v>
      </c>
      <c r="B604" s="262" t="s">
        <v>1578</v>
      </c>
      <c r="C604" s="1000">
        <v>42826</v>
      </c>
      <c r="D604" s="262">
        <v>2017</v>
      </c>
      <c r="E604" s="262" t="s">
        <v>6</v>
      </c>
      <c r="F604" s="262" t="s">
        <v>31</v>
      </c>
      <c r="G604" s="1001">
        <v>42.488219999999998</v>
      </c>
      <c r="H604" s="1001">
        <v>-73.241979999999998</v>
      </c>
      <c r="I604" s="1001">
        <v>3.6880440639000001</v>
      </c>
      <c r="J604" s="262" t="s">
        <v>96</v>
      </c>
      <c r="K604" s="262" t="s">
        <v>955</v>
      </c>
      <c r="L604" s="1001">
        <v>6.8</v>
      </c>
      <c r="M604" s="1001">
        <v>5.8</v>
      </c>
      <c r="N604" s="1001">
        <v>1.1724137931034482</v>
      </c>
      <c r="O604" s="262" t="s">
        <v>962</v>
      </c>
      <c r="P604" s="262" t="s">
        <v>962</v>
      </c>
      <c r="Q604" s="262">
        <v>25</v>
      </c>
      <c r="R604" s="262">
        <v>180</v>
      </c>
      <c r="X604" s="1031">
        <v>20.268063673108401</v>
      </c>
      <c r="Y604" s="1031">
        <v>7.6695326313251098</v>
      </c>
      <c r="AA604" s="1036">
        <v>170.92828484440884</v>
      </c>
      <c r="AL604" s="1033">
        <v>8.2624783498661633E-2</v>
      </c>
      <c r="AM604" s="1033">
        <v>9.0182648401826479E-2</v>
      </c>
      <c r="AN604" s="1033">
        <v>0.10267492619810316</v>
      </c>
    </row>
    <row r="605" spans="1:40" x14ac:dyDescent="0.2">
      <c r="A605" s="262">
        <v>61884</v>
      </c>
      <c r="B605" s="262" t="s">
        <v>1579</v>
      </c>
      <c r="C605" s="1000">
        <v>43080</v>
      </c>
      <c r="D605" s="262">
        <v>2017</v>
      </c>
      <c r="E605" s="262" t="s">
        <v>3</v>
      </c>
      <c r="F605" s="262" t="s">
        <v>63</v>
      </c>
      <c r="G605" s="1001">
        <v>40.721688</v>
      </c>
      <c r="H605" s="1001">
        <v>-99.041200000000003</v>
      </c>
      <c r="I605" s="1001">
        <v>4.4135751142000004</v>
      </c>
      <c r="J605" s="262" t="s">
        <v>96</v>
      </c>
      <c r="K605" s="262" t="s">
        <v>955</v>
      </c>
      <c r="L605" s="1001">
        <v>7.2467200000000007</v>
      </c>
      <c r="M605" s="1001">
        <v>5.76</v>
      </c>
      <c r="N605" s="1001">
        <v>1.2581111111111112</v>
      </c>
      <c r="O605" s="262" t="s">
        <v>163</v>
      </c>
      <c r="P605" s="262" t="s">
        <v>946</v>
      </c>
      <c r="Q605" s="262" t="s">
        <v>163</v>
      </c>
      <c r="R605" s="262">
        <v>180</v>
      </c>
      <c r="X605" s="1031">
        <v>20.044004968846298</v>
      </c>
      <c r="Y605" s="1031">
        <v>31.8536735731074</v>
      </c>
      <c r="AA605" s="1036">
        <v>82.268039092019421</v>
      </c>
      <c r="AL605" s="1033">
        <v>0.2196497653475393</v>
      </c>
      <c r="AM605" s="1033">
        <v>0.20999809741248096</v>
      </c>
      <c r="AN605" s="1033">
        <v>0.22434650753895974</v>
      </c>
    </row>
    <row r="606" spans="1:40" x14ac:dyDescent="0.2">
      <c r="A606" s="262">
        <v>60524</v>
      </c>
      <c r="B606" s="262" t="s">
        <v>1580</v>
      </c>
      <c r="C606" s="1000">
        <v>42916</v>
      </c>
      <c r="D606" s="262">
        <v>2017</v>
      </c>
      <c r="E606" s="262" t="s">
        <v>4</v>
      </c>
      <c r="F606" s="262" t="s">
        <v>41</v>
      </c>
      <c r="G606" s="1001">
        <v>44.154820999999998</v>
      </c>
      <c r="H606" s="1001">
        <v>-93.916580999999994</v>
      </c>
      <c r="I606" s="1001">
        <v>3.8117817351999999</v>
      </c>
      <c r="J606" s="262" t="s">
        <v>96</v>
      </c>
      <c r="K606" s="262" t="s">
        <v>955</v>
      </c>
      <c r="L606" s="1001">
        <v>8.23</v>
      </c>
      <c r="M606" s="1001">
        <v>5.5</v>
      </c>
      <c r="N606" s="1001">
        <v>1.4963636363636363</v>
      </c>
      <c r="O606" s="262" t="s">
        <v>163</v>
      </c>
      <c r="P606" s="262" t="s">
        <v>946</v>
      </c>
      <c r="Q606" s="262" t="s">
        <v>163</v>
      </c>
      <c r="R606" s="262">
        <v>180</v>
      </c>
      <c r="X606" s="1031">
        <v>17.734144991547101</v>
      </c>
      <c r="Y606" s="1031">
        <v>0.49394307992867997</v>
      </c>
      <c r="AA606" s="1036">
        <v>106.58568516739173</v>
      </c>
      <c r="AL606" s="1033">
        <v>0.21710253217102535</v>
      </c>
      <c r="AM606" s="1033">
        <v>0.19339975093399747</v>
      </c>
      <c r="AN606" s="1033">
        <v>0.21303195893359828</v>
      </c>
    </row>
    <row r="607" spans="1:40" x14ac:dyDescent="0.2">
      <c r="A607" s="262">
        <v>60533</v>
      </c>
      <c r="B607" s="262" t="s">
        <v>1581</v>
      </c>
      <c r="C607" s="1000">
        <v>42916</v>
      </c>
      <c r="D607" s="262">
        <v>2017</v>
      </c>
      <c r="E607" s="262" t="s">
        <v>4</v>
      </c>
      <c r="F607" s="262" t="s">
        <v>41</v>
      </c>
      <c r="G607" s="1001">
        <v>44.274371000000002</v>
      </c>
      <c r="H607" s="1001">
        <v>-93.310440999999997</v>
      </c>
      <c r="I607" s="1001">
        <v>3.8193518265000002</v>
      </c>
      <c r="J607" s="262" t="s">
        <v>96</v>
      </c>
      <c r="K607" s="262" t="s">
        <v>955</v>
      </c>
      <c r="L607" s="1001">
        <v>7.89</v>
      </c>
      <c r="M607" s="1001">
        <v>5.5</v>
      </c>
      <c r="N607" s="1001">
        <v>1.4345454545454546</v>
      </c>
      <c r="O607" s="262" t="s">
        <v>163</v>
      </c>
      <c r="P607" s="262" t="s">
        <v>946</v>
      </c>
      <c r="Q607" s="262" t="s">
        <v>163</v>
      </c>
      <c r="R607" s="262">
        <v>180</v>
      </c>
      <c r="X607" s="1031">
        <v>18.078445166168599</v>
      </c>
      <c r="Y607" s="1031">
        <v>0.49119972933012601</v>
      </c>
      <c r="AA607" s="1036">
        <v>106.09934117530766</v>
      </c>
      <c r="AL607" s="1033">
        <v>0.19748858447488588</v>
      </c>
      <c r="AM607" s="1033">
        <v>0.18443337484433375</v>
      </c>
      <c r="AN607" s="1033">
        <v>0.21396340453717502</v>
      </c>
    </row>
    <row r="608" spans="1:40" x14ac:dyDescent="0.2">
      <c r="A608" s="262">
        <v>61327</v>
      </c>
      <c r="B608" s="262" t="s">
        <v>1582</v>
      </c>
      <c r="C608" s="1000">
        <v>43099</v>
      </c>
      <c r="D608" s="262">
        <v>2017</v>
      </c>
      <c r="E608" s="262" t="s">
        <v>93</v>
      </c>
      <c r="F608" s="262" t="s">
        <v>500</v>
      </c>
      <c r="G608" s="1001">
        <v>33.237470999999999</v>
      </c>
      <c r="H608" s="1001">
        <v>-81.350720999999993</v>
      </c>
      <c r="I608" s="1001">
        <v>4.636833105</v>
      </c>
      <c r="J608" s="262" t="s">
        <v>96</v>
      </c>
      <c r="K608" s="262" t="s">
        <v>955</v>
      </c>
      <c r="L608" s="1001">
        <v>7.6486400000000003</v>
      </c>
      <c r="M608" s="1001">
        <v>5.44</v>
      </c>
      <c r="N608" s="1001">
        <v>1.4059999999999999</v>
      </c>
      <c r="O608" s="262" t="s">
        <v>163</v>
      </c>
      <c r="P608" s="262" t="s">
        <v>946</v>
      </c>
      <c r="Q608" s="262" t="s">
        <v>163</v>
      </c>
      <c r="R608" s="262">
        <v>180</v>
      </c>
      <c r="X608" s="1031" t="s">
        <v>1974</v>
      </c>
      <c r="Y608" s="1031" t="s">
        <v>1974</v>
      </c>
      <c r="AA608" s="1036">
        <v>46.342866815548184</v>
      </c>
      <c r="AL608" s="1033">
        <v>0.24260089309696478</v>
      </c>
      <c r="AM608" s="1033">
        <v>0.22705143701316138</v>
      </c>
      <c r="AN608" s="1033">
        <v>0.2759236378977819</v>
      </c>
    </row>
    <row r="609" spans="1:40" x14ac:dyDescent="0.2">
      <c r="A609" s="262">
        <v>61409</v>
      </c>
      <c r="B609" s="262" t="s">
        <v>1583</v>
      </c>
      <c r="C609" s="1000">
        <v>43099</v>
      </c>
      <c r="D609" s="262">
        <v>2017</v>
      </c>
      <c r="E609" s="262" t="s">
        <v>2</v>
      </c>
      <c r="F609" s="262" t="s">
        <v>21</v>
      </c>
      <c r="G609" s="1001">
        <v>33.614021000000001</v>
      </c>
      <c r="H609" s="1001">
        <v>-96.689910999999995</v>
      </c>
      <c r="I609" s="1001">
        <v>4.6742538813000003</v>
      </c>
      <c r="J609" s="262" t="s">
        <v>96</v>
      </c>
      <c r="K609" s="262" t="s">
        <v>955</v>
      </c>
      <c r="L609" s="1001">
        <v>7.2</v>
      </c>
      <c r="M609" s="1001">
        <v>5.3</v>
      </c>
      <c r="N609" s="1001">
        <v>1.358490566037736</v>
      </c>
      <c r="O609" s="262" t="s">
        <v>163</v>
      </c>
      <c r="P609" s="262" t="s">
        <v>946</v>
      </c>
      <c r="Q609" s="262" t="s">
        <v>163</v>
      </c>
      <c r="R609" s="262">
        <v>181</v>
      </c>
      <c r="X609" s="1031">
        <v>24.990070518888299</v>
      </c>
      <c r="Y609" s="1031">
        <v>0</v>
      </c>
      <c r="AA609" s="1036">
        <v>89.083815788870496</v>
      </c>
      <c r="AL609" s="1033">
        <v>0.19072542431291467</v>
      </c>
      <c r="AM609" s="1033">
        <v>0.20793486689066953</v>
      </c>
      <c r="AN609" s="1033">
        <v>0.18902292332542878</v>
      </c>
    </row>
    <row r="610" spans="1:40" x14ac:dyDescent="0.2">
      <c r="A610" s="262">
        <v>59213</v>
      </c>
      <c r="B610" s="262" t="s">
        <v>1584</v>
      </c>
      <c r="C610" s="1000">
        <v>43069</v>
      </c>
      <c r="D610" s="262">
        <v>2017</v>
      </c>
      <c r="E610" s="262" t="s">
        <v>93</v>
      </c>
      <c r="F610" s="262" t="s">
        <v>67</v>
      </c>
      <c r="G610" s="1001">
        <v>34.966943999999998</v>
      </c>
      <c r="H610" s="1001">
        <v>-78.354439999999997</v>
      </c>
      <c r="I610" s="1001">
        <v>4.4764703195999997</v>
      </c>
      <c r="J610" s="262" t="s">
        <v>96</v>
      </c>
      <c r="K610" s="262" t="s">
        <v>961</v>
      </c>
      <c r="L610" s="1001">
        <v>7</v>
      </c>
      <c r="M610" s="1001">
        <v>5.28</v>
      </c>
      <c r="N610" s="1001">
        <v>1.3257575757575757</v>
      </c>
      <c r="O610" s="262" t="s">
        <v>163</v>
      </c>
      <c r="P610" s="262" t="s">
        <v>946</v>
      </c>
      <c r="Q610" s="262" t="s">
        <v>163</v>
      </c>
      <c r="R610" s="262">
        <v>175</v>
      </c>
      <c r="X610" s="1031">
        <v>22.9798693574411</v>
      </c>
      <c r="Y610" s="1031">
        <v>1.8661618978947201</v>
      </c>
      <c r="AA610" s="1036">
        <v>77.32083694544248</v>
      </c>
    </row>
    <row r="611" spans="1:40" x14ac:dyDescent="0.2">
      <c r="A611" s="262">
        <v>61513</v>
      </c>
      <c r="B611" s="262" t="s">
        <v>1585</v>
      </c>
      <c r="C611" s="1000">
        <v>43099</v>
      </c>
      <c r="D611" s="262">
        <v>2017</v>
      </c>
      <c r="E611" s="262" t="s">
        <v>2</v>
      </c>
      <c r="F611" s="262" t="s">
        <v>21</v>
      </c>
      <c r="G611" s="1001">
        <v>31.286739000000001</v>
      </c>
      <c r="H611" s="1001">
        <v>-96.877210000000005</v>
      </c>
      <c r="I611" s="1001">
        <v>4.7071079909</v>
      </c>
      <c r="J611" s="262" t="s">
        <v>96</v>
      </c>
      <c r="K611" s="262" t="s">
        <v>955</v>
      </c>
      <c r="L611" s="1001">
        <v>7.22</v>
      </c>
      <c r="M611" s="1001">
        <v>5.28</v>
      </c>
      <c r="N611" s="1001">
        <v>1.3674242424242422</v>
      </c>
      <c r="O611" s="262" t="s">
        <v>163</v>
      </c>
      <c r="P611" s="262" t="s">
        <v>946</v>
      </c>
      <c r="Q611" s="262" t="s">
        <v>163</v>
      </c>
      <c r="R611" s="262">
        <v>180</v>
      </c>
      <c r="X611" s="1031">
        <v>26.7327478504194</v>
      </c>
      <c r="Y611" s="1031">
        <v>0</v>
      </c>
      <c r="AA611" s="1036">
        <v>155.90123391884308</v>
      </c>
      <c r="AL611" s="1033">
        <v>0.20327418015774176</v>
      </c>
      <c r="AM611" s="1033">
        <v>0.22846184447211842</v>
      </c>
      <c r="AN611" s="1033">
        <v>0.20461617541535573</v>
      </c>
    </row>
    <row r="612" spans="1:40" x14ac:dyDescent="0.2">
      <c r="A612" s="262">
        <v>61117</v>
      </c>
      <c r="B612" s="262" t="s">
        <v>1586</v>
      </c>
      <c r="C612" s="1000">
        <v>43099</v>
      </c>
      <c r="D612" s="262">
        <v>2017</v>
      </c>
      <c r="E612" s="262" t="s">
        <v>8</v>
      </c>
      <c r="F612" s="262" t="s">
        <v>38</v>
      </c>
      <c r="G612" s="1001">
        <v>35.324981999999999</v>
      </c>
      <c r="H612" s="1001">
        <v>-118.9815</v>
      </c>
      <c r="I612" s="1001">
        <v>5.3913356164000001</v>
      </c>
      <c r="J612" s="262" t="s">
        <v>96</v>
      </c>
      <c r="K612" s="262" t="s">
        <v>955</v>
      </c>
      <c r="L612" s="1001">
        <v>7.0333250000000005</v>
      </c>
      <c r="M612" s="1001">
        <v>5.25</v>
      </c>
      <c r="N612" s="1001">
        <v>1.3396809523809525</v>
      </c>
      <c r="O612" s="262" t="s">
        <v>163</v>
      </c>
      <c r="P612" s="262" t="s">
        <v>946</v>
      </c>
      <c r="Q612" s="262" t="s">
        <v>163</v>
      </c>
      <c r="R612" s="262">
        <v>180</v>
      </c>
      <c r="X612" s="1031">
        <v>19.853240449084801</v>
      </c>
      <c r="Y612" s="1031">
        <v>4.75771177971321</v>
      </c>
      <c r="AA612" s="1036">
        <v>97.813460125265323</v>
      </c>
      <c r="AL612" s="1033">
        <v>0.23511632963687754</v>
      </c>
      <c r="AM612" s="1033">
        <v>0.22035225048923679</v>
      </c>
      <c r="AN612" s="1033">
        <v>0.2061106774221528</v>
      </c>
    </row>
    <row r="613" spans="1:40" x14ac:dyDescent="0.2">
      <c r="A613" s="262">
        <v>61514</v>
      </c>
      <c r="B613" s="262" t="s">
        <v>1587</v>
      </c>
      <c r="C613" s="1000">
        <v>43099</v>
      </c>
      <c r="D613" s="262">
        <v>2017</v>
      </c>
      <c r="E613" s="262" t="s">
        <v>2</v>
      </c>
      <c r="F613" s="262" t="s">
        <v>21</v>
      </c>
      <c r="G613" s="1001">
        <v>33.656072000000002</v>
      </c>
      <c r="H613" s="1001">
        <v>-97.148570000000007</v>
      </c>
      <c r="I613" s="1001">
        <v>4.7425086757999999</v>
      </c>
      <c r="J613" s="262" t="s">
        <v>96</v>
      </c>
      <c r="K613" s="262" t="s">
        <v>955</v>
      </c>
      <c r="L613" s="1001">
        <v>6.82</v>
      </c>
      <c r="M613" s="1001">
        <v>5.17</v>
      </c>
      <c r="N613" s="1001">
        <v>1.3191489361702129</v>
      </c>
      <c r="O613" s="262" t="s">
        <v>163</v>
      </c>
      <c r="P613" s="262" t="s">
        <v>946</v>
      </c>
      <c r="Q613" s="262" t="s">
        <v>163</v>
      </c>
      <c r="R613" s="262">
        <v>180</v>
      </c>
      <c r="X613" s="1031">
        <v>26.711810925020099</v>
      </c>
      <c r="Y613" s="1031">
        <v>0</v>
      </c>
      <c r="AA613" s="1036">
        <v>78.330545385398139</v>
      </c>
      <c r="AL613" s="1033">
        <v>0.20413255257324048</v>
      </c>
      <c r="AM613" s="1033">
        <v>0.20616394195525645</v>
      </c>
      <c r="AN613" s="1033">
        <v>0.16363055035883778</v>
      </c>
    </row>
    <row r="614" spans="1:40" x14ac:dyDescent="0.2">
      <c r="A614" s="262">
        <v>61614</v>
      </c>
      <c r="B614" s="262" t="s">
        <v>1588</v>
      </c>
      <c r="C614" s="1000">
        <v>42885</v>
      </c>
      <c r="D614" s="262">
        <v>2017</v>
      </c>
      <c r="E614" s="262" t="s">
        <v>3</v>
      </c>
      <c r="F614" s="262" t="s">
        <v>57</v>
      </c>
      <c r="G614" s="1001">
        <v>34.898099999999999</v>
      </c>
      <c r="H614" s="1001">
        <v>-98.227869999999996</v>
      </c>
      <c r="I614" s="1001">
        <v>4.8015678081999997</v>
      </c>
      <c r="J614" s="262" t="s">
        <v>96</v>
      </c>
      <c r="K614" s="262" t="s">
        <v>955</v>
      </c>
      <c r="L614" s="1001">
        <v>6.4</v>
      </c>
      <c r="M614" s="1001">
        <v>5.0010000000000003</v>
      </c>
      <c r="N614" s="1001">
        <v>1.279744051189762</v>
      </c>
      <c r="O614" s="262" t="s">
        <v>163</v>
      </c>
      <c r="P614" s="262" t="s">
        <v>946</v>
      </c>
      <c r="Q614" s="262" t="s">
        <v>163</v>
      </c>
      <c r="R614" s="262">
        <v>180</v>
      </c>
      <c r="X614" s="1031">
        <v>24.5970033663233</v>
      </c>
      <c r="Y614" s="1031">
        <v>34.356220229197802</v>
      </c>
      <c r="AA614" s="1036">
        <v>55.520250007502781</v>
      </c>
    </row>
    <row r="615" spans="1:40" x14ac:dyDescent="0.2">
      <c r="A615" s="262">
        <v>60253</v>
      </c>
      <c r="B615" s="262" t="s">
        <v>1589</v>
      </c>
      <c r="C615" s="1000">
        <v>42758</v>
      </c>
      <c r="D615" s="262">
        <v>2017</v>
      </c>
      <c r="E615" s="262" t="s">
        <v>1</v>
      </c>
      <c r="F615" s="262" t="s">
        <v>62</v>
      </c>
      <c r="G615" s="1001">
        <v>40.052520999999999</v>
      </c>
      <c r="H615" s="1001">
        <v>-85.733101000000005</v>
      </c>
      <c r="I615" s="1001">
        <v>3.9625824200999999</v>
      </c>
      <c r="J615" s="262" t="s">
        <v>96</v>
      </c>
      <c r="K615" s="262" t="s">
        <v>955</v>
      </c>
      <c r="L615" s="1001">
        <v>6.2</v>
      </c>
      <c r="M615" s="1001">
        <v>5.0010000000000003</v>
      </c>
      <c r="N615" s="1001">
        <v>1.239752049590082</v>
      </c>
      <c r="O615" s="262" t="s">
        <v>962</v>
      </c>
      <c r="P615" s="262" t="s">
        <v>962</v>
      </c>
      <c r="Q615" s="262">
        <v>25</v>
      </c>
      <c r="R615" s="262">
        <v>180</v>
      </c>
      <c r="X615" s="1031">
        <v>25.2007890715389</v>
      </c>
      <c r="Y615" s="1031">
        <v>15.2707759855642</v>
      </c>
      <c r="AA615" s="1036">
        <v>89.167410514591595</v>
      </c>
    </row>
    <row r="616" spans="1:40" x14ac:dyDescent="0.2">
      <c r="A616" s="262">
        <v>61410</v>
      </c>
      <c r="B616" s="262" t="s">
        <v>1590</v>
      </c>
      <c r="C616" s="1000">
        <v>43099</v>
      </c>
      <c r="D616" s="262">
        <v>2017</v>
      </c>
      <c r="E616" s="262" t="s">
        <v>2</v>
      </c>
      <c r="F616" s="262" t="s">
        <v>21</v>
      </c>
      <c r="G616" s="1001">
        <v>33.616526</v>
      </c>
      <c r="H616" s="1001">
        <v>-96.868719999999996</v>
      </c>
      <c r="I616" s="1001">
        <v>4.6926662099999996</v>
      </c>
      <c r="J616" s="262" t="s">
        <v>96</v>
      </c>
      <c r="K616" s="262" t="s">
        <v>955</v>
      </c>
      <c r="L616" s="1001">
        <v>7.1397000000000004</v>
      </c>
      <c r="M616" s="1001">
        <v>5.0010000000000003</v>
      </c>
      <c r="N616" s="1001">
        <v>1.4276544691061788</v>
      </c>
      <c r="O616" s="262" t="s">
        <v>163</v>
      </c>
      <c r="P616" s="262" t="s">
        <v>946</v>
      </c>
      <c r="Q616" s="262" t="s">
        <v>163</v>
      </c>
      <c r="R616" s="262">
        <v>180</v>
      </c>
      <c r="X616" s="1031">
        <v>24.447766271810401</v>
      </c>
      <c r="Y616" s="1031">
        <v>0</v>
      </c>
      <c r="AA616" s="1036">
        <v>58.606383382187623</v>
      </c>
    </row>
    <row r="617" spans="1:40" x14ac:dyDescent="0.2">
      <c r="A617" s="262">
        <v>61411</v>
      </c>
      <c r="B617" s="262" t="s">
        <v>1591</v>
      </c>
      <c r="C617" s="1000">
        <v>43099</v>
      </c>
      <c r="D617" s="262">
        <v>2017</v>
      </c>
      <c r="E617" s="262" t="s">
        <v>2</v>
      </c>
      <c r="F617" s="262" t="s">
        <v>21</v>
      </c>
      <c r="G617" s="1001">
        <v>33.624853000000002</v>
      </c>
      <c r="H617" s="1001">
        <v>-96.867469999999997</v>
      </c>
      <c r="I617" s="1001">
        <v>4.6926662099999996</v>
      </c>
      <c r="J617" s="262" t="s">
        <v>96</v>
      </c>
      <c r="K617" s="262" t="s">
        <v>955</v>
      </c>
      <c r="L617" s="1001">
        <v>7.1397000000000004</v>
      </c>
      <c r="M617" s="1001">
        <v>5.0010000000000003</v>
      </c>
      <c r="N617" s="1001">
        <v>1.4276544691061788</v>
      </c>
      <c r="O617" s="262" t="s">
        <v>163</v>
      </c>
      <c r="P617" s="262" t="s">
        <v>946</v>
      </c>
      <c r="Q617" s="262" t="s">
        <v>163</v>
      </c>
      <c r="R617" s="262">
        <v>180</v>
      </c>
      <c r="X617" s="1031">
        <v>24.617370906016198</v>
      </c>
      <c r="Y617" s="1031">
        <v>0</v>
      </c>
      <c r="AA617" s="1036">
        <v>74.817308148048411</v>
      </c>
    </row>
    <row r="618" spans="1:40" x14ac:dyDescent="0.2">
      <c r="A618" s="262">
        <v>58659</v>
      </c>
      <c r="B618" s="262" t="s">
        <v>1592</v>
      </c>
      <c r="C618" s="1000">
        <v>42825</v>
      </c>
      <c r="D618" s="262">
        <v>2017</v>
      </c>
      <c r="E618" s="262" t="s">
        <v>17</v>
      </c>
      <c r="F618" s="262" t="s">
        <v>17</v>
      </c>
      <c r="G618" s="1001">
        <v>21.406943999999999</v>
      </c>
      <c r="H618" s="1001">
        <v>-158.1514</v>
      </c>
      <c r="I618" s="1001">
        <v>5.2884390411000002</v>
      </c>
      <c r="J618" s="262" t="s">
        <v>96</v>
      </c>
      <c r="K618" s="262" t="s">
        <v>955</v>
      </c>
      <c r="L618" s="1001">
        <v>6.2</v>
      </c>
      <c r="M618" s="1001">
        <v>5.0010000000000003</v>
      </c>
      <c r="N618" s="1001">
        <v>1.239752049590082</v>
      </c>
      <c r="O618" s="262" t="s">
        <v>962</v>
      </c>
      <c r="P618" s="262" t="s">
        <v>962</v>
      </c>
      <c r="Q618" s="262">
        <v>15</v>
      </c>
      <c r="R618" s="262">
        <v>180</v>
      </c>
      <c r="X618" s="1031" t="s">
        <v>1974</v>
      </c>
      <c r="Y618" s="1031" t="s">
        <v>1974</v>
      </c>
      <c r="AA618" s="1036"/>
    </row>
    <row r="619" spans="1:40" x14ac:dyDescent="0.2">
      <c r="A619" s="262">
        <v>60906</v>
      </c>
      <c r="B619" s="262" t="s">
        <v>1593</v>
      </c>
      <c r="C619" s="1000">
        <v>42766</v>
      </c>
      <c r="D619" s="262">
        <v>2017</v>
      </c>
      <c r="E619" s="262" t="s">
        <v>6</v>
      </c>
      <c r="F619" s="262" t="s">
        <v>31</v>
      </c>
      <c r="G619" s="1001">
        <v>42.269261</v>
      </c>
      <c r="H619" s="1001">
        <v>-72.603010999999995</v>
      </c>
      <c r="I619" s="1001">
        <v>3.7949303652999999</v>
      </c>
      <c r="J619" s="262" t="s">
        <v>96</v>
      </c>
      <c r="K619" s="262" t="s">
        <v>955</v>
      </c>
      <c r="L619" s="1001">
        <v>5.7647000000000004</v>
      </c>
      <c r="M619" s="1001">
        <v>5.0010000000000003</v>
      </c>
      <c r="N619" s="1001">
        <v>1.1527094581083783</v>
      </c>
      <c r="O619" s="262" t="s">
        <v>962</v>
      </c>
      <c r="P619" s="262" t="s">
        <v>962</v>
      </c>
      <c r="Q619" s="262">
        <v>25</v>
      </c>
      <c r="R619" s="262">
        <v>180</v>
      </c>
      <c r="S619" s="262" t="s">
        <v>1059</v>
      </c>
      <c r="T619" s="262" t="s">
        <v>1030</v>
      </c>
      <c r="U619" s="262">
        <v>2019</v>
      </c>
      <c r="V619" s="262">
        <v>3</v>
      </c>
      <c r="W619" s="262">
        <v>6</v>
      </c>
      <c r="X619" s="1031">
        <v>20.542672791692802</v>
      </c>
      <c r="Y619" s="1031">
        <v>8.1720713014177306</v>
      </c>
      <c r="AA619" s="1036"/>
    </row>
    <row r="620" spans="1:40" x14ac:dyDescent="0.2">
      <c r="A620" s="262">
        <v>61202</v>
      </c>
      <c r="B620" s="262" t="s">
        <v>1594</v>
      </c>
      <c r="C620" s="1000">
        <v>43434</v>
      </c>
      <c r="D620" s="262">
        <v>2018</v>
      </c>
      <c r="E620" s="262" t="s">
        <v>8</v>
      </c>
      <c r="F620" s="262" t="s">
        <v>38</v>
      </c>
      <c r="G620" s="1001">
        <v>32.678804999999997</v>
      </c>
      <c r="H620" s="1001">
        <v>-115.56721</v>
      </c>
      <c r="I620" s="1001">
        <v>5.8522068492999999</v>
      </c>
      <c r="J620" s="262" t="s">
        <v>96</v>
      </c>
      <c r="K620" s="262" t="s">
        <v>961</v>
      </c>
      <c r="L620" s="1001">
        <v>328.9</v>
      </c>
      <c r="M620" s="1001">
        <v>252.3</v>
      </c>
      <c r="N620" s="1001">
        <v>1.3036068172810145</v>
      </c>
      <c r="O620" s="262" t="s">
        <v>163</v>
      </c>
      <c r="P620" s="262" t="s">
        <v>946</v>
      </c>
      <c r="Q620" s="262" t="s">
        <v>163</v>
      </c>
      <c r="R620" s="262">
        <v>180</v>
      </c>
      <c r="X620" s="1031">
        <v>19.6252190380219</v>
      </c>
      <c r="Y620" s="1031">
        <v>3.6172422289259401</v>
      </c>
      <c r="Z620" s="1036">
        <v>48.292314630589125</v>
      </c>
      <c r="AA620" s="1036">
        <v>74.328951439840708</v>
      </c>
      <c r="AM620" s="1033">
        <v>0.2825742891426275</v>
      </c>
      <c r="AN620" s="1033">
        <v>0.26893607950751086</v>
      </c>
    </row>
    <row r="621" spans="1:40" x14ac:dyDescent="0.2">
      <c r="A621" s="262">
        <v>59940</v>
      </c>
      <c r="B621" s="262" t="s">
        <v>1595</v>
      </c>
      <c r="C621" s="1000">
        <v>43220</v>
      </c>
      <c r="D621" s="262">
        <v>2018</v>
      </c>
      <c r="E621" s="262" t="s">
        <v>8</v>
      </c>
      <c r="F621" s="262" t="s">
        <v>38</v>
      </c>
      <c r="G621" s="1001">
        <v>36.576661000000001</v>
      </c>
      <c r="H621" s="1001">
        <v>-120.390241</v>
      </c>
      <c r="I621" s="1001">
        <v>5.3220723744000002</v>
      </c>
      <c r="J621" s="262" t="s">
        <v>96</v>
      </c>
      <c r="K621" s="262" t="s">
        <v>955</v>
      </c>
      <c r="L621" s="1001">
        <v>281</v>
      </c>
      <c r="M621" s="1001">
        <v>200</v>
      </c>
      <c r="N621" s="1001">
        <v>1.405</v>
      </c>
      <c r="O621" s="262" t="s">
        <v>163</v>
      </c>
      <c r="P621" s="262" t="s">
        <v>946</v>
      </c>
      <c r="Q621" s="262" t="s">
        <v>163</v>
      </c>
      <c r="R621" s="262">
        <v>180</v>
      </c>
      <c r="X621" s="1031">
        <v>8.2018402357686604</v>
      </c>
      <c r="Y621" s="1031">
        <v>3.0922648058592501</v>
      </c>
      <c r="Z621" s="1036">
        <v>41.916756392770139</v>
      </c>
      <c r="AA621" s="1036">
        <v>56.547684041569077</v>
      </c>
      <c r="AM621" s="1033">
        <v>0.31091723744292238</v>
      </c>
      <c r="AN621" s="1033">
        <v>0.30198372040072857</v>
      </c>
    </row>
    <row r="622" spans="1:40" x14ac:dyDescent="0.2">
      <c r="A622" s="262">
        <v>61368</v>
      </c>
      <c r="B622" s="262" t="s">
        <v>1596</v>
      </c>
      <c r="C622" s="1000">
        <v>43465</v>
      </c>
      <c r="D622" s="262">
        <v>2018</v>
      </c>
      <c r="E622" s="262" t="s">
        <v>2</v>
      </c>
      <c r="F622" s="262" t="s">
        <v>21</v>
      </c>
      <c r="G622" s="1001">
        <v>30.995502999999999</v>
      </c>
      <c r="H622" s="1001">
        <v>-102.223501</v>
      </c>
      <c r="I622" s="1001">
        <v>5.5240006848999998</v>
      </c>
      <c r="J622" s="262" t="s">
        <v>96</v>
      </c>
      <c r="K622" s="262" t="s">
        <v>955</v>
      </c>
      <c r="L622" s="1001">
        <v>236</v>
      </c>
      <c r="M622" s="1001">
        <v>182</v>
      </c>
      <c r="N622" s="1001">
        <v>1.2967032967032968</v>
      </c>
      <c r="O622" s="262" t="s">
        <v>163</v>
      </c>
      <c r="P622" s="262" t="s">
        <v>946</v>
      </c>
      <c r="Q622" s="262" t="s">
        <v>163</v>
      </c>
      <c r="R622" s="262">
        <v>191</v>
      </c>
      <c r="X622" s="1031">
        <v>17.029115808212001</v>
      </c>
      <c r="Y622" s="1031">
        <v>0</v>
      </c>
      <c r="AA622" s="1036">
        <v>45.745549048127501</v>
      </c>
      <c r="AM622" s="1033">
        <v>0.20924532088915651</v>
      </c>
      <c r="AN622" s="1033">
        <v>0.24047218719349867</v>
      </c>
    </row>
    <row r="623" spans="1:40" x14ac:dyDescent="0.2">
      <c r="A623" s="262">
        <v>60123</v>
      </c>
      <c r="B623" s="262" t="s">
        <v>1597</v>
      </c>
      <c r="C623" s="1000">
        <v>43251</v>
      </c>
      <c r="D623" s="262">
        <v>2018</v>
      </c>
      <c r="E623" s="262" t="s">
        <v>2</v>
      </c>
      <c r="F623" s="262" t="s">
        <v>21</v>
      </c>
      <c r="G623" s="1001">
        <v>31.255120999999999</v>
      </c>
      <c r="H623" s="1001">
        <v>-102.27157</v>
      </c>
      <c r="I623" s="1001">
        <v>5.5476324201000002</v>
      </c>
      <c r="J623" s="262" t="s">
        <v>96</v>
      </c>
      <c r="K623" s="262" t="s">
        <v>955</v>
      </c>
      <c r="L623" s="1001">
        <v>234</v>
      </c>
      <c r="M623" s="1001">
        <v>180</v>
      </c>
      <c r="N623" s="1001">
        <v>1.3</v>
      </c>
      <c r="O623" s="262" t="s">
        <v>163</v>
      </c>
      <c r="P623" s="262" t="s">
        <v>946</v>
      </c>
      <c r="Q623" s="262" t="s">
        <v>163</v>
      </c>
      <c r="R623" s="262">
        <v>179</v>
      </c>
      <c r="S623" s="262" t="s">
        <v>1059</v>
      </c>
      <c r="T623" s="262" t="s">
        <v>1076</v>
      </c>
      <c r="U623" s="262">
        <v>2019</v>
      </c>
      <c r="V623" s="262">
        <v>10</v>
      </c>
      <c r="W623" s="262">
        <v>42</v>
      </c>
      <c r="X623" s="1031">
        <v>18.906681556377801</v>
      </c>
      <c r="Y623" s="1031">
        <v>0</v>
      </c>
      <c r="AA623" s="1036">
        <v>40.202658315631318</v>
      </c>
      <c r="AM623" s="1033">
        <v>0.27614028411973618</v>
      </c>
      <c r="AN623" s="1033">
        <v>0.2671195102206031</v>
      </c>
    </row>
    <row r="624" spans="1:40" x14ac:dyDescent="0.2">
      <c r="A624" s="262">
        <v>60044</v>
      </c>
      <c r="B624" s="262" t="s">
        <v>1598</v>
      </c>
      <c r="C624" s="1000">
        <v>43251</v>
      </c>
      <c r="D624" s="262">
        <v>2018</v>
      </c>
      <c r="E624" s="262" t="s">
        <v>2</v>
      </c>
      <c r="F624" s="262" t="s">
        <v>21</v>
      </c>
      <c r="G624" s="1001">
        <v>31.077110999999999</v>
      </c>
      <c r="H624" s="1001">
        <v>-102.845251</v>
      </c>
      <c r="I624" s="1001">
        <v>5.6111963469999999</v>
      </c>
      <c r="J624" s="262" t="s">
        <v>96</v>
      </c>
      <c r="K624" s="262" t="s">
        <v>961</v>
      </c>
      <c r="L624" s="1001">
        <v>202</v>
      </c>
      <c r="M624" s="1001">
        <v>154</v>
      </c>
      <c r="N624" s="1001">
        <v>1.3116883116883118</v>
      </c>
      <c r="O624" s="262" t="s">
        <v>163</v>
      </c>
      <c r="P624" s="262" t="s">
        <v>946</v>
      </c>
      <c r="Q624" s="262" t="s">
        <v>163</v>
      </c>
      <c r="R624" s="262">
        <v>179</v>
      </c>
      <c r="X624" s="1031">
        <v>18.680899880939702</v>
      </c>
      <c r="Y624" s="1031">
        <v>0</v>
      </c>
      <c r="Z624" s="1036">
        <v>34.215656101061867</v>
      </c>
      <c r="AA624" s="1036">
        <v>45.937881805408502</v>
      </c>
      <c r="AN624" s="1033">
        <v>0.26871318572138242</v>
      </c>
    </row>
    <row r="625" spans="1:40" x14ac:dyDescent="0.2">
      <c r="A625" s="262">
        <v>57340</v>
      </c>
      <c r="B625" s="262" t="s">
        <v>1599</v>
      </c>
      <c r="C625" s="1000">
        <v>43131</v>
      </c>
      <c r="D625" s="262">
        <v>2018</v>
      </c>
      <c r="E625" s="262" t="s">
        <v>8</v>
      </c>
      <c r="F625" s="262" t="s">
        <v>38</v>
      </c>
      <c r="G625" s="1001">
        <v>36.634821000000002</v>
      </c>
      <c r="H625" s="1001">
        <v>-120.885571</v>
      </c>
      <c r="I625" s="1001">
        <v>5.3493853881</v>
      </c>
      <c r="J625" s="262" t="s">
        <v>96</v>
      </c>
      <c r="K625" s="262" t="s">
        <v>955</v>
      </c>
      <c r="L625" s="1001">
        <v>188</v>
      </c>
      <c r="M625" s="1001">
        <v>140</v>
      </c>
      <c r="N625" s="1001">
        <v>1.3428571428571427</v>
      </c>
      <c r="O625" s="262" t="s">
        <v>163</v>
      </c>
      <c r="P625" s="262" t="s">
        <v>946</v>
      </c>
      <c r="Q625" s="262" t="s">
        <v>163</v>
      </c>
      <c r="R625" s="262">
        <v>180</v>
      </c>
      <c r="X625" s="1031">
        <v>20.3371476091753</v>
      </c>
      <c r="Y625" s="1031">
        <v>3.6992194793390101</v>
      </c>
      <c r="AA625" s="1036">
        <v>75.581159349352376</v>
      </c>
      <c r="AM625" s="1033">
        <v>0.31134866275277234</v>
      </c>
      <c r="AN625" s="1033">
        <v>0.26450445615404633</v>
      </c>
    </row>
    <row r="626" spans="1:40" x14ac:dyDescent="0.2">
      <c r="A626" s="262">
        <v>61264</v>
      </c>
      <c r="B626" s="262" t="s">
        <v>1600</v>
      </c>
      <c r="C626" s="1000">
        <v>43465</v>
      </c>
      <c r="D626" s="262">
        <v>2018</v>
      </c>
      <c r="E626" s="262" t="s">
        <v>8</v>
      </c>
      <c r="F626" s="262" t="s">
        <v>38</v>
      </c>
      <c r="G626" s="1001">
        <v>34.752929999999999</v>
      </c>
      <c r="H626" s="1001">
        <v>-118.31789999999999</v>
      </c>
      <c r="I626" s="1001">
        <v>5.7811771690000002</v>
      </c>
      <c r="J626" s="262" t="s">
        <v>96</v>
      </c>
      <c r="K626" s="262" t="s">
        <v>955</v>
      </c>
      <c r="L626" s="1001">
        <v>130</v>
      </c>
      <c r="M626" s="1001">
        <v>105</v>
      </c>
      <c r="N626" s="1001">
        <v>1.2380952380952381</v>
      </c>
      <c r="O626" s="262" t="s">
        <v>163</v>
      </c>
      <c r="P626" s="262" t="s">
        <v>946</v>
      </c>
      <c r="Q626" s="262" t="s">
        <v>163</v>
      </c>
      <c r="R626" s="262">
        <v>180</v>
      </c>
      <c r="X626" s="1031">
        <v>21.804514766787999</v>
      </c>
      <c r="Y626" s="1031">
        <v>3.6374570716689401</v>
      </c>
      <c r="AA626" s="1036">
        <v>47.859117737517863</v>
      </c>
      <c r="AM626" s="1033">
        <v>0.25283974777125462</v>
      </c>
      <c r="AN626" s="1033">
        <v>0.27368158556683148</v>
      </c>
    </row>
    <row r="627" spans="1:40" x14ac:dyDescent="0.2">
      <c r="A627" s="262">
        <v>61750</v>
      </c>
      <c r="B627" s="262" t="s">
        <v>1601</v>
      </c>
      <c r="C627" s="1000">
        <v>43465</v>
      </c>
      <c r="D627" s="262">
        <v>2018</v>
      </c>
      <c r="E627" s="262" t="s">
        <v>8</v>
      </c>
      <c r="F627" s="262" t="s">
        <v>38</v>
      </c>
      <c r="G627" s="1001">
        <v>32.672612999999998</v>
      </c>
      <c r="H627" s="1001">
        <v>-115.619901</v>
      </c>
      <c r="I627" s="1001">
        <v>5.6630150685</v>
      </c>
      <c r="J627" s="262" t="s">
        <v>96</v>
      </c>
      <c r="K627" s="262" t="s">
        <v>955</v>
      </c>
      <c r="L627" s="1001">
        <v>141</v>
      </c>
      <c r="M627" s="1001">
        <v>100</v>
      </c>
      <c r="N627" s="1001">
        <v>1.41</v>
      </c>
      <c r="O627" s="262" t="s">
        <v>163</v>
      </c>
      <c r="P627" s="262" t="s">
        <v>946</v>
      </c>
      <c r="Q627" s="262" t="s">
        <v>163</v>
      </c>
      <c r="R627" s="262">
        <v>180</v>
      </c>
      <c r="X627" s="1031">
        <v>18.443087125922101</v>
      </c>
      <c r="Y627" s="1031">
        <v>3.1863978208262198</v>
      </c>
      <c r="Z627" s="1036">
        <v>45.705585928787485</v>
      </c>
      <c r="AA627" s="1036">
        <v>66.713956618748682</v>
      </c>
      <c r="AM627" s="1033">
        <v>0.33406392694063924</v>
      </c>
      <c r="AN627" s="1033">
        <v>0.3071265938069217</v>
      </c>
    </row>
    <row r="628" spans="1:40" x14ac:dyDescent="0.2">
      <c r="A628" s="262">
        <v>61262</v>
      </c>
      <c r="B628" s="262" t="s">
        <v>1602</v>
      </c>
      <c r="C628" s="1000">
        <v>43131</v>
      </c>
      <c r="D628" s="262">
        <v>2018</v>
      </c>
      <c r="E628" s="262" t="s">
        <v>4</v>
      </c>
      <c r="F628" s="262" t="s">
        <v>69</v>
      </c>
      <c r="G628" s="1001">
        <v>34.439670999999997</v>
      </c>
      <c r="H628" s="1001">
        <v>-91.440330000000003</v>
      </c>
      <c r="I628" s="1001">
        <v>4.5237981735000004</v>
      </c>
      <c r="J628" s="262" t="s">
        <v>96</v>
      </c>
      <c r="K628" s="262" t="s">
        <v>955</v>
      </c>
      <c r="L628" s="1001">
        <v>81</v>
      </c>
      <c r="M628" s="1001">
        <v>81</v>
      </c>
      <c r="N628" s="1001">
        <v>1</v>
      </c>
      <c r="O628" s="262" t="s">
        <v>962</v>
      </c>
      <c r="P628" s="262" t="s">
        <v>962</v>
      </c>
      <c r="Q628" s="262">
        <v>14</v>
      </c>
      <c r="R628" s="262">
        <v>180</v>
      </c>
      <c r="X628" s="1031">
        <v>22.079108839971301</v>
      </c>
      <c r="Y628" s="1031">
        <v>0.55830524839567497</v>
      </c>
      <c r="Z628" s="1036">
        <v>47.40774316126852</v>
      </c>
      <c r="AA628" s="1036">
        <v>45.694473643168926</v>
      </c>
      <c r="AM628" s="1033">
        <v>0.22875725801905405</v>
      </c>
      <c r="AN628" s="1033">
        <v>0.22233747104724641</v>
      </c>
    </row>
    <row r="629" spans="1:40" x14ac:dyDescent="0.2">
      <c r="A629" s="262">
        <v>61369</v>
      </c>
      <c r="B629" s="262" t="s">
        <v>1603</v>
      </c>
      <c r="C629" s="1000">
        <v>43465</v>
      </c>
      <c r="D629" s="262">
        <v>2018</v>
      </c>
      <c r="E629" s="262" t="s">
        <v>92</v>
      </c>
      <c r="F629" s="262" t="s">
        <v>504</v>
      </c>
      <c r="G629" s="1001">
        <v>41.626831000000003</v>
      </c>
      <c r="H629" s="1001">
        <v>-109.682441</v>
      </c>
      <c r="I629" s="1001">
        <v>4.7043716895000003</v>
      </c>
      <c r="J629" s="262" t="s">
        <v>96</v>
      </c>
      <c r="K629" s="262" t="s">
        <v>955</v>
      </c>
      <c r="L629" s="1001">
        <v>97.935000000000002</v>
      </c>
      <c r="M629" s="1001">
        <v>80</v>
      </c>
      <c r="N629" s="1001">
        <v>1.2241875</v>
      </c>
      <c r="O629" s="262" t="s">
        <v>163</v>
      </c>
      <c r="P629" s="262" t="s">
        <v>946</v>
      </c>
      <c r="Q629" s="262" t="s">
        <v>163</v>
      </c>
      <c r="R629" s="262">
        <v>180</v>
      </c>
      <c r="X629" s="1031">
        <v>20.534595723862999</v>
      </c>
      <c r="Y629" s="1031">
        <v>17.129991432765301</v>
      </c>
      <c r="AA629" s="1036">
        <v>51.194029300342542</v>
      </c>
      <c r="AM629" s="1033">
        <v>0.25704623287671235</v>
      </c>
      <c r="AN629" s="1033">
        <v>0.23531989981785065</v>
      </c>
    </row>
    <row r="630" spans="1:40" x14ac:dyDescent="0.2">
      <c r="A630" s="262">
        <v>62340</v>
      </c>
      <c r="B630" s="262" t="s">
        <v>1604</v>
      </c>
      <c r="C630" s="1000">
        <v>43465</v>
      </c>
      <c r="D630" s="262">
        <v>2018</v>
      </c>
      <c r="E630" s="262" t="s">
        <v>1</v>
      </c>
      <c r="F630" s="262" t="s">
        <v>67</v>
      </c>
      <c r="G630" s="1001">
        <v>36.247610000000002</v>
      </c>
      <c r="H630" s="1001">
        <v>-77.070189999999997</v>
      </c>
      <c r="I630" s="1001">
        <v>4.3798178082000003</v>
      </c>
      <c r="J630" s="262" t="s">
        <v>96</v>
      </c>
      <c r="K630" s="262" t="s">
        <v>955</v>
      </c>
      <c r="L630" s="1001">
        <v>125</v>
      </c>
      <c r="M630" s="1001">
        <v>80</v>
      </c>
      <c r="N630" s="1001">
        <v>1.5625</v>
      </c>
      <c r="O630" s="262" t="s">
        <v>163</v>
      </c>
      <c r="P630" s="262" t="s">
        <v>946</v>
      </c>
      <c r="Q630" s="262" t="s">
        <v>163</v>
      </c>
      <c r="R630" s="262">
        <v>180</v>
      </c>
      <c r="X630" s="1031">
        <v>22.529118924234599</v>
      </c>
      <c r="Y630" s="1031">
        <v>10.2899365552445</v>
      </c>
      <c r="AA630" s="1036">
        <v>88.023972710091016</v>
      </c>
      <c r="AN630" s="1033">
        <v>0.25501764571948998</v>
      </c>
    </row>
    <row r="631" spans="1:40" x14ac:dyDescent="0.2">
      <c r="A631" s="262">
        <v>59851</v>
      </c>
      <c r="B631" s="262" t="s">
        <v>1605</v>
      </c>
      <c r="C631" s="1000">
        <v>43190</v>
      </c>
      <c r="D631" s="262">
        <v>2018</v>
      </c>
      <c r="E631" s="262" t="s">
        <v>1</v>
      </c>
      <c r="F631" s="262" t="s">
        <v>502</v>
      </c>
      <c r="G631" s="1001">
        <v>38.170411000000001</v>
      </c>
      <c r="H631" s="1001">
        <v>-75.693209999999993</v>
      </c>
      <c r="I631" s="1001">
        <v>4.2792038813</v>
      </c>
      <c r="J631" s="262" t="s">
        <v>96</v>
      </c>
      <c r="K631" s="262" t="s">
        <v>955</v>
      </c>
      <c r="L631" s="1001">
        <v>99</v>
      </c>
      <c r="M631" s="1001">
        <v>75</v>
      </c>
      <c r="N631" s="1001">
        <v>1.32</v>
      </c>
      <c r="O631" s="262" t="s">
        <v>962</v>
      </c>
      <c r="P631" s="262" t="s">
        <v>962</v>
      </c>
      <c r="Q631" s="262">
        <v>25</v>
      </c>
      <c r="R631" s="262">
        <v>180</v>
      </c>
      <c r="X631" s="1031">
        <v>25.019901062967399</v>
      </c>
      <c r="Y631" s="1031">
        <v>18.1656975086761</v>
      </c>
      <c r="AA631" s="1036">
        <v>80.469020218957638</v>
      </c>
      <c r="AM631" s="1033">
        <v>0.20425114155251142</v>
      </c>
      <c r="AN631" s="1033">
        <v>0.19848360655737704</v>
      </c>
    </row>
    <row r="632" spans="1:40" x14ac:dyDescent="0.2">
      <c r="A632" s="262">
        <v>61807</v>
      </c>
      <c r="B632" s="262" t="s">
        <v>1606</v>
      </c>
      <c r="C632" s="1000">
        <v>43465</v>
      </c>
      <c r="D632" s="262">
        <v>2018</v>
      </c>
      <c r="E632" s="262" t="s">
        <v>93</v>
      </c>
      <c r="F632" s="262" t="s">
        <v>37</v>
      </c>
      <c r="G632" s="1001">
        <v>30.446380000000001</v>
      </c>
      <c r="H632" s="1001">
        <v>-83.190939999999998</v>
      </c>
      <c r="I632" s="1001">
        <v>4.7425538813000001</v>
      </c>
      <c r="J632" s="262" t="s">
        <v>96</v>
      </c>
      <c r="K632" s="262" t="s">
        <v>955</v>
      </c>
      <c r="L632" s="1001">
        <v>110.8</v>
      </c>
      <c r="M632" s="1001">
        <v>74.900000000000006</v>
      </c>
      <c r="N632" s="1001">
        <v>1.4793057409879837</v>
      </c>
      <c r="O632" s="262" t="s">
        <v>163</v>
      </c>
      <c r="P632" s="262" t="s">
        <v>946</v>
      </c>
      <c r="Q632" s="262" t="s">
        <v>163</v>
      </c>
      <c r="R632" s="262">
        <v>180</v>
      </c>
      <c r="X632" s="1031" t="s">
        <v>1974</v>
      </c>
      <c r="Y632" s="1031" t="s">
        <v>1974</v>
      </c>
      <c r="AA632" s="1036">
        <v>47.717167607655654</v>
      </c>
      <c r="AM632" s="1033">
        <v>0.27530619212222074</v>
      </c>
      <c r="AN632" s="1033">
        <v>0.26721116923353783</v>
      </c>
    </row>
    <row r="633" spans="1:40" x14ac:dyDescent="0.2">
      <c r="A633" s="262">
        <v>60030</v>
      </c>
      <c r="B633" s="262" t="s">
        <v>1607</v>
      </c>
      <c r="C633" s="1000">
        <v>43465</v>
      </c>
      <c r="D633" s="262">
        <v>2018</v>
      </c>
      <c r="E633" s="262" t="s">
        <v>1</v>
      </c>
      <c r="F633" s="262" t="s">
        <v>67</v>
      </c>
      <c r="G633" s="1001">
        <v>36.487350999999997</v>
      </c>
      <c r="H633" s="1001">
        <v>-77.484560999999999</v>
      </c>
      <c r="I633" s="1001">
        <v>4.3983844749000003</v>
      </c>
      <c r="J633" s="262" t="s">
        <v>96</v>
      </c>
      <c r="K633" s="262" t="s">
        <v>961</v>
      </c>
      <c r="L633" s="1001">
        <v>111.26</v>
      </c>
      <c r="M633" s="1001">
        <v>74.900000000000006</v>
      </c>
      <c r="N633" s="1001">
        <v>1.4854472630173565</v>
      </c>
      <c r="O633" s="262" t="s">
        <v>163</v>
      </c>
      <c r="P633" s="262" t="s">
        <v>946</v>
      </c>
      <c r="Q633" s="262" t="s">
        <v>163</v>
      </c>
      <c r="R633" s="262">
        <v>181</v>
      </c>
      <c r="X633" s="1031">
        <v>21.749308633812301</v>
      </c>
      <c r="Y633" s="1031">
        <v>10.151626531533401</v>
      </c>
      <c r="AA633" s="1036">
        <v>60.342477303491094</v>
      </c>
      <c r="AM633" s="1033">
        <v>0.21714950222823731</v>
      </c>
      <c r="AN633" s="1033">
        <v>0.24027786897405401</v>
      </c>
    </row>
    <row r="634" spans="1:40" x14ac:dyDescent="0.2">
      <c r="A634" s="262">
        <v>60825</v>
      </c>
      <c r="B634" s="262" t="s">
        <v>1608</v>
      </c>
      <c r="C634" s="1000">
        <v>43465</v>
      </c>
      <c r="D634" s="262">
        <v>2018</v>
      </c>
      <c r="E634" s="262" t="s">
        <v>92</v>
      </c>
      <c r="F634" s="262" t="s">
        <v>38</v>
      </c>
      <c r="G634" s="1001">
        <v>33.546129999999998</v>
      </c>
      <c r="H634" s="1001">
        <v>-115.97861</v>
      </c>
      <c r="I634" s="1001">
        <v>5.8636098174000004</v>
      </c>
      <c r="J634" s="262" t="s">
        <v>96</v>
      </c>
      <c r="K634" s="262" t="s">
        <v>955</v>
      </c>
      <c r="L634" s="1001">
        <v>96.75</v>
      </c>
      <c r="M634" s="1001">
        <v>74.8</v>
      </c>
      <c r="N634" s="1001">
        <v>1.2934491978609626</v>
      </c>
      <c r="O634" s="262" t="s">
        <v>163</v>
      </c>
      <c r="P634" s="262" t="s">
        <v>946</v>
      </c>
      <c r="Q634" s="262" t="s">
        <v>163</v>
      </c>
      <c r="R634" s="262">
        <v>180</v>
      </c>
      <c r="X634" s="1031" t="s">
        <v>1974</v>
      </c>
      <c r="Y634" s="1031" t="s">
        <v>1974</v>
      </c>
      <c r="AA634" s="1036">
        <v>54.756686953471601</v>
      </c>
      <c r="AM634" s="1033">
        <v>0.28643811198202829</v>
      </c>
      <c r="AN634" s="1033">
        <v>0.27520412660841792</v>
      </c>
    </row>
    <row r="635" spans="1:40" x14ac:dyDescent="0.2">
      <c r="A635" s="262">
        <v>61610</v>
      </c>
      <c r="B635" s="262" t="s">
        <v>1609</v>
      </c>
      <c r="C635" s="1000">
        <v>43373</v>
      </c>
      <c r="D635" s="262">
        <v>2018</v>
      </c>
      <c r="E635" s="262" t="s">
        <v>93</v>
      </c>
      <c r="F635" s="262" t="s">
        <v>67</v>
      </c>
      <c r="G635" s="1001">
        <v>35.292641000000003</v>
      </c>
      <c r="H635" s="1001">
        <v>-80.497579999999999</v>
      </c>
      <c r="I635" s="1001">
        <v>4.5066198630000001</v>
      </c>
      <c r="J635" s="262" t="s">
        <v>96</v>
      </c>
      <c r="K635" s="262" t="s">
        <v>955</v>
      </c>
      <c r="L635" s="1001">
        <v>102</v>
      </c>
      <c r="M635" s="1001">
        <v>74.8</v>
      </c>
      <c r="N635" s="1001">
        <v>1.3636363636363638</v>
      </c>
      <c r="O635" s="262" t="s">
        <v>962</v>
      </c>
      <c r="P635" s="262" t="s">
        <v>962</v>
      </c>
      <c r="Q635" s="262">
        <v>20</v>
      </c>
      <c r="R635" s="262">
        <v>179</v>
      </c>
      <c r="X635" s="1031">
        <v>23.145816733126701</v>
      </c>
      <c r="Y635" s="1031">
        <v>3.7861680728087301</v>
      </c>
      <c r="AA635" s="1036">
        <v>71.059513316616076</v>
      </c>
      <c r="AM635" s="1033">
        <v>0.19701548116133136</v>
      </c>
      <c r="AN635" s="1033">
        <v>0.21388852361610322</v>
      </c>
    </row>
    <row r="636" spans="1:40" x14ac:dyDescent="0.2">
      <c r="A636" s="262">
        <v>61052</v>
      </c>
      <c r="B636" s="262" t="s">
        <v>1610</v>
      </c>
      <c r="C636" s="1000">
        <v>43190</v>
      </c>
      <c r="D636" s="262">
        <v>2018</v>
      </c>
      <c r="E636" s="262" t="s">
        <v>93</v>
      </c>
      <c r="F636" s="262" t="s">
        <v>37</v>
      </c>
      <c r="G636" s="1001">
        <v>27.222640999999999</v>
      </c>
      <c r="H636" s="1001">
        <v>-80.542730000000006</v>
      </c>
      <c r="I636" s="1001">
        <v>4.9357730593999998</v>
      </c>
      <c r="J636" s="262" t="s">
        <v>96</v>
      </c>
      <c r="K636" s="262" t="s">
        <v>955</v>
      </c>
      <c r="L636" s="1001">
        <v>113.24</v>
      </c>
      <c r="M636" s="1001">
        <v>74.5</v>
      </c>
      <c r="N636" s="1001">
        <v>1.52</v>
      </c>
      <c r="O636" s="262" t="s">
        <v>962</v>
      </c>
      <c r="P636" s="262" t="s">
        <v>962</v>
      </c>
      <c r="Q636" s="262">
        <v>20</v>
      </c>
      <c r="R636" s="262">
        <v>196</v>
      </c>
      <c r="X636" s="1031">
        <v>21.034229218939402</v>
      </c>
      <c r="Y636" s="1031">
        <v>28.7820282872257</v>
      </c>
      <c r="AA636" s="1036">
        <v>43.747747659189542</v>
      </c>
      <c r="AM636" s="1033">
        <v>0.23831172811130519</v>
      </c>
      <c r="AN636" s="1033">
        <v>0.24178035720834709</v>
      </c>
    </row>
    <row r="637" spans="1:40" x14ac:dyDescent="0.2">
      <c r="A637" s="262">
        <v>61051</v>
      </c>
      <c r="B637" s="262" t="s">
        <v>1611</v>
      </c>
      <c r="C637" s="1000">
        <v>43190</v>
      </c>
      <c r="D637" s="262">
        <v>2018</v>
      </c>
      <c r="E637" s="262" t="s">
        <v>93</v>
      </c>
      <c r="F637" s="262" t="s">
        <v>37</v>
      </c>
      <c r="G637" s="1001">
        <v>27.871611000000001</v>
      </c>
      <c r="H637" s="1001">
        <v>-80.525810000000007</v>
      </c>
      <c r="I637" s="1001">
        <v>4.9433614155000001</v>
      </c>
      <c r="J637" s="262" t="s">
        <v>96</v>
      </c>
      <c r="K637" s="262" t="s">
        <v>955</v>
      </c>
      <c r="L637" s="1001">
        <v>113.24</v>
      </c>
      <c r="M637" s="1001">
        <v>74.5</v>
      </c>
      <c r="N637" s="1001">
        <v>1.52</v>
      </c>
      <c r="O637" s="262" t="s">
        <v>962</v>
      </c>
      <c r="P637" s="262" t="s">
        <v>962</v>
      </c>
      <c r="Q637" s="262">
        <v>20</v>
      </c>
      <c r="R637" s="262">
        <v>196</v>
      </c>
      <c r="X637" s="1031">
        <v>20.947400712263999</v>
      </c>
      <c r="Y637" s="1031">
        <v>30.354607456052399</v>
      </c>
      <c r="AA637" s="1036">
        <v>43.212792242573421</v>
      </c>
      <c r="AM637" s="1033">
        <v>0.24896111060034937</v>
      </c>
      <c r="AN637" s="1033">
        <v>0.24550433368785224</v>
      </c>
    </row>
    <row r="638" spans="1:40" x14ac:dyDescent="0.2">
      <c r="A638" s="262">
        <v>61024</v>
      </c>
      <c r="B638" s="262" t="s">
        <v>1612</v>
      </c>
      <c r="C638" s="1000">
        <v>43190</v>
      </c>
      <c r="D638" s="262">
        <v>2018</v>
      </c>
      <c r="E638" s="262" t="s">
        <v>93</v>
      </c>
      <c r="F638" s="262" t="s">
        <v>37</v>
      </c>
      <c r="G638" s="1001">
        <v>26.689171000000002</v>
      </c>
      <c r="H638" s="1001">
        <v>-81.316270000000003</v>
      </c>
      <c r="I638" s="1001">
        <v>5.0488417808000001</v>
      </c>
      <c r="J638" s="262" t="s">
        <v>96</v>
      </c>
      <c r="K638" s="262" t="s">
        <v>955</v>
      </c>
      <c r="L638" s="1001">
        <v>113.24</v>
      </c>
      <c r="M638" s="1001">
        <v>74.5</v>
      </c>
      <c r="N638" s="1001">
        <v>1.52</v>
      </c>
      <c r="O638" s="262" t="s">
        <v>962</v>
      </c>
      <c r="P638" s="262" t="s">
        <v>962</v>
      </c>
      <c r="Q638" s="262">
        <v>20</v>
      </c>
      <c r="R638" s="262">
        <v>195</v>
      </c>
      <c r="X638" s="1031">
        <v>20.9767857509264</v>
      </c>
      <c r="Y638" s="1031">
        <v>26.730303524446001</v>
      </c>
      <c r="AA638" s="1036">
        <v>43.824383926935177</v>
      </c>
      <c r="AM638" s="1033">
        <v>0.24064999540314425</v>
      </c>
      <c r="AN638" s="1033">
        <v>0.24391663916089046</v>
      </c>
    </row>
    <row r="639" spans="1:40" x14ac:dyDescent="0.2">
      <c r="A639" s="262">
        <v>61029</v>
      </c>
      <c r="B639" s="262" t="s">
        <v>1613</v>
      </c>
      <c r="C639" s="1000">
        <v>43190</v>
      </c>
      <c r="D639" s="262">
        <v>2018</v>
      </c>
      <c r="E639" s="262" t="s">
        <v>93</v>
      </c>
      <c r="F639" s="262" t="s">
        <v>37</v>
      </c>
      <c r="G639" s="1001">
        <v>27.599070999999999</v>
      </c>
      <c r="H639" s="1001">
        <v>-80.533439999999999</v>
      </c>
      <c r="I639" s="1001">
        <v>4.9180618721</v>
      </c>
      <c r="J639" s="262" t="s">
        <v>96</v>
      </c>
      <c r="K639" s="262" t="s">
        <v>955</v>
      </c>
      <c r="L639" s="1001">
        <v>113.24</v>
      </c>
      <c r="M639" s="1001">
        <v>74.5</v>
      </c>
      <c r="N639" s="1001">
        <v>1.52</v>
      </c>
      <c r="O639" s="262" t="s">
        <v>962</v>
      </c>
      <c r="P639" s="262" t="s">
        <v>962</v>
      </c>
      <c r="Q639" s="262">
        <v>20</v>
      </c>
      <c r="R639" s="262">
        <v>195</v>
      </c>
      <c r="X639" s="1031">
        <v>20.976191551980602</v>
      </c>
      <c r="Y639" s="1031">
        <v>28.616981088177301</v>
      </c>
      <c r="AA639" s="1036">
        <v>44.114025295777118</v>
      </c>
      <c r="AM639" s="1033">
        <v>0.23418681621770709</v>
      </c>
      <c r="AN639" s="1033">
        <v>0.24065873277832789</v>
      </c>
    </row>
    <row r="640" spans="1:40" x14ac:dyDescent="0.2">
      <c r="A640" s="262">
        <v>61020</v>
      </c>
      <c r="B640" s="262" t="s">
        <v>1614</v>
      </c>
      <c r="C640" s="1000">
        <v>43131</v>
      </c>
      <c r="D640" s="262">
        <v>2018</v>
      </c>
      <c r="E640" s="262" t="s">
        <v>93</v>
      </c>
      <c r="F640" s="262" t="s">
        <v>37</v>
      </c>
      <c r="G640" s="1001">
        <v>27.571560999999999</v>
      </c>
      <c r="H640" s="1001">
        <v>-80.569879999999998</v>
      </c>
      <c r="I640" s="1001">
        <v>4.9180618721</v>
      </c>
      <c r="J640" s="262" t="s">
        <v>96</v>
      </c>
      <c r="K640" s="262" t="s">
        <v>955</v>
      </c>
      <c r="L640" s="1001">
        <v>113.24</v>
      </c>
      <c r="M640" s="1001">
        <v>74.5</v>
      </c>
      <c r="N640" s="1001">
        <v>1.52</v>
      </c>
      <c r="O640" s="262" t="s">
        <v>962</v>
      </c>
      <c r="P640" s="262" t="s">
        <v>962</v>
      </c>
      <c r="Q640" s="262">
        <v>20</v>
      </c>
      <c r="R640" s="262">
        <v>195</v>
      </c>
      <c r="X640" s="1031">
        <v>20.982539101383502</v>
      </c>
      <c r="Y640" s="1031">
        <v>29.0473726615656</v>
      </c>
      <c r="AA640" s="1036">
        <v>43.409826375560556</v>
      </c>
      <c r="AM640" s="1033">
        <v>0.2415387208482731</v>
      </c>
      <c r="AN640" s="1033">
        <v>0.24094295913252894</v>
      </c>
    </row>
    <row r="641" spans="1:40" x14ac:dyDescent="0.2">
      <c r="A641" s="262">
        <v>61050</v>
      </c>
      <c r="B641" s="262" t="s">
        <v>1615</v>
      </c>
      <c r="C641" s="1000">
        <v>43131</v>
      </c>
      <c r="D641" s="262">
        <v>2018</v>
      </c>
      <c r="E641" s="262" t="s">
        <v>93</v>
      </c>
      <c r="F641" s="262" t="s">
        <v>37</v>
      </c>
      <c r="G641" s="1001">
        <v>27.312961000000001</v>
      </c>
      <c r="H641" s="1001">
        <v>-81.781319999999994</v>
      </c>
      <c r="I641" s="1001">
        <v>5.0543945204999998</v>
      </c>
      <c r="J641" s="262" t="s">
        <v>96</v>
      </c>
      <c r="K641" s="262" t="s">
        <v>955</v>
      </c>
      <c r="L641" s="1001">
        <v>113.24</v>
      </c>
      <c r="M641" s="1001">
        <v>74.5</v>
      </c>
      <c r="N641" s="1001">
        <v>1.52</v>
      </c>
      <c r="O641" s="262" t="s">
        <v>962</v>
      </c>
      <c r="P641" s="262" t="s">
        <v>962</v>
      </c>
      <c r="Q641" s="262">
        <v>20</v>
      </c>
      <c r="R641" s="262">
        <v>195</v>
      </c>
      <c r="X641" s="1031">
        <v>20.935696743200499</v>
      </c>
      <c r="Y641" s="1031">
        <v>29.305887483712301</v>
      </c>
      <c r="AA641" s="1036">
        <v>43.5215647907308</v>
      </c>
      <c r="AM641" s="1033">
        <v>0.24911280684012135</v>
      </c>
      <c r="AN641" s="1033">
        <v>0.24192858278016161</v>
      </c>
    </row>
    <row r="642" spans="1:40" x14ac:dyDescent="0.2">
      <c r="A642" s="262">
        <v>61021</v>
      </c>
      <c r="B642" s="262" t="s">
        <v>1616</v>
      </c>
      <c r="C642" s="1000">
        <v>43131</v>
      </c>
      <c r="D642" s="262">
        <v>2018</v>
      </c>
      <c r="E642" s="262" t="s">
        <v>93</v>
      </c>
      <c r="F642" s="262" t="s">
        <v>37</v>
      </c>
      <c r="G642" s="1001">
        <v>29.665555999999999</v>
      </c>
      <c r="H642" s="1001">
        <v>-82.058329999999998</v>
      </c>
      <c r="I642" s="1001">
        <v>4.7993897260000002</v>
      </c>
      <c r="J642" s="262" t="s">
        <v>96</v>
      </c>
      <c r="K642" s="262" t="s">
        <v>955</v>
      </c>
      <c r="L642" s="1001">
        <v>113.24</v>
      </c>
      <c r="M642" s="1001">
        <v>74.5</v>
      </c>
      <c r="N642" s="1001">
        <v>1.52</v>
      </c>
      <c r="O642" s="262" t="s">
        <v>962</v>
      </c>
      <c r="P642" s="262" t="s">
        <v>962</v>
      </c>
      <c r="Q642" s="262">
        <v>20</v>
      </c>
      <c r="R642" s="262">
        <v>195</v>
      </c>
      <c r="X642" s="1031">
        <v>20.650893322372401</v>
      </c>
      <c r="Y642" s="1031">
        <v>26.5721466898286</v>
      </c>
      <c r="AA642" s="1036">
        <v>45.699322360960963</v>
      </c>
      <c r="AM642" s="1033">
        <v>0.23916214642517852</v>
      </c>
      <c r="AN642" s="1033">
        <v>0.23067413601300718</v>
      </c>
    </row>
    <row r="643" spans="1:40" x14ac:dyDescent="0.2">
      <c r="A643" s="262">
        <v>61022</v>
      </c>
      <c r="B643" s="262" t="s">
        <v>1617</v>
      </c>
      <c r="C643" s="1000">
        <v>43131</v>
      </c>
      <c r="D643" s="262">
        <v>2018</v>
      </c>
      <c r="E643" s="262" t="s">
        <v>93</v>
      </c>
      <c r="F643" s="262" t="s">
        <v>37</v>
      </c>
      <c r="G643" s="1001">
        <v>29.758241000000002</v>
      </c>
      <c r="H643" s="1001">
        <v>-81.895570000000006</v>
      </c>
      <c r="I643" s="1001">
        <v>4.7658639268999998</v>
      </c>
      <c r="J643" s="262" t="s">
        <v>96</v>
      </c>
      <c r="K643" s="262" t="s">
        <v>955</v>
      </c>
      <c r="L643" s="1001">
        <v>113.24</v>
      </c>
      <c r="M643" s="1001">
        <v>74.5</v>
      </c>
      <c r="N643" s="1001">
        <v>1.52</v>
      </c>
      <c r="O643" s="262" t="s">
        <v>962</v>
      </c>
      <c r="P643" s="262" t="s">
        <v>962</v>
      </c>
      <c r="Q643" s="262">
        <v>20</v>
      </c>
      <c r="R643" s="262">
        <v>195</v>
      </c>
      <c r="X643" s="1031">
        <v>20.659864888036399</v>
      </c>
      <c r="Y643" s="1031">
        <v>25.9318581141587</v>
      </c>
      <c r="AA643" s="1036">
        <v>46.07132350479867</v>
      </c>
      <c r="AM643" s="1033">
        <v>0.23712727161288347</v>
      </c>
      <c r="AN643" s="1033">
        <v>0.22840796567279129</v>
      </c>
    </row>
    <row r="644" spans="1:40" x14ac:dyDescent="0.2">
      <c r="A644" s="262">
        <v>61654</v>
      </c>
      <c r="B644" s="262" t="s">
        <v>1618</v>
      </c>
      <c r="C644" s="1000">
        <v>43373</v>
      </c>
      <c r="D644" s="262">
        <v>2018</v>
      </c>
      <c r="E644" s="262" t="s">
        <v>93</v>
      </c>
      <c r="F644" s="262" t="s">
        <v>37</v>
      </c>
      <c r="G644" s="1001">
        <v>27.768889999999999</v>
      </c>
      <c r="H644" s="1001">
        <v>-82.235280000000003</v>
      </c>
      <c r="I644" s="1001">
        <v>5.0073136986</v>
      </c>
      <c r="J644" s="262" t="s">
        <v>96</v>
      </c>
      <c r="K644" s="262" t="s">
        <v>961</v>
      </c>
      <c r="L644" s="1001">
        <v>87.9</v>
      </c>
      <c r="M644" s="1001">
        <v>74.400000000000006</v>
      </c>
      <c r="N644" s="1001">
        <v>1.1814516129032258</v>
      </c>
      <c r="O644" s="262" t="s">
        <v>163</v>
      </c>
      <c r="P644" s="262" t="s">
        <v>946</v>
      </c>
      <c r="Q644" s="262" t="s">
        <v>163</v>
      </c>
      <c r="R644" s="262">
        <v>180</v>
      </c>
      <c r="X644" s="1031" t="s">
        <v>1974</v>
      </c>
      <c r="Y644" s="1031" t="s">
        <v>1974</v>
      </c>
      <c r="AA644" s="1036">
        <v>48.872592660404123</v>
      </c>
      <c r="AM644" s="1033">
        <v>0.20851592036136885</v>
      </c>
      <c r="AN644" s="1033">
        <v>0.22878382249250834</v>
      </c>
    </row>
    <row r="645" spans="1:40" x14ac:dyDescent="0.2">
      <c r="A645" s="262">
        <v>61665</v>
      </c>
      <c r="B645" s="262" t="s">
        <v>1619</v>
      </c>
      <c r="C645" s="1000">
        <v>43373</v>
      </c>
      <c r="D645" s="262">
        <v>2018</v>
      </c>
      <c r="E645" s="262" t="s">
        <v>93</v>
      </c>
      <c r="F645" s="262" t="s">
        <v>37</v>
      </c>
      <c r="G645" s="1001">
        <v>27.664583</v>
      </c>
      <c r="H645" s="1001">
        <v>-81.964219999999997</v>
      </c>
      <c r="I645" s="1001">
        <v>4.9940728310000004</v>
      </c>
      <c r="J645" s="262" t="s">
        <v>96</v>
      </c>
      <c r="K645" s="262" t="s">
        <v>961</v>
      </c>
      <c r="L645" s="1001">
        <v>84.9</v>
      </c>
      <c r="M645" s="1001">
        <v>70.3</v>
      </c>
      <c r="N645" s="1001">
        <v>1.2076813655761025</v>
      </c>
      <c r="O645" s="262" t="s">
        <v>163</v>
      </c>
      <c r="P645" s="262" t="s">
        <v>946</v>
      </c>
      <c r="Q645" s="262" t="s">
        <v>163</v>
      </c>
      <c r="R645" s="262">
        <v>180</v>
      </c>
      <c r="X645" s="1031" t="s">
        <v>1974</v>
      </c>
      <c r="Y645" s="1031" t="s">
        <v>1974</v>
      </c>
      <c r="AA645" s="1036">
        <v>47.923088798368902</v>
      </c>
      <c r="AM645" s="1033">
        <v>0.20365589093058459</v>
      </c>
      <c r="AN645" s="1033">
        <v>0.22913929891928173</v>
      </c>
    </row>
    <row r="646" spans="1:40" x14ac:dyDescent="0.2">
      <c r="A646" s="262">
        <v>60560</v>
      </c>
      <c r="B646" s="262" t="s">
        <v>1620</v>
      </c>
      <c r="C646" s="1000">
        <v>43465</v>
      </c>
      <c r="D646" s="262">
        <v>2018</v>
      </c>
      <c r="E646" s="262" t="s">
        <v>93</v>
      </c>
      <c r="F646" s="262" t="s">
        <v>503</v>
      </c>
      <c r="G646" s="1001">
        <v>35.351533000000003</v>
      </c>
      <c r="H646" s="1001">
        <v>-89.854731000000001</v>
      </c>
      <c r="I646" s="1001">
        <v>4.4360493151</v>
      </c>
      <c r="J646" s="262" t="s">
        <v>96</v>
      </c>
      <c r="K646" s="262" t="s">
        <v>961</v>
      </c>
      <c r="L646" s="1001">
        <v>68</v>
      </c>
      <c r="M646" s="1001">
        <v>53</v>
      </c>
      <c r="N646" s="1001">
        <v>1.2830188679245282</v>
      </c>
      <c r="O646" s="262" t="s">
        <v>163</v>
      </c>
      <c r="P646" s="262" t="s">
        <v>946</v>
      </c>
      <c r="Q646" s="262" t="s">
        <v>163</v>
      </c>
      <c r="R646" s="262">
        <v>178</v>
      </c>
      <c r="X646" s="1031">
        <v>23.3770936549077</v>
      </c>
      <c r="Y646" s="1031">
        <v>5.6752826618311003</v>
      </c>
      <c r="AA646" s="1036">
        <v>70.624108607588866</v>
      </c>
      <c r="AM646" s="1033">
        <v>0.22501524941845438</v>
      </c>
      <c r="AN646" s="1033">
        <v>0.22696540880503141</v>
      </c>
    </row>
    <row r="647" spans="1:40" x14ac:dyDescent="0.2">
      <c r="A647" s="262">
        <v>61693</v>
      </c>
      <c r="B647" s="262" t="s">
        <v>1621</v>
      </c>
      <c r="C647" s="1000">
        <v>43434</v>
      </c>
      <c r="D647" s="262">
        <v>2018</v>
      </c>
      <c r="E647" s="262" t="s">
        <v>93</v>
      </c>
      <c r="F647" s="262" t="s">
        <v>67</v>
      </c>
      <c r="G647" s="1001">
        <v>35.380682999999998</v>
      </c>
      <c r="H647" s="1001">
        <v>-77.405990000000003</v>
      </c>
      <c r="I647" s="1001">
        <v>4.4311502282999999</v>
      </c>
      <c r="J647" s="262" t="s">
        <v>96</v>
      </c>
      <c r="K647" s="262" t="s">
        <v>955</v>
      </c>
      <c r="L647" s="1001">
        <v>75.031700000000001</v>
      </c>
      <c r="M647" s="1001">
        <v>52.1</v>
      </c>
      <c r="N647" s="1001">
        <v>1.440147792706334</v>
      </c>
      <c r="O647" s="262" t="s">
        <v>962</v>
      </c>
      <c r="P647" s="262" t="s">
        <v>962</v>
      </c>
      <c r="Q647" s="262">
        <v>20</v>
      </c>
      <c r="R647" s="262">
        <v>181</v>
      </c>
      <c r="X647" s="1031">
        <v>23.249778504021101</v>
      </c>
      <c r="Y647" s="1031">
        <v>2.9205817898782098</v>
      </c>
      <c r="AA647" s="1036">
        <v>55.360040103279651</v>
      </c>
      <c r="AM647" s="1033">
        <v>0.23259934355252895</v>
      </c>
      <c r="AN647" s="1033">
        <v>0.21503501393215374</v>
      </c>
    </row>
    <row r="648" spans="1:40" x14ac:dyDescent="0.2">
      <c r="A648" s="262">
        <v>61988</v>
      </c>
      <c r="B648" s="262" t="s">
        <v>1622</v>
      </c>
      <c r="C648" s="1000">
        <v>43465</v>
      </c>
      <c r="D648" s="262">
        <v>2018</v>
      </c>
      <c r="E648" s="262" t="s">
        <v>93</v>
      </c>
      <c r="F648" s="262" t="s">
        <v>37</v>
      </c>
      <c r="G648" s="1001">
        <v>28.400780999999998</v>
      </c>
      <c r="H648" s="1001">
        <v>-81.616320999999999</v>
      </c>
      <c r="I648" s="1001">
        <v>4.9055815067999999</v>
      </c>
      <c r="J648" s="262" t="s">
        <v>96</v>
      </c>
      <c r="K648" s="262" t="s">
        <v>961</v>
      </c>
      <c r="L648" s="1001">
        <v>62.75</v>
      </c>
      <c r="M648" s="1001">
        <v>52</v>
      </c>
      <c r="N648" s="1001">
        <v>1.2067307692307692</v>
      </c>
      <c r="O648" s="262" t="s">
        <v>163</v>
      </c>
      <c r="P648" s="262" t="s">
        <v>946</v>
      </c>
      <c r="Q648" s="262" t="s">
        <v>163</v>
      </c>
      <c r="R648" s="262">
        <v>180</v>
      </c>
      <c r="X648" s="1031" t="s">
        <v>1974</v>
      </c>
      <c r="Y648" s="1031" t="s">
        <v>1974</v>
      </c>
      <c r="Z648" s="1036">
        <v>34.794246771244183</v>
      </c>
      <c r="AA648" s="1036">
        <v>42.93462012554636</v>
      </c>
      <c r="AM648" s="1033">
        <v>0.2150180014049877</v>
      </c>
      <c r="AN648" s="1033">
        <v>0.22162454462659381</v>
      </c>
    </row>
    <row r="649" spans="1:40" x14ac:dyDescent="0.2">
      <c r="A649" s="262">
        <v>60623</v>
      </c>
      <c r="B649" s="262" t="s">
        <v>1623</v>
      </c>
      <c r="C649" s="1000">
        <v>43404</v>
      </c>
      <c r="D649" s="262">
        <v>2018</v>
      </c>
      <c r="E649" s="262" t="s">
        <v>93</v>
      </c>
      <c r="F649" s="262" t="s">
        <v>67</v>
      </c>
      <c r="G649" s="1001">
        <v>35.894651000000003</v>
      </c>
      <c r="H649" s="1001">
        <v>-78.149389999999997</v>
      </c>
      <c r="I649" s="1001">
        <v>4.456380137</v>
      </c>
      <c r="J649" s="262" t="s">
        <v>96</v>
      </c>
      <c r="K649" s="262" t="s">
        <v>961</v>
      </c>
      <c r="L649" s="1001">
        <v>71.400499999999994</v>
      </c>
      <c r="M649" s="1001">
        <v>50.2</v>
      </c>
      <c r="N649" s="1001">
        <v>1.422320717131474</v>
      </c>
      <c r="O649" s="262" t="s">
        <v>962</v>
      </c>
      <c r="P649" s="262" t="s">
        <v>962</v>
      </c>
      <c r="Q649" s="262">
        <v>20</v>
      </c>
      <c r="R649" s="262">
        <v>180</v>
      </c>
      <c r="X649" s="1031">
        <v>23.247048823544102</v>
      </c>
      <c r="Y649" s="1031">
        <v>4.1491002498051097</v>
      </c>
      <c r="AA649" s="1036">
        <v>61.76951898666762</v>
      </c>
      <c r="AM649" s="1033">
        <v>0.23404973712456104</v>
      </c>
      <c r="AN649" s="1033">
        <v>0.22576588001364303</v>
      </c>
    </row>
    <row r="650" spans="1:40" x14ac:dyDescent="0.2">
      <c r="A650" s="262">
        <v>60624</v>
      </c>
      <c r="B650" s="262" t="s">
        <v>1624</v>
      </c>
      <c r="C650" s="1000">
        <v>43434</v>
      </c>
      <c r="D650" s="262">
        <v>2018</v>
      </c>
      <c r="E650" s="262" t="s">
        <v>93</v>
      </c>
      <c r="F650" s="262" t="s">
        <v>67</v>
      </c>
      <c r="G650" s="1001">
        <v>36.12744</v>
      </c>
      <c r="H650" s="1001">
        <v>-78.279409999999999</v>
      </c>
      <c r="I650" s="1001">
        <v>4.4255710046000001</v>
      </c>
      <c r="J650" s="262" t="s">
        <v>96</v>
      </c>
      <c r="K650" s="262" t="s">
        <v>955</v>
      </c>
      <c r="L650" s="1001">
        <v>65.502600000000001</v>
      </c>
      <c r="M650" s="1001">
        <v>50.2</v>
      </c>
      <c r="N650" s="1001">
        <v>1.304832669322709</v>
      </c>
      <c r="O650" s="262" t="s">
        <v>962</v>
      </c>
      <c r="P650" s="262" t="s">
        <v>962</v>
      </c>
      <c r="Q650" s="262">
        <v>20</v>
      </c>
      <c r="R650" s="262">
        <v>180</v>
      </c>
      <c r="X650" s="1031">
        <v>23.2689483569456</v>
      </c>
      <c r="Y650" s="1031">
        <v>4.0139148066250101</v>
      </c>
      <c r="AA650" s="1036">
        <v>60.823199029175441</v>
      </c>
      <c r="AM650" s="1033">
        <v>0.2101694591497025</v>
      </c>
      <c r="AN650" s="1033">
        <v>0.20702935072097764</v>
      </c>
    </row>
    <row r="651" spans="1:40" x14ac:dyDescent="0.2">
      <c r="A651" s="262">
        <v>60336</v>
      </c>
      <c r="B651" s="262" t="s">
        <v>1625</v>
      </c>
      <c r="C651" s="1000">
        <v>43131</v>
      </c>
      <c r="D651" s="262">
        <v>2018</v>
      </c>
      <c r="E651" s="262" t="s">
        <v>92</v>
      </c>
      <c r="F651" s="262" t="s">
        <v>38</v>
      </c>
      <c r="G651" s="1001">
        <v>33.173369999999998</v>
      </c>
      <c r="H651" s="1001">
        <v>-115.54901</v>
      </c>
      <c r="I651" s="1001">
        <v>5.9063401826000002</v>
      </c>
      <c r="J651" s="262" t="s">
        <v>96</v>
      </c>
      <c r="K651" s="262" t="s">
        <v>961</v>
      </c>
      <c r="L651" s="1001">
        <v>66</v>
      </c>
      <c r="M651" s="1001">
        <v>50</v>
      </c>
      <c r="N651" s="1001">
        <v>1.32</v>
      </c>
      <c r="O651" s="262" t="s">
        <v>163</v>
      </c>
      <c r="P651" s="262" t="s">
        <v>946</v>
      </c>
      <c r="Q651" s="262" t="s">
        <v>163</v>
      </c>
      <c r="R651" s="262">
        <v>180</v>
      </c>
      <c r="X651" s="1031" t="s">
        <v>1974</v>
      </c>
      <c r="Y651" s="1031" t="s">
        <v>1974</v>
      </c>
      <c r="AA651" s="1036">
        <v>67.83050208141178</v>
      </c>
      <c r="AM651" s="1033">
        <v>0.29685616438356166</v>
      </c>
      <c r="AN651" s="1033">
        <v>0.24053051001821493</v>
      </c>
    </row>
    <row r="652" spans="1:40" x14ac:dyDescent="0.2">
      <c r="A652" s="262">
        <v>61811</v>
      </c>
      <c r="B652" s="262" t="s">
        <v>1626</v>
      </c>
      <c r="C652" s="1000">
        <v>43465</v>
      </c>
      <c r="D652" s="262">
        <v>2018</v>
      </c>
      <c r="E652" s="262" t="s">
        <v>92</v>
      </c>
      <c r="F652" s="262" t="s">
        <v>60</v>
      </c>
      <c r="G652" s="1001">
        <v>39.686461000000001</v>
      </c>
      <c r="H652" s="1001">
        <v>-104.01400099999999</v>
      </c>
      <c r="I652" s="1001">
        <v>4.8979700913000004</v>
      </c>
      <c r="J652" s="262" t="s">
        <v>96</v>
      </c>
      <c r="K652" s="262" t="s">
        <v>955</v>
      </c>
      <c r="L652" s="1001">
        <v>67.599999999999994</v>
      </c>
      <c r="M652" s="1001">
        <v>50</v>
      </c>
      <c r="N652" s="1001">
        <v>1.3519999999999999</v>
      </c>
      <c r="O652" s="262" t="s">
        <v>163</v>
      </c>
      <c r="P652" s="262" t="s">
        <v>946</v>
      </c>
      <c r="Q652" s="262" t="s">
        <v>163</v>
      </c>
      <c r="R652" s="262">
        <v>181</v>
      </c>
      <c r="X652" s="1031">
        <v>19.156730183581001</v>
      </c>
      <c r="Y652" s="1031">
        <v>24.098026404812501</v>
      </c>
      <c r="Z652" s="1036">
        <v>29.778494773970234</v>
      </c>
      <c r="AA652" s="1036">
        <v>51.335725433435321</v>
      </c>
      <c r="AM652" s="1033">
        <v>0.2366187214611872</v>
      </c>
      <c r="AN652" s="1033">
        <v>0.23227459016393442</v>
      </c>
    </row>
    <row r="653" spans="1:40" x14ac:dyDescent="0.2">
      <c r="A653" s="262">
        <v>59669</v>
      </c>
      <c r="B653" s="262" t="s">
        <v>1627</v>
      </c>
      <c r="C653" s="1000">
        <v>43465</v>
      </c>
      <c r="D653" s="262">
        <v>2018</v>
      </c>
      <c r="E653" s="262" t="s">
        <v>93</v>
      </c>
      <c r="F653" s="262" t="s">
        <v>67</v>
      </c>
      <c r="G653" s="1001">
        <v>35.213697000000003</v>
      </c>
      <c r="H653" s="1001">
        <v>-77.712411000000003</v>
      </c>
      <c r="I653" s="1001">
        <v>4.4373002282999998</v>
      </c>
      <c r="J653" s="262" t="s">
        <v>96</v>
      </c>
      <c r="K653" s="262" t="s">
        <v>955</v>
      </c>
      <c r="L653" s="1001">
        <v>73.664639999999991</v>
      </c>
      <c r="M653" s="1001">
        <v>50</v>
      </c>
      <c r="N653" s="1001">
        <v>1.4732927999999998</v>
      </c>
      <c r="O653" s="262" t="s">
        <v>962</v>
      </c>
      <c r="P653" s="262" t="s">
        <v>962</v>
      </c>
      <c r="Q653" s="262">
        <v>20</v>
      </c>
      <c r="R653" s="262">
        <v>181</v>
      </c>
      <c r="X653" s="1031">
        <v>23.270791337399199</v>
      </c>
      <c r="Y653" s="1031">
        <v>3.7564615360657898</v>
      </c>
      <c r="AA653" s="1036">
        <v>64.219818581850504</v>
      </c>
      <c r="AM653" s="1033">
        <v>0.22775625570776253</v>
      </c>
      <c r="AN653" s="1033">
        <v>0.21894581056466303</v>
      </c>
    </row>
    <row r="654" spans="1:40" x14ac:dyDescent="0.2">
      <c r="A654" s="262">
        <v>61697</v>
      </c>
      <c r="B654" s="262" t="s">
        <v>1628</v>
      </c>
      <c r="C654" s="1000">
        <v>43434</v>
      </c>
      <c r="D654" s="262">
        <v>2018</v>
      </c>
      <c r="E654" s="262" t="s">
        <v>2</v>
      </c>
      <c r="F654" s="262" t="s">
        <v>21</v>
      </c>
      <c r="G654" s="1001">
        <v>32.713326000000002</v>
      </c>
      <c r="H654" s="1001">
        <v>-101.8852</v>
      </c>
      <c r="I654" s="1001">
        <v>5.4146079908999996</v>
      </c>
      <c r="J654" s="262" t="s">
        <v>96</v>
      </c>
      <c r="K654" s="262" t="s">
        <v>955</v>
      </c>
      <c r="L654" s="1001">
        <v>66</v>
      </c>
      <c r="M654" s="1001">
        <v>50</v>
      </c>
      <c r="N654" s="1001">
        <v>1.32</v>
      </c>
      <c r="O654" s="262" t="s">
        <v>163</v>
      </c>
      <c r="P654" s="262" t="s">
        <v>946</v>
      </c>
      <c r="Q654" s="262" t="s">
        <v>163</v>
      </c>
      <c r="R654" s="262">
        <v>180</v>
      </c>
      <c r="X654" s="1031">
        <v>23.334924372039499</v>
      </c>
      <c r="Y654" s="1031">
        <v>0</v>
      </c>
      <c r="AA654" s="1036">
        <v>40.881046932825932</v>
      </c>
      <c r="AM654" s="1033">
        <v>0.2739840182648402</v>
      </c>
      <c r="AN654" s="1033">
        <v>0.29788023679417119</v>
      </c>
    </row>
    <row r="655" spans="1:40" x14ac:dyDescent="0.2">
      <c r="A655" s="262">
        <v>61272</v>
      </c>
      <c r="B655" s="262" t="s">
        <v>1629</v>
      </c>
      <c r="C655" s="1000">
        <v>43281</v>
      </c>
      <c r="D655" s="262">
        <v>2018</v>
      </c>
      <c r="E655" s="262" t="s">
        <v>92</v>
      </c>
      <c r="F655" s="262" t="s">
        <v>48</v>
      </c>
      <c r="G655" s="1001">
        <v>35.346341000000002</v>
      </c>
      <c r="H655" s="1001">
        <v>-113.91423</v>
      </c>
      <c r="I655" s="1001">
        <v>5.7033742008999999</v>
      </c>
      <c r="J655" s="262" t="s">
        <v>96</v>
      </c>
      <c r="K655" s="262" t="s">
        <v>955</v>
      </c>
      <c r="L655" s="1001">
        <v>64.5</v>
      </c>
      <c r="M655" s="1001">
        <v>46</v>
      </c>
      <c r="N655" s="1001">
        <v>1.4021739130434783</v>
      </c>
      <c r="O655" s="262" t="s">
        <v>163</v>
      </c>
      <c r="P655" s="262" t="s">
        <v>946</v>
      </c>
      <c r="Q655" s="262" t="s">
        <v>163</v>
      </c>
      <c r="R655" s="262">
        <v>180</v>
      </c>
      <c r="X655" s="1031" t="s">
        <v>1974</v>
      </c>
      <c r="Y655" s="1031" t="s">
        <v>1974</v>
      </c>
      <c r="Z655" s="1036">
        <v>49.033058139570798</v>
      </c>
      <c r="AA655" s="1036">
        <v>37.810797238373297</v>
      </c>
      <c r="AM655" s="1033">
        <v>0.34728757196744092</v>
      </c>
      <c r="AN655" s="1033">
        <v>0.36496198622000475</v>
      </c>
    </row>
    <row r="656" spans="1:40" x14ac:dyDescent="0.2">
      <c r="A656" s="262">
        <v>61976</v>
      </c>
      <c r="B656" s="262" t="s">
        <v>1630</v>
      </c>
      <c r="C656" s="1000">
        <v>43465</v>
      </c>
      <c r="D656" s="262">
        <v>2018</v>
      </c>
      <c r="E656" s="262" t="s">
        <v>93</v>
      </c>
      <c r="F656" s="262" t="s">
        <v>500</v>
      </c>
      <c r="G656" s="1001">
        <v>33.503129999999999</v>
      </c>
      <c r="H656" s="1001">
        <v>-81.253290000000007</v>
      </c>
      <c r="I656" s="1001">
        <v>4.6094815067999999</v>
      </c>
      <c r="J656" s="262" t="s">
        <v>96</v>
      </c>
      <c r="K656" s="262" t="s">
        <v>955</v>
      </c>
      <c r="L656" s="1001">
        <v>57</v>
      </c>
      <c r="M656" s="1001">
        <v>39</v>
      </c>
      <c r="N656" s="1001">
        <v>1.4615384615384615</v>
      </c>
      <c r="O656" s="262" t="s">
        <v>163</v>
      </c>
      <c r="P656" s="262" t="s">
        <v>946</v>
      </c>
      <c r="Q656" s="262" t="s">
        <v>163</v>
      </c>
      <c r="R656" s="262">
        <v>185</v>
      </c>
      <c r="X656" s="1031" t="s">
        <v>1974</v>
      </c>
      <c r="Y656" s="1031" t="s">
        <v>1974</v>
      </c>
      <c r="AA656" s="1036">
        <v>79.397672190035664</v>
      </c>
      <c r="AM656" s="1033">
        <v>0.13161807750848847</v>
      </c>
      <c r="AN656" s="1033">
        <v>0.18212332445939003</v>
      </c>
    </row>
    <row r="657" spans="1:40" x14ac:dyDescent="0.2">
      <c r="A657" s="262">
        <v>59678</v>
      </c>
      <c r="B657" s="262" t="s">
        <v>1631</v>
      </c>
      <c r="C657" s="1000">
        <v>43465</v>
      </c>
      <c r="D657" s="262">
        <v>2018</v>
      </c>
      <c r="E657" s="262" t="s">
        <v>93</v>
      </c>
      <c r="F657" s="262" t="s">
        <v>67</v>
      </c>
      <c r="G657" s="1001">
        <v>34.618369999999999</v>
      </c>
      <c r="H657" s="1001">
        <v>-78.00658</v>
      </c>
      <c r="I657" s="1001">
        <v>4.4725260273999998</v>
      </c>
      <c r="J657" s="262" t="s">
        <v>96</v>
      </c>
      <c r="K657" s="262" t="s">
        <v>955</v>
      </c>
      <c r="L657" s="1001">
        <v>48.652799999999999</v>
      </c>
      <c r="M657" s="1001">
        <v>33.299999999999997</v>
      </c>
      <c r="N657" s="1001">
        <v>1.4610450450450452</v>
      </c>
      <c r="O657" s="262" t="s">
        <v>163</v>
      </c>
      <c r="P657" s="262" t="s">
        <v>946</v>
      </c>
      <c r="Q657" s="262" t="s">
        <v>163</v>
      </c>
      <c r="R657" s="262">
        <v>181</v>
      </c>
      <c r="X657" s="1031">
        <v>22.990124806933</v>
      </c>
      <c r="Y657" s="1031">
        <v>4.3089911565702801</v>
      </c>
      <c r="AA657" s="1036">
        <v>67.896569976409324</v>
      </c>
      <c r="AM657" s="1033">
        <v>0.25133623349376782</v>
      </c>
      <c r="AN657" s="1033">
        <v>0.22289023996674273</v>
      </c>
    </row>
    <row r="658" spans="1:40" x14ac:dyDescent="0.2">
      <c r="A658" s="262">
        <v>59876</v>
      </c>
      <c r="B658" s="262" t="s">
        <v>1632</v>
      </c>
      <c r="C658" s="1000">
        <v>43159</v>
      </c>
      <c r="D658" s="262">
        <v>2018</v>
      </c>
      <c r="E658" s="262" t="s">
        <v>93</v>
      </c>
      <c r="F658" s="262" t="s">
        <v>45</v>
      </c>
      <c r="G658" s="1001">
        <v>31.559350999999999</v>
      </c>
      <c r="H658" s="1001">
        <v>-84.08502</v>
      </c>
      <c r="I658" s="1001">
        <v>4.7382726027000004</v>
      </c>
      <c r="J658" s="262" t="s">
        <v>96</v>
      </c>
      <c r="K658" s="262" t="s">
        <v>955</v>
      </c>
      <c r="L658" s="1001">
        <v>44</v>
      </c>
      <c r="M658" s="1001">
        <v>31.16</v>
      </c>
      <c r="N658" s="1001">
        <v>1.4120667522464698</v>
      </c>
      <c r="O658" s="262" t="s">
        <v>962</v>
      </c>
      <c r="P658" s="262" t="s">
        <v>962</v>
      </c>
      <c r="Q658" s="262">
        <v>18</v>
      </c>
      <c r="R658" s="262">
        <v>185</v>
      </c>
      <c r="X658" s="1031">
        <v>22.262565355630201</v>
      </c>
      <c r="Y658" s="1031">
        <v>5.3957539148222597</v>
      </c>
      <c r="AA658" s="1036">
        <v>82.430592192248724</v>
      </c>
      <c r="AM658" s="1033">
        <v>0.21470419282419215</v>
      </c>
      <c r="AN658" s="1033">
        <v>0.20359180889047893</v>
      </c>
    </row>
    <row r="659" spans="1:40" x14ac:dyDescent="0.2">
      <c r="A659" s="262">
        <v>60789</v>
      </c>
      <c r="B659" s="262" t="s">
        <v>1633</v>
      </c>
      <c r="C659" s="1000">
        <v>43434</v>
      </c>
      <c r="D659" s="262">
        <v>2018</v>
      </c>
      <c r="E659" s="262" t="s">
        <v>2</v>
      </c>
      <c r="F659" s="262" t="s">
        <v>21</v>
      </c>
      <c r="G659" s="1001">
        <v>31.86965</v>
      </c>
      <c r="H659" s="1001">
        <v>-100.82754</v>
      </c>
      <c r="I659" s="1001">
        <v>5.2773100457000002</v>
      </c>
      <c r="J659" s="262" t="s">
        <v>96</v>
      </c>
      <c r="K659" s="262" t="s">
        <v>955</v>
      </c>
      <c r="L659" s="1001">
        <v>45.4</v>
      </c>
      <c r="M659" s="1001">
        <v>30</v>
      </c>
      <c r="N659" s="1001">
        <v>1.5133333333333332</v>
      </c>
      <c r="O659" s="262" t="s">
        <v>163</v>
      </c>
      <c r="P659" s="262" t="s">
        <v>946</v>
      </c>
      <c r="Q659" s="262" t="s">
        <v>163</v>
      </c>
      <c r="R659" s="262">
        <v>180</v>
      </c>
      <c r="S659" s="262" t="s">
        <v>1073</v>
      </c>
      <c r="X659" s="1031">
        <v>22.713420209998102</v>
      </c>
      <c r="Y659" s="1031">
        <v>0</v>
      </c>
      <c r="AA659" s="1036">
        <v>44.135493671425728</v>
      </c>
      <c r="AM659" s="1033">
        <v>0.29209284627092846</v>
      </c>
      <c r="AN659" s="1033">
        <v>0.29242182756527019</v>
      </c>
    </row>
    <row r="660" spans="1:40" x14ac:dyDescent="0.2">
      <c r="A660" s="262">
        <v>60045</v>
      </c>
      <c r="B660" s="262" t="s">
        <v>1634</v>
      </c>
      <c r="C660" s="1000">
        <v>43311</v>
      </c>
      <c r="D660" s="262">
        <v>2018</v>
      </c>
      <c r="E660" s="262" t="s">
        <v>5</v>
      </c>
      <c r="F660" s="262" t="s">
        <v>40</v>
      </c>
      <c r="G660" s="1001">
        <v>40.936551000000001</v>
      </c>
      <c r="H660" s="1001">
        <v>-72.889150000000001</v>
      </c>
      <c r="I660" s="1001">
        <v>3.9449787670999998</v>
      </c>
      <c r="J660" s="262" t="s">
        <v>96</v>
      </c>
      <c r="K660" s="262" t="s">
        <v>955</v>
      </c>
      <c r="L660" s="1001">
        <v>32</v>
      </c>
      <c r="M660" s="1001">
        <v>24.9</v>
      </c>
      <c r="N660" s="1001">
        <v>1.285140562248996</v>
      </c>
      <c r="O660" s="262" t="s">
        <v>962</v>
      </c>
      <c r="P660" s="262" t="s">
        <v>962</v>
      </c>
      <c r="Q660" s="262">
        <v>25</v>
      </c>
      <c r="R660" s="262">
        <v>180</v>
      </c>
      <c r="X660" s="1031">
        <v>31.921046135197599</v>
      </c>
      <c r="Y660" s="1031">
        <v>9.0961504427450901</v>
      </c>
      <c r="Z660" s="1036">
        <v>148.59216507300721</v>
      </c>
      <c r="AA660" s="1036">
        <v>92.185866799469494</v>
      </c>
      <c r="AM660" s="1033">
        <v>0.21346115053822606</v>
      </c>
      <c r="AN660" s="1033">
        <v>0.23337887067395266</v>
      </c>
    </row>
    <row r="661" spans="1:40" x14ac:dyDescent="0.2">
      <c r="A661" s="262">
        <v>61445</v>
      </c>
      <c r="B661" s="262" t="s">
        <v>1635</v>
      </c>
      <c r="C661" s="1000">
        <v>43190</v>
      </c>
      <c r="D661" s="262">
        <v>2018</v>
      </c>
      <c r="E661" s="262" t="s">
        <v>8</v>
      </c>
      <c r="F661" s="262" t="s">
        <v>38</v>
      </c>
      <c r="G661" s="1001">
        <v>34.834851</v>
      </c>
      <c r="H661" s="1001">
        <v>-118.55647</v>
      </c>
      <c r="I661" s="1001">
        <v>5.7571095889999997</v>
      </c>
      <c r="J661" s="262" t="s">
        <v>96</v>
      </c>
      <c r="K661" s="262" t="s">
        <v>955</v>
      </c>
      <c r="L661" s="1001">
        <v>28</v>
      </c>
      <c r="M661" s="1001">
        <v>20</v>
      </c>
      <c r="N661" s="1001">
        <v>1.4</v>
      </c>
      <c r="O661" s="262" t="s">
        <v>163</v>
      </c>
      <c r="P661" s="262" t="s">
        <v>946</v>
      </c>
      <c r="Q661" s="262" t="s">
        <v>163</v>
      </c>
      <c r="R661" s="262">
        <v>180</v>
      </c>
      <c r="X661" s="1031">
        <v>21.391151567358602</v>
      </c>
      <c r="Y661" s="1031">
        <v>3.2710822192173299</v>
      </c>
      <c r="AA661" s="1036">
        <v>69.919798077321474</v>
      </c>
      <c r="AM661" s="1033">
        <v>0.29962328767123292</v>
      </c>
      <c r="AN661" s="1033">
        <v>0.30374544626593808</v>
      </c>
    </row>
    <row r="662" spans="1:40" x14ac:dyDescent="0.2">
      <c r="A662" s="262">
        <v>61678</v>
      </c>
      <c r="B662" s="262" t="s">
        <v>1636</v>
      </c>
      <c r="C662" s="1000">
        <v>43220</v>
      </c>
      <c r="D662" s="262">
        <v>2018</v>
      </c>
      <c r="E662" s="262" t="s">
        <v>92</v>
      </c>
      <c r="F662" s="262" t="s">
        <v>48</v>
      </c>
      <c r="G662" s="1001">
        <v>32.875697000000002</v>
      </c>
      <c r="H662" s="1001">
        <v>-111.55110999999999</v>
      </c>
      <c r="I662" s="1001">
        <v>5.7683394977000004</v>
      </c>
      <c r="J662" s="262" t="s">
        <v>96</v>
      </c>
      <c r="K662" s="262" t="s">
        <v>961</v>
      </c>
      <c r="L662" s="1001">
        <v>30.9</v>
      </c>
      <c r="M662" s="1001">
        <v>20</v>
      </c>
      <c r="N662" s="1001">
        <v>1.5449999999999999</v>
      </c>
      <c r="O662" s="262" t="s">
        <v>163</v>
      </c>
      <c r="P662" s="262" t="s">
        <v>946</v>
      </c>
      <c r="Q662" s="262" t="s">
        <v>163</v>
      </c>
      <c r="R662" s="262">
        <v>180</v>
      </c>
      <c r="S662" s="262" t="s">
        <v>1059</v>
      </c>
      <c r="T662" s="262" t="s">
        <v>1076</v>
      </c>
      <c r="U662" s="262">
        <v>2018</v>
      </c>
      <c r="V662" s="262">
        <v>10</v>
      </c>
      <c r="W662" s="262">
        <v>40</v>
      </c>
      <c r="X662" s="1031" t="s">
        <v>1974</v>
      </c>
      <c r="Y662" s="1031" t="s">
        <v>1974</v>
      </c>
      <c r="AA662" s="1036">
        <v>73.922621552151185</v>
      </c>
      <c r="AM662" s="1033">
        <v>0.3545091324200913</v>
      </c>
      <c r="AN662" s="1033">
        <v>0.34774590163934427</v>
      </c>
    </row>
    <row r="663" spans="1:40" x14ac:dyDescent="0.2">
      <c r="A663" s="262">
        <v>60315</v>
      </c>
      <c r="B663" s="262" t="s">
        <v>1637</v>
      </c>
      <c r="C663" s="1000">
        <v>43373</v>
      </c>
      <c r="D663" s="262">
        <v>2018</v>
      </c>
      <c r="E663" s="262" t="s">
        <v>92</v>
      </c>
      <c r="F663" s="262" t="s">
        <v>38</v>
      </c>
      <c r="G663" s="1001">
        <v>33.158749999999998</v>
      </c>
      <c r="H663" s="1001">
        <v>-115.54025</v>
      </c>
      <c r="I663" s="1001">
        <v>5.9063401826000002</v>
      </c>
      <c r="J663" s="262" t="s">
        <v>96</v>
      </c>
      <c r="K663" s="262" t="s">
        <v>961</v>
      </c>
      <c r="L663" s="1001">
        <v>26</v>
      </c>
      <c r="M663" s="1001">
        <v>20</v>
      </c>
      <c r="N663" s="1001">
        <v>1.3</v>
      </c>
      <c r="O663" s="262" t="s">
        <v>163</v>
      </c>
      <c r="P663" s="262" t="s">
        <v>946</v>
      </c>
      <c r="Q663" s="262" t="s">
        <v>163</v>
      </c>
      <c r="R663" s="262">
        <v>180</v>
      </c>
      <c r="X663" s="1031" t="s">
        <v>1974</v>
      </c>
      <c r="Y663" s="1031" t="s">
        <v>1974</v>
      </c>
      <c r="AA663" s="1036">
        <v>63.988971819979504</v>
      </c>
      <c r="AM663" s="1033">
        <v>0.23057077625570777</v>
      </c>
      <c r="AN663" s="1033">
        <v>0.25080828779599273</v>
      </c>
    </row>
    <row r="664" spans="1:40" x14ac:dyDescent="0.2">
      <c r="A664" s="262">
        <v>61809</v>
      </c>
      <c r="B664" s="262" t="s">
        <v>1638</v>
      </c>
      <c r="C664" s="1000">
        <v>43281</v>
      </c>
      <c r="D664" s="262">
        <v>2018</v>
      </c>
      <c r="E664" s="262" t="s">
        <v>92</v>
      </c>
      <c r="F664" s="262" t="s">
        <v>68</v>
      </c>
      <c r="G664" s="1001">
        <v>39.542040999999998</v>
      </c>
      <c r="H664" s="1001">
        <v>-118.56010999999999</v>
      </c>
      <c r="I664" s="1001">
        <v>5.2686705479000002</v>
      </c>
      <c r="J664" s="262" t="s">
        <v>96</v>
      </c>
      <c r="K664" s="262" t="s">
        <v>955</v>
      </c>
      <c r="L664" s="1001">
        <v>27.1</v>
      </c>
      <c r="M664" s="1001">
        <v>20</v>
      </c>
      <c r="N664" s="1001">
        <v>1.355</v>
      </c>
      <c r="O664" s="262" t="s">
        <v>962</v>
      </c>
      <c r="P664" s="262" t="s">
        <v>962</v>
      </c>
      <c r="Q664" s="262">
        <v>30</v>
      </c>
      <c r="R664" s="262">
        <v>180</v>
      </c>
      <c r="S664" s="262" t="s">
        <v>1023</v>
      </c>
      <c r="X664" s="1031">
        <v>28.723148518236801</v>
      </c>
      <c r="Y664" s="1031">
        <v>7.94038692022907</v>
      </c>
      <c r="AA664" s="1036">
        <v>74.077476619305472</v>
      </c>
    </row>
    <row r="665" spans="1:40" x14ac:dyDescent="0.2">
      <c r="A665" s="262">
        <v>61736</v>
      </c>
      <c r="B665" s="262" t="s">
        <v>1639</v>
      </c>
      <c r="C665" s="1000">
        <v>43465</v>
      </c>
      <c r="D665" s="262">
        <v>2018</v>
      </c>
      <c r="E665" s="262" t="s">
        <v>6</v>
      </c>
      <c r="F665" s="262" t="s">
        <v>33</v>
      </c>
      <c r="G665" s="1001">
        <v>41.831840999999997</v>
      </c>
      <c r="H665" s="1001">
        <v>-71.919871000000001</v>
      </c>
      <c r="I665" s="1001">
        <v>3.8417150685000001</v>
      </c>
      <c r="J665" s="262" t="s">
        <v>96</v>
      </c>
      <c r="K665" s="262" t="s">
        <v>955</v>
      </c>
      <c r="L665" s="1001">
        <v>24.58</v>
      </c>
      <c r="M665" s="1001">
        <v>20</v>
      </c>
      <c r="N665" s="1001">
        <v>1.2289999999999999</v>
      </c>
      <c r="O665" s="262" t="s">
        <v>962</v>
      </c>
      <c r="P665" s="262" t="s">
        <v>962</v>
      </c>
      <c r="Q665" s="262">
        <v>25</v>
      </c>
      <c r="R665" s="262">
        <v>181</v>
      </c>
      <c r="X665" s="1031">
        <v>20.185801825272002</v>
      </c>
      <c r="Y665" s="1031">
        <v>8.0025965399363699</v>
      </c>
      <c r="AA665" s="1036">
        <v>94.350543232351626</v>
      </c>
      <c r="AM665" s="1033">
        <v>0.1354623287671233</v>
      </c>
      <c r="AN665" s="1033">
        <v>0.17999772313296902</v>
      </c>
    </row>
    <row r="666" spans="1:40" x14ac:dyDescent="0.2">
      <c r="A666" s="262">
        <v>58876</v>
      </c>
      <c r="B666" s="262" t="s">
        <v>1640</v>
      </c>
      <c r="C666" s="1000">
        <v>43190</v>
      </c>
      <c r="D666" s="262">
        <v>2018</v>
      </c>
      <c r="E666" s="262" t="s">
        <v>6</v>
      </c>
      <c r="F666" s="262" t="s">
        <v>33</v>
      </c>
      <c r="G666" s="1001">
        <v>41.643270999999999</v>
      </c>
      <c r="H666" s="1001">
        <v>-72.048760000000001</v>
      </c>
      <c r="I666" s="1001">
        <v>3.8702319635000002</v>
      </c>
      <c r="J666" s="262" t="s">
        <v>96</v>
      </c>
      <c r="K666" s="262" t="s">
        <v>955</v>
      </c>
      <c r="L666" s="1001">
        <v>31.8</v>
      </c>
      <c r="M666" s="1001">
        <v>20</v>
      </c>
      <c r="N666" s="1001">
        <v>1.59</v>
      </c>
      <c r="O666" s="262" t="s">
        <v>962</v>
      </c>
      <c r="P666" s="262" t="s">
        <v>962</v>
      </c>
      <c r="Q666" s="262">
        <v>25</v>
      </c>
      <c r="R666" s="262">
        <v>180</v>
      </c>
      <c r="X666" s="1031">
        <v>20.500674591185199</v>
      </c>
      <c r="Y666" s="1031">
        <v>7.0659067952070798</v>
      </c>
      <c r="Z666" s="1036">
        <v>100.71927867926507</v>
      </c>
      <c r="AA666" s="1036">
        <v>87.267104548210582</v>
      </c>
      <c r="AM666" s="1033">
        <v>0.22655821917808219</v>
      </c>
      <c r="AN666" s="1033">
        <v>0.22425432604735884</v>
      </c>
    </row>
    <row r="667" spans="1:40" x14ac:dyDescent="0.2">
      <c r="A667" s="262">
        <v>61068</v>
      </c>
      <c r="B667" s="262" t="s">
        <v>1641</v>
      </c>
      <c r="C667" s="1000">
        <v>43465</v>
      </c>
      <c r="D667" s="262">
        <v>2018</v>
      </c>
      <c r="E667" s="262" t="s">
        <v>17</v>
      </c>
      <c r="F667" s="262" t="s">
        <v>17</v>
      </c>
      <c r="G667" s="1001">
        <v>21.908231000000001</v>
      </c>
      <c r="H667" s="1001">
        <v>-159.49201099999999</v>
      </c>
      <c r="I667" s="1001">
        <v>4.7876168950000002</v>
      </c>
      <c r="J667" s="262" t="s">
        <v>96</v>
      </c>
      <c r="K667" s="262" t="s">
        <v>955</v>
      </c>
      <c r="L667" s="1001">
        <v>28.187999999999999</v>
      </c>
      <c r="M667" s="1001">
        <v>20</v>
      </c>
      <c r="N667" s="1001">
        <v>1.4094</v>
      </c>
      <c r="O667" s="262" t="s">
        <v>163</v>
      </c>
      <c r="P667" s="262" t="s">
        <v>946</v>
      </c>
      <c r="Q667" s="262" t="s">
        <v>163</v>
      </c>
      <c r="R667" s="262">
        <v>180</v>
      </c>
      <c r="S667" s="262" t="s">
        <v>1059</v>
      </c>
      <c r="T667" s="262" t="s">
        <v>1076</v>
      </c>
      <c r="U667" s="262">
        <v>2018</v>
      </c>
      <c r="V667" s="262">
        <v>20</v>
      </c>
      <c r="W667" s="262">
        <v>100</v>
      </c>
      <c r="X667" s="1031" t="s">
        <v>1974</v>
      </c>
      <c r="Y667" s="1031" t="s">
        <v>1974</v>
      </c>
      <c r="AA667" s="1036"/>
      <c r="AM667" s="1033">
        <v>0.21404680365296805</v>
      </c>
      <c r="AN667" s="1033">
        <v>0.22160746812386156</v>
      </c>
    </row>
    <row r="668" spans="1:40" x14ac:dyDescent="0.2">
      <c r="A668" s="262">
        <v>64093</v>
      </c>
      <c r="B668" s="262" t="s">
        <v>1642</v>
      </c>
      <c r="C668" s="1000">
        <v>43465</v>
      </c>
      <c r="D668" s="262">
        <v>2018</v>
      </c>
      <c r="E668" s="262" t="s">
        <v>1</v>
      </c>
      <c r="F668" s="262" t="s">
        <v>43</v>
      </c>
      <c r="G668" s="1001">
        <v>38.074387000000002</v>
      </c>
      <c r="H668" s="1001">
        <v>-76.787538999999995</v>
      </c>
      <c r="I668" s="1001">
        <v>4.2369374429000004</v>
      </c>
      <c r="J668" s="262" t="s">
        <v>96</v>
      </c>
      <c r="K668" s="262" t="s">
        <v>955</v>
      </c>
      <c r="L668" s="1001">
        <v>28</v>
      </c>
      <c r="M668" s="1001">
        <v>20</v>
      </c>
      <c r="N668" s="1001">
        <v>1.4</v>
      </c>
      <c r="O668" s="262" t="s">
        <v>163</v>
      </c>
      <c r="P668" s="262" t="s">
        <v>946</v>
      </c>
      <c r="Q668" s="262" t="s">
        <v>163</v>
      </c>
      <c r="R668" s="262">
        <v>180</v>
      </c>
      <c r="X668" s="1031">
        <v>38.691176512172603</v>
      </c>
      <c r="Y668" s="1031">
        <v>10.270244080654001</v>
      </c>
      <c r="AA668" s="1036">
        <v>56.766611359955249</v>
      </c>
      <c r="AN668" s="1033">
        <v>0.22410632969034608</v>
      </c>
    </row>
    <row r="669" spans="1:40" x14ac:dyDescent="0.2">
      <c r="A669" s="262">
        <v>61959</v>
      </c>
      <c r="B669" s="262" t="s">
        <v>1643</v>
      </c>
      <c r="C669" s="1000">
        <v>43465</v>
      </c>
      <c r="D669" s="262">
        <v>2018</v>
      </c>
      <c r="E669" s="262" t="s">
        <v>6</v>
      </c>
      <c r="F669" s="262" t="s">
        <v>47</v>
      </c>
      <c r="G669" s="1001">
        <v>43.424816999999997</v>
      </c>
      <c r="H669" s="1001">
        <v>-72.665340999999998</v>
      </c>
      <c r="I669" s="1001">
        <v>3.7222173515999999</v>
      </c>
      <c r="J669" s="262" t="s">
        <v>96</v>
      </c>
      <c r="K669" s="262" t="s">
        <v>955</v>
      </c>
      <c r="L669" s="1001">
        <v>25.574000000000002</v>
      </c>
      <c r="M669" s="1001">
        <v>19.59</v>
      </c>
      <c r="N669" s="1001">
        <v>1.3054619703930577</v>
      </c>
      <c r="O669" s="262" t="s">
        <v>962</v>
      </c>
      <c r="P669" s="262" t="s">
        <v>962</v>
      </c>
      <c r="Q669" s="262">
        <v>25</v>
      </c>
      <c r="R669" s="262">
        <v>180</v>
      </c>
      <c r="X669" s="1031">
        <v>20.817210025808102</v>
      </c>
      <c r="Y669" s="1031">
        <v>8.0913721456841401</v>
      </c>
      <c r="Z669" s="1036">
        <v>89.379340720694074</v>
      </c>
      <c r="AA669" s="1036">
        <v>83.710976914829047</v>
      </c>
      <c r="AM669" s="1033">
        <v>0.15411832987196428</v>
      </c>
      <c r="AN669" s="1033">
        <v>0.17060231094448955</v>
      </c>
    </row>
    <row r="670" spans="1:40" x14ac:dyDescent="0.2">
      <c r="A670" s="262">
        <v>61933</v>
      </c>
      <c r="B670" s="262" t="s">
        <v>1644</v>
      </c>
      <c r="C670" s="1000">
        <v>43434</v>
      </c>
      <c r="D670" s="262">
        <v>2018</v>
      </c>
      <c r="E670" s="262" t="s">
        <v>92</v>
      </c>
      <c r="F670" s="262" t="s">
        <v>46</v>
      </c>
      <c r="G670" s="1001">
        <v>46.955280999999999</v>
      </c>
      <c r="H670" s="1001">
        <v>-118.62121</v>
      </c>
      <c r="I670" s="1001">
        <v>4.2167111871999996</v>
      </c>
      <c r="J670" s="262" t="s">
        <v>96</v>
      </c>
      <c r="K670" s="262" t="s">
        <v>955</v>
      </c>
      <c r="L670" s="1001">
        <v>28</v>
      </c>
      <c r="M670" s="1001">
        <v>19.2</v>
      </c>
      <c r="N670" s="1001">
        <v>1.4583333333333335</v>
      </c>
      <c r="O670" s="262" t="s">
        <v>163</v>
      </c>
      <c r="P670" s="262" t="s">
        <v>946</v>
      </c>
      <c r="Q670" s="262" t="s">
        <v>163</v>
      </c>
      <c r="R670" s="262">
        <v>180</v>
      </c>
      <c r="X670" s="1031" t="s">
        <v>1974</v>
      </c>
      <c r="Y670" s="1031" t="s">
        <v>1974</v>
      </c>
      <c r="AA670" s="1036">
        <v>103.64069001690254</v>
      </c>
      <c r="AM670" s="1033">
        <v>0.25767575152207012</v>
      </c>
      <c r="AN670" s="1033">
        <v>0.26909722222222227</v>
      </c>
    </row>
    <row r="671" spans="1:40" x14ac:dyDescent="0.2">
      <c r="A671" s="262">
        <v>60678</v>
      </c>
      <c r="B671" s="262" t="s">
        <v>1645</v>
      </c>
      <c r="C671" s="1000">
        <v>43404</v>
      </c>
      <c r="D671" s="262">
        <v>2018</v>
      </c>
      <c r="E671" s="262" t="s">
        <v>8</v>
      </c>
      <c r="F671" s="262" t="s">
        <v>38</v>
      </c>
      <c r="G671" s="1001">
        <v>36.527211000000001</v>
      </c>
      <c r="H671" s="1001">
        <v>-120.14921099999999</v>
      </c>
      <c r="I671" s="1001">
        <v>5.2963639268999998</v>
      </c>
      <c r="J671" s="262" t="s">
        <v>96</v>
      </c>
      <c r="K671" s="262" t="s">
        <v>961</v>
      </c>
      <c r="L671" s="1001">
        <v>23.4252</v>
      </c>
      <c r="M671" s="1001">
        <v>18.5</v>
      </c>
      <c r="N671" s="1001">
        <v>1.2662270270270271</v>
      </c>
      <c r="O671" s="262" t="s">
        <v>163</v>
      </c>
      <c r="P671" s="262" t="s">
        <v>946</v>
      </c>
      <c r="Q671" s="262" t="s">
        <v>163</v>
      </c>
      <c r="R671" s="262">
        <v>179</v>
      </c>
      <c r="X671" s="1031">
        <v>18.240238009610199</v>
      </c>
      <c r="Y671" s="1031">
        <v>3.8079381647842099</v>
      </c>
      <c r="Z671" s="1036">
        <v>50.756371673595154</v>
      </c>
      <c r="AA671" s="1036">
        <v>80.825669744821582</v>
      </c>
      <c r="AM671" s="1033">
        <v>0.22432083390987489</v>
      </c>
      <c r="AN671" s="1033">
        <v>0.23609846184982791</v>
      </c>
    </row>
    <row r="672" spans="1:40" x14ac:dyDescent="0.2">
      <c r="A672" s="262">
        <v>61023</v>
      </c>
      <c r="B672" s="262" t="s">
        <v>1646</v>
      </c>
      <c r="C672" s="1000">
        <v>43373</v>
      </c>
      <c r="D672" s="262">
        <v>2018</v>
      </c>
      <c r="E672" s="262" t="s">
        <v>1</v>
      </c>
      <c r="F672" s="262" t="s">
        <v>43</v>
      </c>
      <c r="G672" s="1001">
        <v>37.669961000000001</v>
      </c>
      <c r="H672" s="1001">
        <v>-77.169989999999999</v>
      </c>
      <c r="I672" s="1001">
        <v>4.2781465753000001</v>
      </c>
      <c r="J672" s="262" t="s">
        <v>96</v>
      </c>
      <c r="K672" s="262" t="s">
        <v>955</v>
      </c>
      <c r="L672" s="1001">
        <v>21.1</v>
      </c>
      <c r="M672" s="1001">
        <v>17</v>
      </c>
      <c r="N672" s="1001">
        <v>1.2411764705882353</v>
      </c>
      <c r="O672" s="262" t="s">
        <v>163</v>
      </c>
      <c r="P672" s="262" t="s">
        <v>946</v>
      </c>
      <c r="Q672" s="262" t="s">
        <v>163</v>
      </c>
      <c r="R672" s="262">
        <v>181</v>
      </c>
      <c r="X672" s="1031">
        <v>22.9630277542282</v>
      </c>
      <c r="Y672" s="1031">
        <v>8.7244797286340496</v>
      </c>
      <c r="AA672" s="1036">
        <v>67.784088711878226</v>
      </c>
      <c r="AM672" s="1033">
        <v>0.21541767391888261</v>
      </c>
      <c r="AN672" s="1033">
        <v>0.2198382085074467</v>
      </c>
    </row>
    <row r="673" spans="1:40" x14ac:dyDescent="0.2">
      <c r="A673" s="262">
        <v>61924</v>
      </c>
      <c r="B673" s="262" t="s">
        <v>1647</v>
      </c>
      <c r="C673" s="1000">
        <v>43465</v>
      </c>
      <c r="D673" s="262">
        <v>2018</v>
      </c>
      <c r="E673" s="262" t="s">
        <v>93</v>
      </c>
      <c r="F673" s="262" t="s">
        <v>44</v>
      </c>
      <c r="G673" s="1001">
        <v>34.949739999999998</v>
      </c>
      <c r="H673" s="1001">
        <v>-86.868049999999997</v>
      </c>
      <c r="I673" s="1001">
        <v>4.3793009131999998</v>
      </c>
      <c r="J673" s="262" t="s">
        <v>96</v>
      </c>
      <c r="K673" s="262" t="s">
        <v>961</v>
      </c>
      <c r="L673" s="1001">
        <v>20</v>
      </c>
      <c r="M673" s="1001">
        <v>15.9</v>
      </c>
      <c r="N673" s="1001">
        <v>1.2578616352201257</v>
      </c>
      <c r="O673" s="262" t="s">
        <v>163</v>
      </c>
      <c r="P673" s="262" t="s">
        <v>946</v>
      </c>
      <c r="Q673" s="262" t="s">
        <v>163</v>
      </c>
      <c r="R673" s="262">
        <v>180</v>
      </c>
      <c r="X673" s="1031">
        <v>22.937318334729301</v>
      </c>
      <c r="Y673" s="1031">
        <v>4.4891592920449899</v>
      </c>
      <c r="AA673" s="1036">
        <v>95.591275516104261</v>
      </c>
      <c r="AM673" s="1033">
        <v>0.19445162401998795</v>
      </c>
      <c r="AN673" s="1033">
        <v>0.20943596705273171</v>
      </c>
    </row>
    <row r="674" spans="1:40" x14ac:dyDescent="0.2">
      <c r="A674" s="262">
        <v>61955</v>
      </c>
      <c r="B674" s="262" t="s">
        <v>1648</v>
      </c>
      <c r="C674" s="1000">
        <v>43311</v>
      </c>
      <c r="D674" s="262">
        <v>2018</v>
      </c>
      <c r="E674" s="262" t="s">
        <v>4</v>
      </c>
      <c r="F674" s="262" t="s">
        <v>505</v>
      </c>
      <c r="G674" s="1001">
        <v>42.707011000000001</v>
      </c>
      <c r="H674" s="1001">
        <v>-84.698989999999995</v>
      </c>
      <c r="I674" s="1001">
        <v>3.7873417807999998</v>
      </c>
      <c r="J674" s="262" t="s">
        <v>96</v>
      </c>
      <c r="K674" s="262" t="s">
        <v>955</v>
      </c>
      <c r="L674" s="1001">
        <v>19.399999999999999</v>
      </c>
      <c r="M674" s="1001">
        <v>15.9</v>
      </c>
      <c r="N674" s="1001">
        <v>1.220125786163522</v>
      </c>
      <c r="O674" s="262" t="s">
        <v>163</v>
      </c>
      <c r="P674" s="262" t="s">
        <v>946</v>
      </c>
      <c r="Q674" s="262" t="s">
        <v>163</v>
      </c>
      <c r="R674" s="262">
        <v>180</v>
      </c>
      <c r="X674" s="1031">
        <v>27.414237362492599</v>
      </c>
      <c r="Y674" s="1031">
        <v>19.698571007739101</v>
      </c>
      <c r="AA674" s="1036">
        <v>63.760778124768585</v>
      </c>
      <c r="AM674" s="1033">
        <v>0.17736423422647254</v>
      </c>
      <c r="AN674" s="1033">
        <v>0.19893230688157998</v>
      </c>
    </row>
    <row r="675" spans="1:40" x14ac:dyDescent="0.2">
      <c r="A675" s="262">
        <v>62140</v>
      </c>
      <c r="B675" s="262" t="s">
        <v>1649</v>
      </c>
      <c r="C675" s="1000">
        <v>43404</v>
      </c>
      <c r="D675" s="262">
        <v>2018</v>
      </c>
      <c r="E675" s="262" t="s">
        <v>1</v>
      </c>
      <c r="F675" s="262" t="s">
        <v>43</v>
      </c>
      <c r="G675" s="1001">
        <v>37.569661000000004</v>
      </c>
      <c r="H675" s="1001">
        <v>-76.473169999999996</v>
      </c>
      <c r="I675" s="1001">
        <v>4.3045294520999997</v>
      </c>
      <c r="J675" s="262" t="s">
        <v>96</v>
      </c>
      <c r="K675" s="262" t="s">
        <v>955</v>
      </c>
      <c r="L675" s="1001">
        <v>19.7</v>
      </c>
      <c r="M675" s="1001">
        <v>15</v>
      </c>
      <c r="N675" s="1001">
        <v>1.3133333333333332</v>
      </c>
      <c r="O675" s="262" t="s">
        <v>163</v>
      </c>
      <c r="P675" s="262" t="s">
        <v>946</v>
      </c>
      <c r="Q675" s="262" t="s">
        <v>163</v>
      </c>
      <c r="R675" s="262">
        <v>181</v>
      </c>
      <c r="X675" s="1031">
        <v>22.909262068943399</v>
      </c>
      <c r="Y675" s="1031">
        <v>8.7907867139291103</v>
      </c>
      <c r="AA675" s="1036">
        <v>74.228372416859585</v>
      </c>
      <c r="AM675" s="1033">
        <v>0.22041095890410961</v>
      </c>
      <c r="AN675" s="1033">
        <v>0.21757741347905282</v>
      </c>
    </row>
    <row r="676" spans="1:40" x14ac:dyDescent="0.2">
      <c r="A676" s="262">
        <v>61412</v>
      </c>
      <c r="B676" s="262" t="s">
        <v>1650</v>
      </c>
      <c r="C676" s="1000">
        <v>43465</v>
      </c>
      <c r="D676" s="262">
        <v>2018</v>
      </c>
      <c r="E676" s="262" t="s">
        <v>93</v>
      </c>
      <c r="F676" s="262" t="s">
        <v>503</v>
      </c>
      <c r="G676" s="1001">
        <v>35.306387000000001</v>
      </c>
      <c r="H676" s="1001">
        <v>-89.167541</v>
      </c>
      <c r="I676" s="1001">
        <v>4.3936317351999996</v>
      </c>
      <c r="J676" s="262" t="s">
        <v>96</v>
      </c>
      <c r="K676" s="262" t="s">
        <v>961</v>
      </c>
      <c r="L676" s="1001">
        <v>19.995000000000001</v>
      </c>
      <c r="M676" s="1001">
        <v>15</v>
      </c>
      <c r="N676" s="1001">
        <v>1.333</v>
      </c>
      <c r="O676" s="262" t="s">
        <v>163</v>
      </c>
      <c r="P676" s="262" t="s">
        <v>946</v>
      </c>
      <c r="Q676" s="262" t="s">
        <v>163</v>
      </c>
      <c r="R676" s="262">
        <v>178</v>
      </c>
      <c r="X676" s="1031">
        <v>23.352911471527801</v>
      </c>
      <c r="Y676" s="1031">
        <v>5.0099405769323102</v>
      </c>
      <c r="AA676" s="1036">
        <v>69.433474293581142</v>
      </c>
      <c r="AM676" s="1033">
        <v>0.23913242009132418</v>
      </c>
      <c r="AN676" s="1033">
        <v>0.22934881602914389</v>
      </c>
    </row>
    <row r="677" spans="1:40" x14ac:dyDescent="0.2">
      <c r="A677" s="262">
        <v>60681</v>
      </c>
      <c r="B677" s="262" t="s">
        <v>1651</v>
      </c>
      <c r="C677" s="1000">
        <v>43343</v>
      </c>
      <c r="D677" s="262">
        <v>2018</v>
      </c>
      <c r="E677" s="262" t="s">
        <v>1</v>
      </c>
      <c r="F677" s="262" t="s">
        <v>502</v>
      </c>
      <c r="G677" s="1001">
        <v>38.992144000000003</v>
      </c>
      <c r="H677" s="1001">
        <v>-76.573769999999996</v>
      </c>
      <c r="I677" s="1001">
        <v>4.1513947488999996</v>
      </c>
      <c r="J677" s="262" t="s">
        <v>96</v>
      </c>
      <c r="K677" s="262" t="s">
        <v>955</v>
      </c>
      <c r="L677" s="1001">
        <v>18</v>
      </c>
      <c r="M677" s="1001">
        <v>12</v>
      </c>
      <c r="N677" s="1001">
        <v>1.5</v>
      </c>
      <c r="O677" s="262" t="s">
        <v>962</v>
      </c>
      <c r="P677" s="262" t="s">
        <v>962</v>
      </c>
      <c r="Q677" s="262">
        <v>12</v>
      </c>
      <c r="R677" s="262">
        <v>180</v>
      </c>
      <c r="X677" s="1031">
        <v>26.183629209357999</v>
      </c>
      <c r="Y677" s="1031">
        <v>10.2735686247521</v>
      </c>
      <c r="Z677" s="1036">
        <v>82.810125854171091</v>
      </c>
      <c r="AA677" s="1036">
        <v>118.82825001393952</v>
      </c>
      <c r="AM677" s="1033">
        <v>0.2149923896499239</v>
      </c>
      <c r="AN677" s="1033">
        <v>0.20996508803885849</v>
      </c>
    </row>
    <row r="678" spans="1:40" x14ac:dyDescent="0.2">
      <c r="A678" s="262">
        <v>61530</v>
      </c>
      <c r="B678" s="262" t="s">
        <v>1652</v>
      </c>
      <c r="C678" s="1000">
        <v>43190</v>
      </c>
      <c r="D678" s="262">
        <v>2018</v>
      </c>
      <c r="E678" s="262" t="s">
        <v>93</v>
      </c>
      <c r="F678" s="262" t="s">
        <v>500</v>
      </c>
      <c r="G678" s="1001">
        <v>33.774656999999998</v>
      </c>
      <c r="H678" s="1001">
        <v>-81.110550000000003</v>
      </c>
      <c r="I678" s="1001">
        <v>4.5892011416000003</v>
      </c>
      <c r="J678" s="262" t="s">
        <v>96</v>
      </c>
      <c r="K678" s="262" t="s">
        <v>955</v>
      </c>
      <c r="L678" s="1001">
        <v>14.795</v>
      </c>
      <c r="M678" s="1001">
        <v>10.199999999999999</v>
      </c>
      <c r="N678" s="1001">
        <v>1.4504901960784315</v>
      </c>
      <c r="O678" s="262" t="s">
        <v>163</v>
      </c>
      <c r="P678" s="262" t="s">
        <v>946</v>
      </c>
      <c r="Q678" s="262" t="s">
        <v>163</v>
      </c>
      <c r="R678" s="262">
        <v>180</v>
      </c>
      <c r="X678" s="1031" t="s">
        <v>1974</v>
      </c>
      <c r="Y678" s="1031" t="s">
        <v>1974</v>
      </c>
      <c r="AA678" s="1036">
        <v>57.016860824947173</v>
      </c>
      <c r="AM678" s="1033">
        <v>0.23311173784582334</v>
      </c>
      <c r="AN678" s="1033">
        <v>0.23159309261045047</v>
      </c>
    </row>
    <row r="679" spans="1:40" x14ac:dyDescent="0.2">
      <c r="A679" s="262">
        <v>61759</v>
      </c>
      <c r="B679" s="262" t="s">
        <v>1653</v>
      </c>
      <c r="C679" s="1000">
        <v>43159</v>
      </c>
      <c r="D679" s="262">
        <v>2018</v>
      </c>
      <c r="E679" s="262" t="s">
        <v>3</v>
      </c>
      <c r="F679" s="262" t="s">
        <v>57</v>
      </c>
      <c r="G679" s="1001">
        <v>36.315660999999999</v>
      </c>
      <c r="H679" s="1001">
        <v>-97.581829999999997</v>
      </c>
      <c r="I679" s="1001">
        <v>4.6752913241999998</v>
      </c>
      <c r="J679" s="262" t="s">
        <v>96</v>
      </c>
      <c r="K679" s="262" t="s">
        <v>955</v>
      </c>
      <c r="L679" s="1001">
        <v>13.2</v>
      </c>
      <c r="M679" s="1001">
        <v>10</v>
      </c>
      <c r="N679" s="1001">
        <v>1.3199999999999998</v>
      </c>
      <c r="O679" s="262" t="s">
        <v>163</v>
      </c>
      <c r="P679" s="262" t="s">
        <v>946</v>
      </c>
      <c r="Q679" s="262" t="s">
        <v>163</v>
      </c>
      <c r="R679" s="262">
        <v>180</v>
      </c>
      <c r="X679" s="1031">
        <v>22.015878042072298</v>
      </c>
      <c r="Y679" s="1031">
        <v>31.636832044493101</v>
      </c>
      <c r="AA679" s="1036">
        <v>56.805755897161205</v>
      </c>
      <c r="AM679" s="1033">
        <v>0.24933789954337904</v>
      </c>
      <c r="AN679" s="1033">
        <v>0.23582650273224043</v>
      </c>
    </row>
    <row r="680" spans="1:40" x14ac:dyDescent="0.2">
      <c r="A680" s="262">
        <v>61557</v>
      </c>
      <c r="B680" s="262" t="s">
        <v>1654</v>
      </c>
      <c r="C680" s="1000">
        <v>43159</v>
      </c>
      <c r="D680" s="262">
        <v>2018</v>
      </c>
      <c r="E680" s="262" t="s">
        <v>92</v>
      </c>
      <c r="F680" s="262" t="s">
        <v>19</v>
      </c>
      <c r="G680" s="1001">
        <v>35.079140000000002</v>
      </c>
      <c r="H680" s="1001">
        <v>-106.86517000000001</v>
      </c>
      <c r="I680" s="1001">
        <v>5.6324237442999996</v>
      </c>
      <c r="J680" s="262" t="s">
        <v>96</v>
      </c>
      <c r="K680" s="262" t="s">
        <v>955</v>
      </c>
      <c r="L680" s="1001">
        <v>12.497549999999999</v>
      </c>
      <c r="M680" s="1001">
        <v>10</v>
      </c>
      <c r="N680" s="1001">
        <v>1.2497549999999999</v>
      </c>
      <c r="O680" s="262" t="s">
        <v>163</v>
      </c>
      <c r="P680" s="262" t="s">
        <v>946</v>
      </c>
      <c r="Q680" s="262" t="s">
        <v>163</v>
      </c>
      <c r="R680" s="262">
        <v>180</v>
      </c>
      <c r="X680" s="1031">
        <v>24.081910863101299</v>
      </c>
      <c r="Y680" s="1031">
        <v>20.037209515894698</v>
      </c>
      <c r="AA680" s="1036">
        <v>41.723831110617944</v>
      </c>
      <c r="AM680" s="1033">
        <v>0.27603881278538811</v>
      </c>
      <c r="AN680" s="1033">
        <v>0.29480874316939887</v>
      </c>
    </row>
    <row r="681" spans="1:40" x14ac:dyDescent="0.2">
      <c r="A681" s="262">
        <v>61558</v>
      </c>
      <c r="B681" s="262" t="s">
        <v>1655</v>
      </c>
      <c r="C681" s="1000">
        <v>43220</v>
      </c>
      <c r="D681" s="262">
        <v>2018</v>
      </c>
      <c r="E681" s="262" t="s">
        <v>92</v>
      </c>
      <c r="F681" s="262" t="s">
        <v>19</v>
      </c>
      <c r="G681" s="1001">
        <v>35.075420000000001</v>
      </c>
      <c r="H681" s="1001">
        <v>-106.86481000000001</v>
      </c>
      <c r="I681" s="1001">
        <v>5.6324237442999996</v>
      </c>
      <c r="J681" s="262" t="s">
        <v>96</v>
      </c>
      <c r="K681" s="262" t="s">
        <v>955</v>
      </c>
      <c r="L681" s="1001">
        <v>12.497549999999999</v>
      </c>
      <c r="M681" s="1001">
        <v>10</v>
      </c>
      <c r="N681" s="1001">
        <v>1.2497549999999999</v>
      </c>
      <c r="O681" s="262" t="s">
        <v>163</v>
      </c>
      <c r="P681" s="262" t="s">
        <v>946</v>
      </c>
      <c r="Q681" s="262" t="s">
        <v>163</v>
      </c>
      <c r="R681" s="262">
        <v>180</v>
      </c>
      <c r="X681" s="1031">
        <v>24.082398293464099</v>
      </c>
      <c r="Y681" s="1031">
        <v>20.877258993552498</v>
      </c>
      <c r="AA681" s="1036">
        <v>41.792288865162035</v>
      </c>
      <c r="AM681" s="1033">
        <v>0.28138127853881278</v>
      </c>
      <c r="AN681" s="1033">
        <v>0.2999203096539162</v>
      </c>
    </row>
    <row r="682" spans="1:40" x14ac:dyDescent="0.2">
      <c r="A682" s="262">
        <v>61424</v>
      </c>
      <c r="B682" s="262" t="s">
        <v>1656</v>
      </c>
      <c r="C682" s="1000">
        <v>43190</v>
      </c>
      <c r="D682" s="262">
        <v>2018</v>
      </c>
      <c r="E682" s="262" t="s">
        <v>92</v>
      </c>
      <c r="F682" s="262" t="s">
        <v>39</v>
      </c>
      <c r="G682" s="1001">
        <v>42.238888000000003</v>
      </c>
      <c r="H682" s="1001">
        <v>-121.58581</v>
      </c>
      <c r="I682" s="1001">
        <v>4.7318499999999997</v>
      </c>
      <c r="J682" s="262" t="s">
        <v>96</v>
      </c>
      <c r="K682" s="262" t="s">
        <v>955</v>
      </c>
      <c r="L682" s="1001">
        <v>14</v>
      </c>
      <c r="M682" s="1001">
        <v>10</v>
      </c>
      <c r="N682" s="1001">
        <v>1.4</v>
      </c>
      <c r="O682" s="262" t="s">
        <v>163</v>
      </c>
      <c r="P682" s="262" t="s">
        <v>946</v>
      </c>
      <c r="Q682" s="262" t="s">
        <v>163</v>
      </c>
      <c r="R682" s="262">
        <v>180</v>
      </c>
      <c r="X682" s="1031" t="s">
        <v>1974</v>
      </c>
      <c r="Y682" s="1031" t="s">
        <v>1974</v>
      </c>
      <c r="AA682" s="1036">
        <v>50.584256569066909</v>
      </c>
      <c r="AM682" s="1033">
        <v>0.28166666666666668</v>
      </c>
      <c r="AN682" s="1033">
        <v>0.30553278688524588</v>
      </c>
    </row>
    <row r="683" spans="1:40" x14ac:dyDescent="0.2">
      <c r="A683" s="262">
        <v>61345</v>
      </c>
      <c r="B683" s="262" t="s">
        <v>1657</v>
      </c>
      <c r="C683" s="1000">
        <v>43343</v>
      </c>
      <c r="D683" s="262">
        <v>2018</v>
      </c>
      <c r="E683" s="262" t="s">
        <v>92</v>
      </c>
      <c r="F683" s="262" t="s">
        <v>39</v>
      </c>
      <c r="G683" s="1001">
        <v>45.587121000000003</v>
      </c>
      <c r="H683" s="1001">
        <v>-120.59587000000001</v>
      </c>
      <c r="I683" s="1001">
        <v>4.3809883561999996</v>
      </c>
      <c r="J683" s="262" t="s">
        <v>96</v>
      </c>
      <c r="K683" s="262" t="s">
        <v>955</v>
      </c>
      <c r="L683" s="1001">
        <v>12.5</v>
      </c>
      <c r="M683" s="1001">
        <v>10</v>
      </c>
      <c r="N683" s="1001">
        <v>1.25</v>
      </c>
      <c r="O683" s="262" t="s">
        <v>163</v>
      </c>
      <c r="P683" s="262" t="s">
        <v>946</v>
      </c>
      <c r="Q683" s="262" t="s">
        <v>163</v>
      </c>
      <c r="R683" s="262">
        <v>180</v>
      </c>
      <c r="X683" s="1031" t="s">
        <v>1974</v>
      </c>
      <c r="Y683" s="1031" t="s">
        <v>1974</v>
      </c>
      <c r="AA683" s="1036">
        <v>59.498875581948248</v>
      </c>
      <c r="AM683" s="1033">
        <v>0.21490867579908679</v>
      </c>
      <c r="AN683" s="1033">
        <v>0.24781420765027326</v>
      </c>
    </row>
    <row r="684" spans="1:40" x14ac:dyDescent="0.2">
      <c r="A684" s="262">
        <v>61599</v>
      </c>
      <c r="B684" s="262" t="s">
        <v>1658</v>
      </c>
      <c r="C684" s="1000">
        <v>43281</v>
      </c>
      <c r="D684" s="262">
        <v>2018</v>
      </c>
      <c r="E684" s="262" t="s">
        <v>1</v>
      </c>
      <c r="F684" s="262" t="s">
        <v>32</v>
      </c>
      <c r="G684" s="1001">
        <v>40.403238000000002</v>
      </c>
      <c r="H684" s="1001">
        <v>-74.567790000000002</v>
      </c>
      <c r="I684" s="1001">
        <v>3.9853575341999998</v>
      </c>
      <c r="J684" s="262" t="s">
        <v>96</v>
      </c>
      <c r="K684" s="262" t="s">
        <v>955</v>
      </c>
      <c r="L684" s="1001">
        <v>13.0046</v>
      </c>
      <c r="M684" s="1001">
        <v>10</v>
      </c>
      <c r="N684" s="1001">
        <v>1.3004599999999999</v>
      </c>
      <c r="O684" s="262" t="s">
        <v>962</v>
      </c>
      <c r="P684" s="262" t="s">
        <v>962</v>
      </c>
      <c r="Q684" s="262">
        <v>20</v>
      </c>
      <c r="R684" s="262">
        <v>180</v>
      </c>
      <c r="X684" s="1031">
        <v>19.383551473254101</v>
      </c>
      <c r="Y684" s="1031">
        <v>20.095832187104001</v>
      </c>
      <c r="AA684" s="1036">
        <v>105.08705595216543</v>
      </c>
      <c r="AM684" s="1033">
        <v>0.19100456621004569</v>
      </c>
      <c r="AN684" s="1033">
        <v>0.17965619307832423</v>
      </c>
    </row>
    <row r="685" spans="1:40" x14ac:dyDescent="0.2">
      <c r="A685" s="262">
        <v>61496</v>
      </c>
      <c r="B685" s="262" t="s">
        <v>1659</v>
      </c>
      <c r="C685" s="1000">
        <v>43311</v>
      </c>
      <c r="D685" s="262">
        <v>2018</v>
      </c>
      <c r="E685" s="262" t="s">
        <v>92</v>
      </c>
      <c r="F685" s="262" t="s">
        <v>39</v>
      </c>
      <c r="G685" s="1001">
        <v>44.673951000000002</v>
      </c>
      <c r="H685" s="1001">
        <v>-121.12296000000001</v>
      </c>
      <c r="I685" s="1001">
        <v>4.4257554795000003</v>
      </c>
      <c r="J685" s="262" t="s">
        <v>96</v>
      </c>
      <c r="K685" s="262" t="s">
        <v>955</v>
      </c>
      <c r="L685" s="1001">
        <v>13</v>
      </c>
      <c r="M685" s="1001">
        <v>10</v>
      </c>
      <c r="N685" s="1001">
        <v>1.3</v>
      </c>
      <c r="O685" s="262" t="s">
        <v>163</v>
      </c>
      <c r="P685" s="262" t="s">
        <v>946</v>
      </c>
      <c r="Q685" s="262" t="s">
        <v>163</v>
      </c>
      <c r="R685" s="262">
        <v>180</v>
      </c>
      <c r="X685" s="1031" t="s">
        <v>1974</v>
      </c>
      <c r="Y685" s="1031" t="s">
        <v>1974</v>
      </c>
      <c r="AA685" s="1036">
        <v>54.526985028175524</v>
      </c>
      <c r="AM685" s="1033">
        <v>0.23726027397260274</v>
      </c>
      <c r="AN685" s="1033">
        <v>0.26705373406193084</v>
      </c>
    </row>
    <row r="686" spans="1:40" x14ac:dyDescent="0.2">
      <c r="A686" s="262">
        <v>61497</v>
      </c>
      <c r="B686" s="262" t="s">
        <v>1660</v>
      </c>
      <c r="C686" s="1000">
        <v>43343</v>
      </c>
      <c r="D686" s="262">
        <v>2018</v>
      </c>
      <c r="E686" s="262" t="s">
        <v>92</v>
      </c>
      <c r="F686" s="262" t="s">
        <v>39</v>
      </c>
      <c r="G686" s="1001">
        <v>44.619211</v>
      </c>
      <c r="H686" s="1001">
        <v>-121.20626</v>
      </c>
      <c r="I686" s="1001">
        <v>4.4034198629999999</v>
      </c>
      <c r="J686" s="262" t="s">
        <v>96</v>
      </c>
      <c r="K686" s="262" t="s">
        <v>955</v>
      </c>
      <c r="L686" s="1001">
        <v>13</v>
      </c>
      <c r="M686" s="1001">
        <v>10</v>
      </c>
      <c r="N686" s="1001">
        <v>1.3</v>
      </c>
      <c r="O686" s="262" t="s">
        <v>163</v>
      </c>
      <c r="P686" s="262" t="s">
        <v>946</v>
      </c>
      <c r="Q686" s="262" t="s">
        <v>163</v>
      </c>
      <c r="R686" s="262">
        <v>180</v>
      </c>
      <c r="X686" s="1031" t="s">
        <v>1974</v>
      </c>
      <c r="Y686" s="1031" t="s">
        <v>1974</v>
      </c>
      <c r="AA686" s="1036">
        <v>60.334440640488189</v>
      </c>
      <c r="AM686" s="1033">
        <v>0.23680365296803654</v>
      </c>
      <c r="AN686" s="1033">
        <v>0.26107695810564663</v>
      </c>
    </row>
    <row r="687" spans="1:40" x14ac:dyDescent="0.2">
      <c r="A687" s="262">
        <v>61281</v>
      </c>
      <c r="B687" s="262" t="s">
        <v>1661</v>
      </c>
      <c r="C687" s="1000">
        <v>43373</v>
      </c>
      <c r="D687" s="262">
        <v>2018</v>
      </c>
      <c r="E687" s="262" t="s">
        <v>92</v>
      </c>
      <c r="F687" s="262" t="s">
        <v>39</v>
      </c>
      <c r="G687" s="1001">
        <v>44.060814000000001</v>
      </c>
      <c r="H687" s="1001">
        <v>-121.23721</v>
      </c>
      <c r="I687" s="1001">
        <v>4.5099561644000001</v>
      </c>
      <c r="J687" s="262" t="s">
        <v>96</v>
      </c>
      <c r="K687" s="262" t="s">
        <v>955</v>
      </c>
      <c r="L687" s="1001">
        <v>13</v>
      </c>
      <c r="M687" s="1001">
        <v>10</v>
      </c>
      <c r="N687" s="1001">
        <v>1.3</v>
      </c>
      <c r="O687" s="262" t="s">
        <v>163</v>
      </c>
      <c r="P687" s="262" t="s">
        <v>946</v>
      </c>
      <c r="Q687" s="262" t="s">
        <v>163</v>
      </c>
      <c r="R687" s="262">
        <v>180</v>
      </c>
      <c r="X687" s="1031" t="s">
        <v>1974</v>
      </c>
      <c r="Y687" s="1031" t="s">
        <v>1974</v>
      </c>
      <c r="AA687" s="1036">
        <v>65.155213879948832</v>
      </c>
      <c r="AM687" s="1033">
        <v>0.25876712328767121</v>
      </c>
      <c r="AN687" s="1033">
        <v>0.26873861566484514</v>
      </c>
    </row>
    <row r="688" spans="1:40" x14ac:dyDescent="0.2">
      <c r="A688" s="262">
        <v>61871</v>
      </c>
      <c r="B688" s="262" t="s">
        <v>1662</v>
      </c>
      <c r="C688" s="1000">
        <v>43434</v>
      </c>
      <c r="D688" s="262">
        <v>2018</v>
      </c>
      <c r="E688" s="262" t="s">
        <v>2</v>
      </c>
      <c r="F688" s="262" t="s">
        <v>21</v>
      </c>
      <c r="G688" s="1001">
        <v>33.166173000000001</v>
      </c>
      <c r="H688" s="1001">
        <v>-96.172619999999995</v>
      </c>
      <c r="I688" s="1001">
        <v>4.6250111872000002</v>
      </c>
      <c r="J688" s="262" t="s">
        <v>96</v>
      </c>
      <c r="K688" s="262" t="s">
        <v>961</v>
      </c>
      <c r="L688" s="1001">
        <v>14.263199999999999</v>
      </c>
      <c r="M688" s="1001">
        <v>10</v>
      </c>
      <c r="N688" s="1001">
        <v>1.42632</v>
      </c>
      <c r="O688" s="262" t="s">
        <v>163</v>
      </c>
      <c r="P688" s="262" t="s">
        <v>946</v>
      </c>
      <c r="Q688" s="262" t="s">
        <v>163</v>
      </c>
      <c r="R688" s="262">
        <v>181</v>
      </c>
      <c r="X688" s="1031">
        <v>26.059345142997</v>
      </c>
      <c r="Y688" s="1031">
        <v>0</v>
      </c>
      <c r="AA688" s="1036">
        <v>65.728162127184163</v>
      </c>
      <c r="AM688" s="1033">
        <v>0.18146118721461188</v>
      </c>
      <c r="AN688" s="1033">
        <v>0.20039845173041898</v>
      </c>
    </row>
    <row r="689" spans="1:40" x14ac:dyDescent="0.2">
      <c r="A689" s="262">
        <v>61874</v>
      </c>
      <c r="B689" s="262" t="s">
        <v>1663</v>
      </c>
      <c r="C689" s="1000">
        <v>43434</v>
      </c>
      <c r="D689" s="262">
        <v>2018</v>
      </c>
      <c r="E689" s="262" t="s">
        <v>2</v>
      </c>
      <c r="F689" s="262" t="s">
        <v>21</v>
      </c>
      <c r="G689" s="1001">
        <v>31.291150999999999</v>
      </c>
      <c r="H689" s="1001">
        <v>-97.260739999999998</v>
      </c>
      <c r="I689" s="1001">
        <v>4.7373984018000002</v>
      </c>
      <c r="J689" s="262" t="s">
        <v>96</v>
      </c>
      <c r="K689" s="262" t="s">
        <v>961</v>
      </c>
      <c r="L689" s="1001">
        <v>14.256</v>
      </c>
      <c r="M689" s="1001">
        <v>10</v>
      </c>
      <c r="N689" s="1001">
        <v>1.4256</v>
      </c>
      <c r="O689" s="262" t="s">
        <v>163</v>
      </c>
      <c r="P689" s="262" t="s">
        <v>946</v>
      </c>
      <c r="Q689" s="262" t="s">
        <v>163</v>
      </c>
      <c r="R689" s="262">
        <v>181</v>
      </c>
      <c r="X689" s="1031">
        <v>26.4865753152834</v>
      </c>
      <c r="Y689" s="1031">
        <v>0</v>
      </c>
      <c r="AA689" s="1036">
        <v>61.913271262705933</v>
      </c>
      <c r="AM689" s="1033">
        <v>0.20917808219178083</v>
      </c>
      <c r="AN689" s="1033">
        <v>0.23071493624772313</v>
      </c>
    </row>
    <row r="690" spans="1:40" x14ac:dyDescent="0.2">
      <c r="A690" s="262">
        <v>61868</v>
      </c>
      <c r="B690" s="262" t="s">
        <v>1664</v>
      </c>
      <c r="C690" s="1000">
        <v>43465</v>
      </c>
      <c r="D690" s="262">
        <v>2018</v>
      </c>
      <c r="E690" s="262" t="s">
        <v>2</v>
      </c>
      <c r="F690" s="262" t="s">
        <v>21</v>
      </c>
      <c r="G690" s="1001">
        <v>29.537482000000001</v>
      </c>
      <c r="H690" s="1001">
        <v>-95.969549999999998</v>
      </c>
      <c r="I690" s="1001">
        <v>4.6456310501999996</v>
      </c>
      <c r="J690" s="262" t="s">
        <v>96</v>
      </c>
      <c r="K690" s="262" t="s">
        <v>961</v>
      </c>
      <c r="L690" s="1001">
        <v>14.256</v>
      </c>
      <c r="M690" s="1001">
        <v>10</v>
      </c>
      <c r="N690" s="1001">
        <v>1.4256</v>
      </c>
      <c r="O690" s="262" t="s">
        <v>163</v>
      </c>
      <c r="P690" s="262" t="s">
        <v>946</v>
      </c>
      <c r="Q690" s="262" t="s">
        <v>163</v>
      </c>
      <c r="R690" s="262">
        <v>182</v>
      </c>
      <c r="X690" s="1031">
        <v>26.492548622577001</v>
      </c>
      <c r="Y690" s="1031">
        <v>0</v>
      </c>
      <c r="AA690" s="1036">
        <v>61.094530544778934</v>
      </c>
      <c r="AM690" s="1033">
        <v>0.1742579908675799</v>
      </c>
      <c r="AN690" s="1033">
        <v>0.21993397085610197</v>
      </c>
    </row>
    <row r="691" spans="1:40" x14ac:dyDescent="0.2">
      <c r="A691" s="262">
        <v>61867</v>
      </c>
      <c r="B691" s="262" t="s">
        <v>1665</v>
      </c>
      <c r="C691" s="1000">
        <v>43465</v>
      </c>
      <c r="D691" s="262">
        <v>2018</v>
      </c>
      <c r="E691" s="262" t="s">
        <v>2</v>
      </c>
      <c r="F691" s="262" t="s">
        <v>21</v>
      </c>
      <c r="G691" s="1001">
        <v>29.633690999999999</v>
      </c>
      <c r="H691" s="1001">
        <v>-96.078781000000006</v>
      </c>
      <c r="I691" s="1001">
        <v>4.6411376712000001</v>
      </c>
      <c r="J691" s="262" t="s">
        <v>96</v>
      </c>
      <c r="K691" s="262" t="s">
        <v>955</v>
      </c>
      <c r="L691" s="1001">
        <v>14.259</v>
      </c>
      <c r="M691" s="1001">
        <v>10</v>
      </c>
      <c r="N691" s="1001">
        <v>1.4258999999999999</v>
      </c>
      <c r="O691" s="262" t="s">
        <v>163</v>
      </c>
      <c r="P691" s="262" t="s">
        <v>946</v>
      </c>
      <c r="Q691" s="262" t="s">
        <v>163</v>
      </c>
      <c r="R691" s="262">
        <v>180</v>
      </c>
      <c r="X691" s="1031">
        <v>28.096776104094602</v>
      </c>
      <c r="Y691" s="1031">
        <v>0</v>
      </c>
      <c r="AA691" s="1036">
        <v>55.021837598464145</v>
      </c>
      <c r="AN691" s="1033">
        <v>0.21862477231329691</v>
      </c>
    </row>
    <row r="692" spans="1:40" x14ac:dyDescent="0.2">
      <c r="A692" s="262">
        <v>61810</v>
      </c>
      <c r="B692" s="262" t="s">
        <v>1666</v>
      </c>
      <c r="C692" s="1000">
        <v>43465</v>
      </c>
      <c r="D692" s="262">
        <v>2018</v>
      </c>
      <c r="E692" s="262" t="s">
        <v>2</v>
      </c>
      <c r="F692" s="262" t="s">
        <v>21</v>
      </c>
      <c r="G692" s="1001">
        <v>33.632911</v>
      </c>
      <c r="H692" s="1001">
        <v>-95.390710999999996</v>
      </c>
      <c r="I692" s="1001">
        <v>4.5603273973</v>
      </c>
      <c r="J692" s="262" t="s">
        <v>96</v>
      </c>
      <c r="K692" s="262" t="s">
        <v>961</v>
      </c>
      <c r="L692" s="1001">
        <v>14.256</v>
      </c>
      <c r="M692" s="1001">
        <v>10</v>
      </c>
      <c r="N692" s="1001">
        <v>1.4256</v>
      </c>
      <c r="O692" s="262" t="s">
        <v>163</v>
      </c>
      <c r="P692" s="262" t="s">
        <v>946</v>
      </c>
      <c r="Q692" s="262" t="s">
        <v>163</v>
      </c>
      <c r="R692" s="262">
        <v>182</v>
      </c>
      <c r="X692" s="1031">
        <v>25.844705308789699</v>
      </c>
      <c r="Y692" s="1031">
        <v>0</v>
      </c>
      <c r="AA692" s="1036">
        <v>75.547933786300149</v>
      </c>
      <c r="AM692" s="1033">
        <v>0.18110730593607305</v>
      </c>
      <c r="AN692" s="1033">
        <v>0.17528460837887067</v>
      </c>
    </row>
    <row r="693" spans="1:40" x14ac:dyDescent="0.2">
      <c r="A693" s="262">
        <v>62713</v>
      </c>
      <c r="B693" s="262" t="s">
        <v>1667</v>
      </c>
      <c r="C693" s="1000">
        <v>43465</v>
      </c>
      <c r="D693" s="262">
        <v>2018</v>
      </c>
      <c r="E693" s="262" t="s">
        <v>1</v>
      </c>
      <c r="F693" s="262" t="s">
        <v>32</v>
      </c>
      <c r="G693" s="1001">
        <v>40.836806000000003</v>
      </c>
      <c r="H693" s="1001">
        <v>-75.065470000000005</v>
      </c>
      <c r="I693" s="1001">
        <v>3.9039586758000002</v>
      </c>
      <c r="J693" s="262" t="s">
        <v>96</v>
      </c>
      <c r="K693" s="262" t="s">
        <v>955</v>
      </c>
      <c r="L693" s="1001">
        <v>14</v>
      </c>
      <c r="M693" s="1001">
        <v>10</v>
      </c>
      <c r="N693" s="1001">
        <v>1.4</v>
      </c>
      <c r="O693" s="262" t="s">
        <v>962</v>
      </c>
      <c r="P693" s="262" t="s">
        <v>962</v>
      </c>
      <c r="Q693" s="262">
        <v>10</v>
      </c>
      <c r="R693" s="262">
        <v>180</v>
      </c>
      <c r="X693" s="1031">
        <v>19.087800852439599</v>
      </c>
      <c r="Y693" s="1031">
        <v>15.749756939396301</v>
      </c>
      <c r="AA693" s="1036">
        <v>118.47129758060854</v>
      </c>
      <c r="AM693" s="1033">
        <v>0.13004566210045665</v>
      </c>
      <c r="AN693" s="1033">
        <v>0.18134107468123858</v>
      </c>
    </row>
    <row r="694" spans="1:40" x14ac:dyDescent="0.2">
      <c r="A694" s="262">
        <v>61631</v>
      </c>
      <c r="B694" s="262" t="s">
        <v>1668</v>
      </c>
      <c r="C694" s="1000">
        <v>43131</v>
      </c>
      <c r="D694" s="262">
        <v>2018</v>
      </c>
      <c r="E694" s="262" t="s">
        <v>92</v>
      </c>
      <c r="F694" s="262" t="s">
        <v>39</v>
      </c>
      <c r="G694" s="1001">
        <v>42.610731999999999</v>
      </c>
      <c r="H694" s="1001">
        <v>-121.86121</v>
      </c>
      <c r="I694" s="1001">
        <v>4.7181614155</v>
      </c>
      <c r="J694" s="262" t="s">
        <v>96</v>
      </c>
      <c r="K694" s="262" t="s">
        <v>955</v>
      </c>
      <c r="L694" s="1001">
        <v>14</v>
      </c>
      <c r="M694" s="1001">
        <v>9.9</v>
      </c>
      <c r="N694" s="1001">
        <v>1.4141414141414141</v>
      </c>
      <c r="O694" s="262" t="s">
        <v>962</v>
      </c>
      <c r="P694" s="262" t="s">
        <v>962</v>
      </c>
      <c r="Q694" s="262">
        <v>28</v>
      </c>
      <c r="R694" s="262">
        <v>180</v>
      </c>
      <c r="X694" s="1031" t="s">
        <v>1974</v>
      </c>
      <c r="Y694" s="1031" t="s">
        <v>1974</v>
      </c>
      <c r="AA694" s="1036">
        <v>57.842466354464506</v>
      </c>
      <c r="AM694" s="1033">
        <v>0.22421705640883716</v>
      </c>
      <c r="AN694" s="1033">
        <v>0.23741513495611846</v>
      </c>
    </row>
    <row r="695" spans="1:40" x14ac:dyDescent="0.2">
      <c r="A695" s="262">
        <v>61600</v>
      </c>
      <c r="B695" s="262" t="s">
        <v>1669</v>
      </c>
      <c r="C695" s="1000">
        <v>43343</v>
      </c>
      <c r="D695" s="262">
        <v>2018</v>
      </c>
      <c r="E695" s="262" t="s">
        <v>1</v>
      </c>
      <c r="F695" s="262" t="s">
        <v>32</v>
      </c>
      <c r="G695" s="1001">
        <v>40.444372000000001</v>
      </c>
      <c r="H695" s="1001">
        <v>-74.243380000000002</v>
      </c>
      <c r="I695" s="1001">
        <v>3.9527027396999999</v>
      </c>
      <c r="J695" s="262" t="s">
        <v>96</v>
      </c>
      <c r="K695" s="262" t="s">
        <v>955</v>
      </c>
      <c r="L695" s="1001">
        <v>10.69</v>
      </c>
      <c r="M695" s="1001">
        <v>8.8000000000000007</v>
      </c>
      <c r="N695" s="1001">
        <v>1.2147727272727271</v>
      </c>
      <c r="O695" s="262" t="s">
        <v>962</v>
      </c>
      <c r="P695" s="262" t="s">
        <v>962</v>
      </c>
      <c r="Q695" s="262">
        <v>12</v>
      </c>
      <c r="R695" s="262">
        <v>180</v>
      </c>
      <c r="X695" s="1031">
        <v>20.191468450425599</v>
      </c>
      <c r="Y695" s="1031">
        <v>19.4076699985396</v>
      </c>
      <c r="AA695" s="1036">
        <v>105.58180503422193</v>
      </c>
      <c r="AM695" s="1033">
        <v>0.17949616023246157</v>
      </c>
      <c r="AN695" s="1033">
        <v>0.1700146961417453</v>
      </c>
    </row>
    <row r="696" spans="1:40" x14ac:dyDescent="0.2">
      <c r="A696" s="262">
        <v>61965</v>
      </c>
      <c r="B696" s="262" t="s">
        <v>1670</v>
      </c>
      <c r="C696" s="1000">
        <v>43404</v>
      </c>
      <c r="D696" s="262">
        <v>2018</v>
      </c>
      <c r="E696" s="262" t="s">
        <v>1</v>
      </c>
      <c r="F696" s="262" t="s">
        <v>32</v>
      </c>
      <c r="G696" s="1001">
        <v>40.522818000000001</v>
      </c>
      <c r="H696" s="1001">
        <v>-74.94417</v>
      </c>
      <c r="I696" s="1001">
        <v>3.9635219178000001</v>
      </c>
      <c r="J696" s="262" t="s">
        <v>96</v>
      </c>
      <c r="K696" s="262" t="s">
        <v>955</v>
      </c>
      <c r="L696" s="1001">
        <v>9.9969999999999999</v>
      </c>
      <c r="M696" s="1001">
        <v>8.8000000000000007</v>
      </c>
      <c r="N696" s="1001">
        <v>1.1360227272727272</v>
      </c>
      <c r="O696" s="262" t="s">
        <v>962</v>
      </c>
      <c r="P696" s="262" t="s">
        <v>962</v>
      </c>
      <c r="Q696" s="262">
        <v>20</v>
      </c>
      <c r="R696" s="262">
        <v>180</v>
      </c>
      <c r="X696" s="1031">
        <v>18.812519705002199</v>
      </c>
      <c r="Y696" s="1031">
        <v>20.2608663044285</v>
      </c>
      <c r="AA696" s="1036">
        <v>97.567304841251556</v>
      </c>
      <c r="AM696" s="1033">
        <v>0.17456672893316727</v>
      </c>
      <c r="AN696" s="1033">
        <v>0.16428371833084945</v>
      </c>
    </row>
    <row r="697" spans="1:40" x14ac:dyDescent="0.2">
      <c r="A697" s="262">
        <v>61601</v>
      </c>
      <c r="B697" s="262" t="s">
        <v>1671</v>
      </c>
      <c r="C697" s="1000">
        <v>43251</v>
      </c>
      <c r="D697" s="262">
        <v>2018</v>
      </c>
      <c r="E697" s="262" t="s">
        <v>1</v>
      </c>
      <c r="F697" s="262" t="s">
        <v>32</v>
      </c>
      <c r="G697" s="1001">
        <v>40.453864000000003</v>
      </c>
      <c r="H697" s="1001">
        <v>-74.863029999999995</v>
      </c>
      <c r="I697" s="1001">
        <v>3.9719244292</v>
      </c>
      <c r="J697" s="262" t="s">
        <v>96</v>
      </c>
      <c r="K697" s="262" t="s">
        <v>955</v>
      </c>
      <c r="L697" s="1001">
        <v>9.99</v>
      </c>
      <c r="M697" s="1001">
        <v>8.4</v>
      </c>
      <c r="N697" s="1001">
        <v>1.1892857142857143</v>
      </c>
      <c r="O697" s="262" t="s">
        <v>962</v>
      </c>
      <c r="P697" s="262" t="s">
        <v>962</v>
      </c>
      <c r="Q697" s="262">
        <v>25</v>
      </c>
      <c r="R697" s="262">
        <v>180</v>
      </c>
      <c r="X697" s="1031">
        <v>18.8263671843279</v>
      </c>
      <c r="Y697" s="1031">
        <v>19.829475729416</v>
      </c>
      <c r="AA697" s="1036">
        <v>112.96383828093612</v>
      </c>
      <c r="AM697" s="1033">
        <v>0.1663133289845618</v>
      </c>
      <c r="AN697" s="1033">
        <v>0.16133229247983341</v>
      </c>
    </row>
    <row r="698" spans="1:40" x14ac:dyDescent="0.2">
      <c r="A698" s="262">
        <v>61588</v>
      </c>
      <c r="B698" s="262" t="s">
        <v>1672</v>
      </c>
      <c r="C698" s="1000">
        <v>43281</v>
      </c>
      <c r="D698" s="262">
        <v>2018</v>
      </c>
      <c r="E698" s="262" t="s">
        <v>3</v>
      </c>
      <c r="F698" s="262" t="s">
        <v>42</v>
      </c>
      <c r="G698" s="1001">
        <v>39.118091</v>
      </c>
      <c r="H698" s="1001">
        <v>-94.289739999999995</v>
      </c>
      <c r="I698" s="1001">
        <v>4.2353212328999996</v>
      </c>
      <c r="J698" s="262" t="s">
        <v>96</v>
      </c>
      <c r="K698" s="262" t="s">
        <v>955</v>
      </c>
      <c r="L698" s="1001">
        <v>10.87</v>
      </c>
      <c r="M698" s="1001">
        <v>8.4</v>
      </c>
      <c r="N698" s="1001">
        <v>1.2940476190476189</v>
      </c>
      <c r="O698" s="262" t="s">
        <v>962</v>
      </c>
      <c r="P698" s="262" t="s">
        <v>962</v>
      </c>
      <c r="Q698" s="262">
        <v>25</v>
      </c>
      <c r="R698" s="262">
        <v>180</v>
      </c>
      <c r="X698" s="1031">
        <v>27.7671228020501</v>
      </c>
      <c r="Y698" s="1031">
        <v>34.008255799297501</v>
      </c>
      <c r="AA698" s="1036">
        <v>61.191585535701769</v>
      </c>
      <c r="AM698" s="1033">
        <v>0.19884757555990426</v>
      </c>
      <c r="AN698" s="1033">
        <v>0.19929362910920281</v>
      </c>
    </row>
    <row r="699" spans="1:40" x14ac:dyDescent="0.2">
      <c r="A699" s="262">
        <v>61954</v>
      </c>
      <c r="B699" s="262" t="s">
        <v>1673</v>
      </c>
      <c r="C699" s="1000">
        <v>43281</v>
      </c>
      <c r="D699" s="262">
        <v>2018</v>
      </c>
      <c r="E699" s="262" t="s">
        <v>4</v>
      </c>
      <c r="F699" s="262" t="s">
        <v>505</v>
      </c>
      <c r="G699" s="1001">
        <v>42.707121000000001</v>
      </c>
      <c r="H699" s="1001">
        <v>-84.70008</v>
      </c>
      <c r="I699" s="1001">
        <v>3.7894780822</v>
      </c>
      <c r="J699" s="262" t="s">
        <v>96</v>
      </c>
      <c r="K699" s="262" t="s">
        <v>955</v>
      </c>
      <c r="L699" s="1001">
        <v>9.9</v>
      </c>
      <c r="M699" s="1001">
        <v>8.1</v>
      </c>
      <c r="N699" s="1001">
        <v>1.2222222222222223</v>
      </c>
      <c r="O699" s="262" t="s">
        <v>163</v>
      </c>
      <c r="P699" s="262" t="s">
        <v>946</v>
      </c>
      <c r="Q699" s="262" t="s">
        <v>163</v>
      </c>
      <c r="R699" s="262">
        <v>180</v>
      </c>
      <c r="X699" s="1031">
        <v>27.414097272160401</v>
      </c>
      <c r="Y699" s="1031">
        <v>19.730849143858801</v>
      </c>
      <c r="AA699" s="1036">
        <v>61.001249473956456</v>
      </c>
      <c r="AM699" s="1033">
        <v>0.18129545070184347</v>
      </c>
      <c r="AN699" s="1033">
        <v>0.20282387730778753</v>
      </c>
    </row>
    <row r="700" spans="1:40" x14ac:dyDescent="0.2">
      <c r="A700" s="262">
        <v>61433</v>
      </c>
      <c r="B700" s="262" t="s">
        <v>1674</v>
      </c>
      <c r="C700" s="1000">
        <v>43281</v>
      </c>
      <c r="D700" s="262">
        <v>2018</v>
      </c>
      <c r="E700" s="262" t="s">
        <v>93</v>
      </c>
      <c r="F700" s="262" t="s">
        <v>500</v>
      </c>
      <c r="G700" s="1001">
        <v>32.498320999999997</v>
      </c>
      <c r="H700" s="1001">
        <v>-80.962149999999994</v>
      </c>
      <c r="I700" s="1001">
        <v>4.6799404109999996</v>
      </c>
      <c r="J700" s="262" t="s">
        <v>96</v>
      </c>
      <c r="K700" s="262" t="s">
        <v>961</v>
      </c>
      <c r="L700" s="1001">
        <v>10.62</v>
      </c>
      <c r="M700" s="1001">
        <v>8</v>
      </c>
      <c r="N700" s="1001">
        <v>1.3274999999999999</v>
      </c>
      <c r="O700" s="262" t="s">
        <v>163</v>
      </c>
      <c r="P700" s="262" t="s">
        <v>946</v>
      </c>
      <c r="Q700" s="262" t="s">
        <v>163</v>
      </c>
      <c r="R700" s="262">
        <v>180</v>
      </c>
      <c r="X700" s="1031" t="s">
        <v>1974</v>
      </c>
      <c r="Y700" s="1031" t="s">
        <v>1974</v>
      </c>
      <c r="AA700" s="1036">
        <v>46.516125369116125</v>
      </c>
      <c r="AM700" s="1033">
        <v>0.22547089041095891</v>
      </c>
      <c r="AN700" s="1033">
        <v>0.23076047358834245</v>
      </c>
    </row>
    <row r="701" spans="1:40" x14ac:dyDescent="0.2">
      <c r="A701" s="262">
        <v>62272</v>
      </c>
      <c r="B701" s="262" t="s">
        <v>1675</v>
      </c>
      <c r="C701" s="1000">
        <v>43465</v>
      </c>
      <c r="D701" s="262">
        <v>2018</v>
      </c>
      <c r="E701" s="262" t="s">
        <v>92</v>
      </c>
      <c r="F701" s="262" t="s">
        <v>39</v>
      </c>
      <c r="G701" s="1001">
        <v>42.379530000000003</v>
      </c>
      <c r="H701" s="1001">
        <v>-121.02187000000001</v>
      </c>
      <c r="I701" s="1001">
        <v>4.6815878995000002</v>
      </c>
      <c r="J701" s="262" t="s">
        <v>96</v>
      </c>
      <c r="K701" s="262" t="s">
        <v>955</v>
      </c>
      <c r="L701" s="1001">
        <v>11.1</v>
      </c>
      <c r="M701" s="1001">
        <v>8</v>
      </c>
      <c r="N701" s="1001">
        <v>1.3875</v>
      </c>
      <c r="O701" s="262" t="s">
        <v>163</v>
      </c>
      <c r="P701" s="262" t="s">
        <v>946</v>
      </c>
      <c r="Q701" s="262" t="s">
        <v>163</v>
      </c>
      <c r="R701" s="262">
        <v>180</v>
      </c>
      <c r="X701" s="1031" t="s">
        <v>1974</v>
      </c>
      <c r="Y701" s="1031" t="s">
        <v>1974</v>
      </c>
      <c r="AA701" s="1036">
        <v>78.186076365184448</v>
      </c>
      <c r="AM701" s="1033">
        <v>0.25786244292237442</v>
      </c>
      <c r="AN701" s="1033">
        <v>0.29303278688524587</v>
      </c>
    </row>
    <row r="702" spans="1:40" x14ac:dyDescent="0.2">
      <c r="A702" s="262">
        <v>61423</v>
      </c>
      <c r="B702" s="262" t="s">
        <v>1676</v>
      </c>
      <c r="C702" s="1000">
        <v>43131</v>
      </c>
      <c r="D702" s="262">
        <v>2018</v>
      </c>
      <c r="E702" s="262" t="s">
        <v>92</v>
      </c>
      <c r="F702" s="262" t="s">
        <v>39</v>
      </c>
      <c r="G702" s="1001">
        <v>42.175491000000001</v>
      </c>
      <c r="H702" s="1001">
        <v>-121.69283</v>
      </c>
      <c r="I702" s="1001">
        <v>4.7714815067999998</v>
      </c>
      <c r="J702" s="262" t="s">
        <v>96</v>
      </c>
      <c r="K702" s="262" t="s">
        <v>955</v>
      </c>
      <c r="L702" s="1001">
        <v>10.3</v>
      </c>
      <c r="M702" s="1001">
        <v>8</v>
      </c>
      <c r="N702" s="1001">
        <v>1.2875000000000001</v>
      </c>
      <c r="O702" s="262" t="s">
        <v>163</v>
      </c>
      <c r="P702" s="262" t="s">
        <v>946</v>
      </c>
      <c r="Q702" s="262" t="s">
        <v>163</v>
      </c>
      <c r="R702" s="262">
        <v>180</v>
      </c>
      <c r="X702" s="1031" t="s">
        <v>1974</v>
      </c>
      <c r="Y702" s="1031" t="s">
        <v>1974</v>
      </c>
      <c r="AA702" s="1036">
        <v>51.887571130626618</v>
      </c>
      <c r="AM702" s="1033">
        <v>0.27915239726027402</v>
      </c>
      <c r="AN702" s="1033">
        <v>0.28149191712204014</v>
      </c>
    </row>
    <row r="703" spans="1:40" x14ac:dyDescent="0.2">
      <c r="A703" s="262">
        <v>62406</v>
      </c>
      <c r="B703" s="262" t="s">
        <v>1677</v>
      </c>
      <c r="C703" s="1000">
        <v>43251</v>
      </c>
      <c r="D703" s="262">
        <v>2018</v>
      </c>
      <c r="E703" s="262" t="s">
        <v>92</v>
      </c>
      <c r="F703" s="262" t="s">
        <v>19</v>
      </c>
      <c r="G703" s="1001">
        <v>35.524940999999998</v>
      </c>
      <c r="H703" s="1001">
        <v>-108.769621</v>
      </c>
      <c r="I703" s="1001">
        <v>5.4255367579999998</v>
      </c>
      <c r="J703" s="262" t="s">
        <v>96</v>
      </c>
      <c r="K703" s="262" t="s">
        <v>955</v>
      </c>
      <c r="L703" s="1001">
        <v>9.8000000000000007</v>
      </c>
      <c r="M703" s="1001">
        <v>8</v>
      </c>
      <c r="N703" s="1001">
        <v>1.2250000000000001</v>
      </c>
      <c r="O703" s="262" t="s">
        <v>163</v>
      </c>
      <c r="P703" s="262" t="s">
        <v>946</v>
      </c>
      <c r="R703" s="262">
        <v>180</v>
      </c>
      <c r="X703" s="1031">
        <v>26.403873512764001</v>
      </c>
      <c r="Y703" s="1031">
        <v>17.593686980006002</v>
      </c>
      <c r="Z703" s="1036">
        <v>41.030388206814315</v>
      </c>
      <c r="AA703" s="1036">
        <v>52.196040497772344</v>
      </c>
      <c r="AM703" s="1033">
        <v>0.24774543378995434</v>
      </c>
    </row>
    <row r="704" spans="1:40" x14ac:dyDescent="0.2">
      <c r="A704" s="262">
        <v>64102</v>
      </c>
      <c r="B704" s="262" t="s">
        <v>1678</v>
      </c>
      <c r="C704" s="1000">
        <v>43131</v>
      </c>
      <c r="D704" s="262">
        <v>2018</v>
      </c>
      <c r="E704" s="262" t="s">
        <v>5</v>
      </c>
      <c r="F704" s="262" t="s">
        <v>40</v>
      </c>
      <c r="G704" s="1001">
        <v>42.986024</v>
      </c>
      <c r="H704" s="1001">
        <v>-74.310604999999995</v>
      </c>
      <c r="I704" s="1001">
        <v>3.7367495434000002</v>
      </c>
      <c r="J704" s="262" t="s">
        <v>96</v>
      </c>
      <c r="K704" s="262" t="s">
        <v>955</v>
      </c>
      <c r="L704" s="1001">
        <v>10.4</v>
      </c>
      <c r="M704" s="1001">
        <v>7.7</v>
      </c>
      <c r="N704" s="1001">
        <v>1.3506493506493507</v>
      </c>
      <c r="O704" s="262" t="s">
        <v>163</v>
      </c>
      <c r="P704" s="262" t="s">
        <v>946</v>
      </c>
      <c r="Q704" s="262">
        <v>25</v>
      </c>
      <c r="R704" s="262">
        <v>180</v>
      </c>
      <c r="X704" s="1031">
        <v>21.275281757533701</v>
      </c>
      <c r="Y704" s="1031">
        <v>4.8073395815629203</v>
      </c>
      <c r="AA704" s="1036"/>
      <c r="AN704" s="1033">
        <v>0.18259290800274408</v>
      </c>
    </row>
    <row r="705" spans="1:40" x14ac:dyDescent="0.2">
      <c r="A705" s="262">
        <v>61907</v>
      </c>
      <c r="B705" s="262" t="s">
        <v>1679</v>
      </c>
      <c r="C705" s="1000">
        <v>43404</v>
      </c>
      <c r="D705" s="262">
        <v>2018</v>
      </c>
      <c r="E705" s="262" t="s">
        <v>1</v>
      </c>
      <c r="F705" s="262" t="s">
        <v>32</v>
      </c>
      <c r="G705" s="1001">
        <v>40.032086999999997</v>
      </c>
      <c r="H705" s="1001">
        <v>-74.647390000000001</v>
      </c>
      <c r="I705" s="1001">
        <v>4.0212518265000003</v>
      </c>
      <c r="J705" s="262" t="s">
        <v>96</v>
      </c>
      <c r="K705" s="262" t="s">
        <v>955</v>
      </c>
      <c r="L705" s="1001">
        <v>9.1999999999999993</v>
      </c>
      <c r="M705" s="1001">
        <v>7.5</v>
      </c>
      <c r="N705" s="1001">
        <v>1.2266666666666666</v>
      </c>
      <c r="O705" s="262" t="s">
        <v>962</v>
      </c>
      <c r="P705" s="262" t="s">
        <v>962</v>
      </c>
      <c r="Q705" s="262">
        <v>25</v>
      </c>
      <c r="R705" s="262">
        <v>180</v>
      </c>
      <c r="X705" s="1031">
        <v>18.683492168592601</v>
      </c>
      <c r="Y705" s="1031">
        <v>17.1007126957977</v>
      </c>
      <c r="AA705" s="1036">
        <v>148.08993665363627</v>
      </c>
      <c r="AM705" s="1033">
        <v>0.13681887366818873</v>
      </c>
      <c r="AN705" s="1033">
        <v>0.17006678809957501</v>
      </c>
    </row>
    <row r="706" spans="1:40" x14ac:dyDescent="0.2">
      <c r="A706" s="262">
        <v>61729</v>
      </c>
      <c r="B706" s="262" t="s">
        <v>1680</v>
      </c>
      <c r="C706" s="1000">
        <v>43465</v>
      </c>
      <c r="D706" s="262">
        <v>2018</v>
      </c>
      <c r="E706" s="262" t="s">
        <v>1</v>
      </c>
      <c r="F706" s="262" t="s">
        <v>62</v>
      </c>
      <c r="G706" s="1001">
        <v>39.837541000000002</v>
      </c>
      <c r="H706" s="1001">
        <v>-84.819271000000001</v>
      </c>
      <c r="I706" s="1001">
        <v>3.9729876711999998</v>
      </c>
      <c r="J706" s="262" t="s">
        <v>96</v>
      </c>
      <c r="K706" s="262" t="s">
        <v>955</v>
      </c>
      <c r="L706" s="1001">
        <v>9.7498799999999992</v>
      </c>
      <c r="M706" s="1001">
        <v>7.5</v>
      </c>
      <c r="N706" s="1001">
        <v>1.2999839999999998</v>
      </c>
      <c r="O706" s="262" t="s">
        <v>163</v>
      </c>
      <c r="P706" s="262" t="s">
        <v>946</v>
      </c>
      <c r="Q706" s="262" t="s">
        <v>163</v>
      </c>
      <c r="R706" s="262">
        <v>180</v>
      </c>
      <c r="X706" s="1031">
        <v>23.688980306001401</v>
      </c>
      <c r="Y706" s="1031">
        <v>11.26769330116</v>
      </c>
      <c r="AA706" s="1036">
        <v>62.862198464268523</v>
      </c>
      <c r="AM706" s="1033">
        <v>0.20170471841704721</v>
      </c>
      <c r="AN706" s="1033">
        <v>0.20157862780813601</v>
      </c>
    </row>
    <row r="707" spans="1:40" x14ac:dyDescent="0.2">
      <c r="A707" s="262">
        <v>61961</v>
      </c>
      <c r="B707" s="262" t="s">
        <v>1681</v>
      </c>
      <c r="C707" s="1000">
        <v>43465</v>
      </c>
      <c r="D707" s="262">
        <v>2018</v>
      </c>
      <c r="E707" s="262" t="s">
        <v>93</v>
      </c>
      <c r="F707" s="262" t="s">
        <v>500</v>
      </c>
      <c r="G707" s="1001">
        <v>33.778377999999996</v>
      </c>
      <c r="H707" s="1001">
        <v>-81.110251000000005</v>
      </c>
      <c r="I707" s="1001">
        <v>4.5892011416000003</v>
      </c>
      <c r="J707" s="262" t="s">
        <v>96</v>
      </c>
      <c r="K707" s="262" t="s">
        <v>961</v>
      </c>
      <c r="L707" s="1001">
        <v>10.47</v>
      </c>
      <c r="M707" s="1001">
        <v>7.48</v>
      </c>
      <c r="N707" s="1001">
        <v>1.3997326203208555</v>
      </c>
      <c r="O707" s="262" t="s">
        <v>163</v>
      </c>
      <c r="P707" s="262" t="s">
        <v>946</v>
      </c>
      <c r="Q707" s="262" t="s">
        <v>163</v>
      </c>
      <c r="R707" s="262">
        <v>180</v>
      </c>
      <c r="X707" s="1031" t="s">
        <v>1974</v>
      </c>
      <c r="Y707" s="1031" t="s">
        <v>1974</v>
      </c>
      <c r="AA707" s="1036">
        <v>76.781579373782861</v>
      </c>
      <c r="AM707" s="1033">
        <v>0.18129013747466599</v>
      </c>
      <c r="AN707" s="1033">
        <v>0.21840268645958125</v>
      </c>
    </row>
    <row r="708" spans="1:40" x14ac:dyDescent="0.2">
      <c r="A708" s="262">
        <v>61879</v>
      </c>
      <c r="B708" s="262" t="s">
        <v>1682</v>
      </c>
      <c r="C708" s="1000">
        <v>43190</v>
      </c>
      <c r="D708" s="262">
        <v>2018</v>
      </c>
      <c r="E708" s="262" t="s">
        <v>93</v>
      </c>
      <c r="F708" s="262" t="s">
        <v>37</v>
      </c>
      <c r="G708" s="1001">
        <v>27.925633999999999</v>
      </c>
      <c r="H708" s="1001">
        <v>-81.777576999999994</v>
      </c>
      <c r="I708" s="1001">
        <v>4.9707746574999998</v>
      </c>
      <c r="J708" s="262" t="s">
        <v>96</v>
      </c>
      <c r="K708" s="262" t="s">
        <v>955</v>
      </c>
      <c r="L708" s="1001">
        <v>9.3000000000000007</v>
      </c>
      <c r="M708" s="1001">
        <v>7.26</v>
      </c>
      <c r="N708" s="1001">
        <v>1.2809917355371903</v>
      </c>
      <c r="O708" s="262" t="s">
        <v>962</v>
      </c>
      <c r="P708" s="262" t="s">
        <v>962</v>
      </c>
      <c r="Q708" s="262">
        <v>15</v>
      </c>
      <c r="R708" s="262">
        <v>180</v>
      </c>
      <c r="X708" s="1031" t="s">
        <v>1974</v>
      </c>
      <c r="Y708" s="1031" t="s">
        <v>1974</v>
      </c>
      <c r="Z708" s="1036">
        <v>51.827858787554909</v>
      </c>
      <c r="AA708" s="1036">
        <v>57.610792986456133</v>
      </c>
      <c r="AM708" s="1033">
        <v>0.19714580424418529</v>
      </c>
      <c r="AN708" s="1033">
        <v>0.20785036153888617</v>
      </c>
    </row>
    <row r="709" spans="1:40" x14ac:dyDescent="0.2">
      <c r="A709" s="262">
        <v>62062</v>
      </c>
      <c r="B709" s="262" t="s">
        <v>1683</v>
      </c>
      <c r="C709" s="1000">
        <v>43465</v>
      </c>
      <c r="D709" s="262">
        <v>2018</v>
      </c>
      <c r="E709" s="262" t="s">
        <v>4</v>
      </c>
      <c r="F709" s="262" t="s">
        <v>41</v>
      </c>
      <c r="G709" s="1001">
        <v>45.459021</v>
      </c>
      <c r="H709" s="1001">
        <v>-93.265705999999994</v>
      </c>
      <c r="I709" s="1001">
        <v>3.7962504566000002</v>
      </c>
      <c r="J709" s="262" t="s">
        <v>96</v>
      </c>
      <c r="K709" s="262" t="s">
        <v>955</v>
      </c>
      <c r="L709" s="1001">
        <v>8.84</v>
      </c>
      <c r="M709" s="1001">
        <v>6.625</v>
      </c>
      <c r="N709" s="1001">
        <v>1.3343396226415094</v>
      </c>
      <c r="O709" s="262" t="s">
        <v>962</v>
      </c>
      <c r="P709" s="262" t="s">
        <v>962</v>
      </c>
      <c r="Q709" s="262">
        <v>25</v>
      </c>
      <c r="R709" s="262">
        <v>180</v>
      </c>
      <c r="S709" s="262" t="s">
        <v>1059</v>
      </c>
      <c r="T709" s="262" t="s">
        <v>1076</v>
      </c>
      <c r="U709" s="262">
        <v>2018</v>
      </c>
      <c r="V709" s="262">
        <v>9</v>
      </c>
      <c r="W709" s="262">
        <v>18</v>
      </c>
      <c r="X709" s="1031">
        <v>20.8051443559246</v>
      </c>
      <c r="Y709" s="1031">
        <v>0.629454030236962</v>
      </c>
      <c r="AA709" s="1036">
        <v>62.160096716877355</v>
      </c>
      <c r="AM709" s="1033">
        <v>0.15847333505643146</v>
      </c>
      <c r="AN709" s="1033">
        <v>0.18247585661752067</v>
      </c>
    </row>
    <row r="710" spans="1:40" x14ac:dyDescent="0.2">
      <c r="A710" s="262">
        <v>61434</v>
      </c>
      <c r="B710" s="262" t="s">
        <v>1684</v>
      </c>
      <c r="C710" s="1000">
        <v>43281</v>
      </c>
      <c r="D710" s="262">
        <v>2018</v>
      </c>
      <c r="E710" s="262" t="s">
        <v>93</v>
      </c>
      <c r="F710" s="262" t="s">
        <v>500</v>
      </c>
      <c r="G710" s="1001">
        <v>33.492521000000004</v>
      </c>
      <c r="H710" s="1001">
        <v>-81.297510000000003</v>
      </c>
      <c r="I710" s="1001">
        <v>4.609202968</v>
      </c>
      <c r="J710" s="262" t="s">
        <v>96</v>
      </c>
      <c r="K710" s="262" t="s">
        <v>961</v>
      </c>
      <c r="L710" s="1001">
        <v>7.7759999999999998</v>
      </c>
      <c r="M710" s="1001">
        <v>6.1</v>
      </c>
      <c r="N710" s="1001">
        <v>1.2747540983606558</v>
      </c>
      <c r="O710" s="262" t="s">
        <v>163</v>
      </c>
      <c r="P710" s="262" t="s">
        <v>946</v>
      </c>
      <c r="Q710" s="262" t="s">
        <v>163</v>
      </c>
      <c r="R710" s="262">
        <v>180</v>
      </c>
      <c r="X710" s="1031" t="s">
        <v>1974</v>
      </c>
      <c r="Y710" s="1031" t="s">
        <v>1974</v>
      </c>
      <c r="AA710" s="1036">
        <v>47.964975608365108</v>
      </c>
      <c r="AM710" s="1033">
        <v>0.20942810090575648</v>
      </c>
      <c r="AN710" s="1033">
        <v>0.2149213174475201</v>
      </c>
    </row>
    <row r="711" spans="1:40" x14ac:dyDescent="0.2">
      <c r="A711" s="262">
        <v>61849</v>
      </c>
      <c r="B711" s="262" t="s">
        <v>1685</v>
      </c>
      <c r="C711" s="1000">
        <v>43190</v>
      </c>
      <c r="D711" s="262">
        <v>2018</v>
      </c>
      <c r="E711" s="262" t="s">
        <v>1</v>
      </c>
      <c r="F711" s="262" t="s">
        <v>43</v>
      </c>
      <c r="G711" s="1001">
        <v>36.658110999999998</v>
      </c>
      <c r="H711" s="1001">
        <v>-79.303839999999994</v>
      </c>
      <c r="I711" s="1001">
        <v>4.3409878995</v>
      </c>
      <c r="J711" s="262" t="s">
        <v>96</v>
      </c>
      <c r="K711" s="262" t="s">
        <v>955</v>
      </c>
      <c r="L711" s="1001">
        <v>8</v>
      </c>
      <c r="M711" s="1001">
        <v>6</v>
      </c>
      <c r="N711" s="1001">
        <v>1.3333333333333333</v>
      </c>
      <c r="O711" s="262" t="s">
        <v>163</v>
      </c>
      <c r="P711" s="262" t="s">
        <v>946</v>
      </c>
      <c r="Q711" s="262" t="s">
        <v>163</v>
      </c>
      <c r="R711" s="262">
        <v>180</v>
      </c>
      <c r="X711" s="1031">
        <v>21.919903520700998</v>
      </c>
      <c r="Y711" s="1031">
        <v>10.330436183240799</v>
      </c>
      <c r="AA711" s="1036">
        <v>50.772691382358303</v>
      </c>
      <c r="AM711" s="1033">
        <v>0.24819254185692538</v>
      </c>
    </row>
    <row r="712" spans="1:40" x14ac:dyDescent="0.2">
      <c r="A712" s="262">
        <v>62241</v>
      </c>
      <c r="B712" s="262" t="s">
        <v>1686</v>
      </c>
      <c r="C712" s="1000">
        <v>43373</v>
      </c>
      <c r="D712" s="262">
        <v>2018</v>
      </c>
      <c r="E712" s="262" t="s">
        <v>92</v>
      </c>
      <c r="F712" s="262" t="s">
        <v>39</v>
      </c>
      <c r="G712" s="1001">
        <v>45.679792999999997</v>
      </c>
      <c r="H712" s="1001">
        <v>-118.850053</v>
      </c>
      <c r="I712" s="1001">
        <v>4.1779289954000003</v>
      </c>
      <c r="J712" s="262" t="s">
        <v>96</v>
      </c>
      <c r="K712" s="262" t="s">
        <v>955</v>
      </c>
      <c r="L712" s="1001">
        <v>8.4</v>
      </c>
      <c r="M712" s="1001">
        <v>6</v>
      </c>
      <c r="N712" s="1001">
        <v>1.4000000000000001</v>
      </c>
      <c r="O712" s="262" t="s">
        <v>962</v>
      </c>
      <c r="P712" s="262" t="s">
        <v>962</v>
      </c>
      <c r="Q712" s="262">
        <v>20</v>
      </c>
      <c r="R712" s="262">
        <v>181</v>
      </c>
      <c r="X712" s="1031" t="s">
        <v>1974</v>
      </c>
      <c r="Y712" s="1031" t="s">
        <v>1974</v>
      </c>
      <c r="AA712" s="1036">
        <v>59.38255370545938</v>
      </c>
      <c r="AM712" s="1033">
        <v>0.21900684931506845</v>
      </c>
      <c r="AN712" s="1033">
        <v>0.22624468731026109</v>
      </c>
    </row>
    <row r="713" spans="1:40" x14ac:dyDescent="0.2">
      <c r="A713" s="262">
        <v>62304</v>
      </c>
      <c r="B713" s="262" t="s">
        <v>1687</v>
      </c>
      <c r="C713" s="1000">
        <v>43465</v>
      </c>
      <c r="D713" s="262">
        <v>2018</v>
      </c>
      <c r="E713" s="262" t="s">
        <v>93</v>
      </c>
      <c r="F713" s="262" t="s">
        <v>67</v>
      </c>
      <c r="G713" s="1001">
        <v>35.72533</v>
      </c>
      <c r="H713" s="1001">
        <v>-80.608699999999999</v>
      </c>
      <c r="I713" s="1001">
        <v>4.4801710045999998</v>
      </c>
      <c r="J713" s="262" t="s">
        <v>96</v>
      </c>
      <c r="K713" s="262" t="s">
        <v>955</v>
      </c>
      <c r="L713" s="1001">
        <v>9.4</v>
      </c>
      <c r="M713" s="1001">
        <v>6</v>
      </c>
      <c r="N713" s="1001">
        <v>1.5666666666666667</v>
      </c>
      <c r="O713" s="262" t="s">
        <v>163</v>
      </c>
      <c r="P713" s="262" t="s">
        <v>946</v>
      </c>
      <c r="Q713" s="262" t="s">
        <v>163</v>
      </c>
      <c r="R713" s="262">
        <v>179</v>
      </c>
      <c r="X713" s="1031">
        <v>23.1222629280104</v>
      </c>
      <c r="Y713" s="1031">
        <v>1.63048126891986</v>
      </c>
      <c r="AA713" s="1036">
        <v>79.812630350134114</v>
      </c>
      <c r="AN713" s="1033">
        <v>0.21757361870066791</v>
      </c>
    </row>
    <row r="714" spans="1:40" x14ac:dyDescent="0.2">
      <c r="A714" s="262">
        <v>60301</v>
      </c>
      <c r="B714" s="262" t="s">
        <v>1688</v>
      </c>
      <c r="C714" s="1000">
        <v>43404</v>
      </c>
      <c r="D714" s="262">
        <v>2018</v>
      </c>
      <c r="E714" s="262" t="s">
        <v>92</v>
      </c>
      <c r="F714" s="262" t="s">
        <v>19</v>
      </c>
      <c r="G714" s="1001">
        <v>32.921261000000001</v>
      </c>
      <c r="H714" s="1001">
        <v>-106.0724</v>
      </c>
      <c r="I714" s="1001">
        <v>5.7198974886</v>
      </c>
      <c r="J714" s="262" t="s">
        <v>96</v>
      </c>
      <c r="K714" s="262" t="s">
        <v>961</v>
      </c>
      <c r="L714" s="1001">
        <v>6.5</v>
      </c>
      <c r="M714" s="1001">
        <v>5.0010000000000003</v>
      </c>
      <c r="N714" s="1001">
        <v>1.2997400519896021</v>
      </c>
      <c r="O714" s="262" t="s">
        <v>163</v>
      </c>
      <c r="P714" s="262" t="s">
        <v>946</v>
      </c>
      <c r="Q714" s="262" t="s">
        <v>163</v>
      </c>
      <c r="R714" s="262">
        <v>180</v>
      </c>
      <c r="X714" s="1031" t="s">
        <v>1974</v>
      </c>
      <c r="Y714" s="1031" t="s">
        <v>1974</v>
      </c>
      <c r="AA714" s="1036">
        <v>54.163865052423581</v>
      </c>
    </row>
    <row r="715" spans="1:40" x14ac:dyDescent="0.2">
      <c r="A715" s="262">
        <v>63214</v>
      </c>
      <c r="B715" s="262" t="s">
        <v>1689</v>
      </c>
      <c r="C715" s="1000">
        <v>43281</v>
      </c>
      <c r="D715" s="262">
        <v>2018</v>
      </c>
      <c r="E715" s="262" t="s">
        <v>6</v>
      </c>
      <c r="F715" s="262" t="s">
        <v>31</v>
      </c>
      <c r="G715" s="1001">
        <v>42.582391999999999</v>
      </c>
      <c r="H715" s="1001">
        <v>-70.996615000000006</v>
      </c>
      <c r="I715" s="1001">
        <v>3.8049605023000002</v>
      </c>
      <c r="J715" s="262" t="s">
        <v>96</v>
      </c>
      <c r="K715" s="262" t="s">
        <v>955</v>
      </c>
      <c r="L715" s="1001">
        <v>6</v>
      </c>
      <c r="M715" s="1001">
        <v>5.0010000000000003</v>
      </c>
      <c r="N715" s="1001">
        <v>1.1997600479904018</v>
      </c>
      <c r="O715" s="262" t="s">
        <v>962</v>
      </c>
      <c r="P715" s="262" t="s">
        <v>962</v>
      </c>
      <c r="Q715" s="262">
        <v>20</v>
      </c>
      <c r="R715" s="262">
        <v>180</v>
      </c>
      <c r="S715" s="262" t="s">
        <v>1059</v>
      </c>
      <c r="T715" s="262" t="s">
        <v>1690</v>
      </c>
      <c r="U715" s="262">
        <v>2019</v>
      </c>
      <c r="V715" s="262">
        <v>3</v>
      </c>
      <c r="W715" s="262">
        <v>6.6</v>
      </c>
      <c r="X715" s="1031">
        <v>20.851866422809699</v>
      </c>
      <c r="Y715" s="1031">
        <v>8.0359452557227193</v>
      </c>
      <c r="AA715" s="1036"/>
    </row>
    <row r="716" spans="1:40" x14ac:dyDescent="0.2">
      <c r="A716" s="262">
        <v>61906</v>
      </c>
      <c r="B716" s="262" t="s">
        <v>1691</v>
      </c>
      <c r="C716" s="1000">
        <v>43799</v>
      </c>
      <c r="D716" s="262">
        <v>2019</v>
      </c>
      <c r="E716" s="262" t="s">
        <v>2</v>
      </c>
      <c r="F716" s="262" t="s">
        <v>21</v>
      </c>
      <c r="G716" s="1001">
        <v>31.843422</v>
      </c>
      <c r="H716" s="1001">
        <v>-102.86830999999999</v>
      </c>
      <c r="I716" s="1001">
        <v>5.5685200912999999</v>
      </c>
      <c r="J716" s="262" t="s">
        <v>96</v>
      </c>
      <c r="K716" s="262" t="s">
        <v>961</v>
      </c>
      <c r="L716" s="1001">
        <v>315</v>
      </c>
      <c r="M716" s="1001">
        <v>250</v>
      </c>
      <c r="N716" s="1001">
        <v>1.26</v>
      </c>
      <c r="O716" s="262" t="s">
        <v>163</v>
      </c>
      <c r="P716" s="262" t="s">
        <v>946</v>
      </c>
      <c r="R716" s="262">
        <v>180</v>
      </c>
      <c r="X716" s="1031">
        <v>24.107202626736999</v>
      </c>
      <c r="Y716" s="1031">
        <v>0</v>
      </c>
      <c r="AA716" s="1036">
        <v>38.900644725001456</v>
      </c>
      <c r="AN716" s="1033">
        <v>0.27992668488160294</v>
      </c>
    </row>
    <row r="717" spans="1:40" x14ac:dyDescent="0.2">
      <c r="A717" s="262">
        <v>61930</v>
      </c>
      <c r="B717" s="262" t="s">
        <v>1692</v>
      </c>
      <c r="C717" s="1000">
        <v>43769</v>
      </c>
      <c r="D717" s="262">
        <v>2019</v>
      </c>
      <c r="E717" s="262" t="s">
        <v>92</v>
      </c>
      <c r="F717" s="262" t="s">
        <v>68</v>
      </c>
      <c r="G717" s="1001">
        <v>35.867258</v>
      </c>
      <c r="H717" s="1001">
        <v>-114.95643200000001</v>
      </c>
      <c r="I717" s="1001">
        <v>5.4780166667000003</v>
      </c>
      <c r="J717" s="262" t="s">
        <v>96</v>
      </c>
      <c r="K717" s="262" t="s">
        <v>955</v>
      </c>
      <c r="L717" s="1001">
        <v>249.9</v>
      </c>
      <c r="M717" s="1001">
        <v>200</v>
      </c>
      <c r="N717" s="1001">
        <v>1.2495000000000001</v>
      </c>
      <c r="O717" s="262" t="s">
        <v>163</v>
      </c>
      <c r="P717" s="262" t="s">
        <v>946</v>
      </c>
      <c r="R717" s="262">
        <v>180</v>
      </c>
      <c r="X717" s="1031">
        <v>29.9380807252038</v>
      </c>
      <c r="Y717" s="1031">
        <v>20.1257900111992</v>
      </c>
      <c r="Z717" s="1036">
        <v>31.780265356808343</v>
      </c>
      <c r="AA717" s="1036">
        <v>29.789619520228179</v>
      </c>
      <c r="AN717" s="1033">
        <v>0.27949396630236795</v>
      </c>
    </row>
    <row r="718" spans="1:40" x14ac:dyDescent="0.2">
      <c r="A718" s="262">
        <v>59525</v>
      </c>
      <c r="B718" s="262" t="s">
        <v>1693</v>
      </c>
      <c r="C718" s="1000">
        <v>43830</v>
      </c>
      <c r="D718" s="262">
        <v>2019</v>
      </c>
      <c r="E718" s="262" t="s">
        <v>8</v>
      </c>
      <c r="F718" s="262" t="s">
        <v>38</v>
      </c>
      <c r="G718" s="1001">
        <v>37.009444000000002</v>
      </c>
      <c r="H718" s="1001">
        <v>-120.95721500000001</v>
      </c>
      <c r="I718" s="1001">
        <v>5.2236315068000003</v>
      </c>
      <c r="J718" s="262" t="s">
        <v>96</v>
      </c>
      <c r="K718" s="262" t="s">
        <v>955</v>
      </c>
      <c r="L718" s="1001">
        <v>237.3</v>
      </c>
      <c r="M718" s="1001">
        <v>200</v>
      </c>
      <c r="N718" s="1001">
        <v>1.1865000000000001</v>
      </c>
      <c r="O718" s="262" t="s">
        <v>163</v>
      </c>
      <c r="P718" s="262" t="s">
        <v>946</v>
      </c>
      <c r="R718" s="262">
        <v>180</v>
      </c>
      <c r="X718" s="1031">
        <v>19.067138933223202</v>
      </c>
      <c r="Y718" s="1031">
        <v>3.9187259206549099</v>
      </c>
      <c r="Z718" s="1036">
        <v>29.921601342795071</v>
      </c>
      <c r="AA718" s="1036">
        <v>32.313850311144023</v>
      </c>
      <c r="AN718" s="1033">
        <v>0.24626423041894355</v>
      </c>
    </row>
    <row r="719" spans="1:40" x14ac:dyDescent="0.2">
      <c r="A719" s="262">
        <v>59879</v>
      </c>
      <c r="B719" s="262" t="s">
        <v>1694</v>
      </c>
      <c r="C719" s="1000">
        <v>43646</v>
      </c>
      <c r="D719" s="262">
        <v>2019</v>
      </c>
      <c r="E719" s="262" t="s">
        <v>8</v>
      </c>
      <c r="F719" s="262" t="s">
        <v>38</v>
      </c>
      <c r="G719" s="1001">
        <v>34.846561000000001</v>
      </c>
      <c r="H719" s="1001">
        <v>-118.37593099999999</v>
      </c>
      <c r="I719" s="1001">
        <v>5.7757949772000003</v>
      </c>
      <c r="J719" s="262" t="s">
        <v>96</v>
      </c>
      <c r="K719" s="262" t="s">
        <v>961</v>
      </c>
      <c r="L719" s="1001">
        <v>182.5</v>
      </c>
      <c r="M719" s="1001">
        <v>150</v>
      </c>
      <c r="N719" s="1001">
        <v>1.2166666666666666</v>
      </c>
      <c r="O719" s="262" t="s">
        <v>163</v>
      </c>
      <c r="P719" s="262" t="s">
        <v>946</v>
      </c>
      <c r="R719" s="262">
        <v>180</v>
      </c>
      <c r="X719" s="1031">
        <v>22.698702686783999</v>
      </c>
      <c r="Y719" s="1031">
        <v>3.6995671924212501</v>
      </c>
      <c r="AA719" s="1036">
        <v>55.915139894622094</v>
      </c>
      <c r="AN719" s="1033">
        <v>0.26690050136280519</v>
      </c>
    </row>
    <row r="720" spans="1:40" x14ac:dyDescent="0.2">
      <c r="A720" s="262">
        <v>60034</v>
      </c>
      <c r="B720" s="262" t="s">
        <v>1695</v>
      </c>
      <c r="C720" s="1000">
        <v>43524</v>
      </c>
      <c r="D720" s="262">
        <v>2019</v>
      </c>
      <c r="E720" s="262" t="s">
        <v>8</v>
      </c>
      <c r="F720" s="262" t="s">
        <v>38</v>
      </c>
      <c r="G720" s="1001">
        <v>35.865892000000002</v>
      </c>
      <c r="H720" s="1001">
        <v>-120.315292</v>
      </c>
      <c r="I720" s="1001">
        <v>5.4430990868000002</v>
      </c>
      <c r="J720" s="262" t="s">
        <v>96</v>
      </c>
      <c r="K720" s="262" t="s">
        <v>961</v>
      </c>
      <c r="L720" s="1001">
        <v>201</v>
      </c>
      <c r="M720" s="1001">
        <v>150</v>
      </c>
      <c r="N720" s="1001">
        <v>1.34</v>
      </c>
      <c r="O720" s="262" t="s">
        <v>163</v>
      </c>
      <c r="P720" s="262" t="s">
        <v>946</v>
      </c>
      <c r="R720" s="262">
        <v>180</v>
      </c>
      <c r="X720" s="1031">
        <v>19.1643384663905</v>
      </c>
      <c r="Y720" s="1031">
        <v>3.53219291231443</v>
      </c>
      <c r="AA720" s="1036">
        <v>60.399707325293164</v>
      </c>
      <c r="AN720" s="1033">
        <v>0.28085837887067394</v>
      </c>
    </row>
    <row r="721" spans="1:40" x14ac:dyDescent="0.2">
      <c r="A721" s="262">
        <v>62584</v>
      </c>
      <c r="B721" s="262" t="s">
        <v>1696</v>
      </c>
      <c r="C721" s="1000">
        <v>43830</v>
      </c>
      <c r="D721" s="262">
        <v>2019</v>
      </c>
      <c r="E721" s="262" t="s">
        <v>93</v>
      </c>
      <c r="F721" s="262" t="s">
        <v>45</v>
      </c>
      <c r="G721" s="1001">
        <v>30.849004999999998</v>
      </c>
      <c r="H721" s="1001">
        <v>-83.643281000000002</v>
      </c>
      <c r="I721" s="1001">
        <v>4.7777869862999998</v>
      </c>
      <c r="J721" s="262" t="s">
        <v>96</v>
      </c>
      <c r="K721" s="262" t="s">
        <v>955</v>
      </c>
      <c r="L721" s="1001">
        <v>225</v>
      </c>
      <c r="M721" s="1001">
        <v>150</v>
      </c>
      <c r="N721" s="1001">
        <v>1.5</v>
      </c>
      <c r="O721" s="262" t="s">
        <v>163</v>
      </c>
      <c r="P721" s="262" t="s">
        <v>946</v>
      </c>
      <c r="R721" s="262">
        <v>180</v>
      </c>
      <c r="X721" s="1031">
        <v>22.091531519627502</v>
      </c>
      <c r="Y721" s="1031">
        <v>4.3725098764851902</v>
      </c>
      <c r="Z721" s="1036">
        <v>26.472002052703704</v>
      </c>
      <c r="AA721" s="1036">
        <v>34.855915267526498</v>
      </c>
      <c r="AN721" s="1033">
        <v>0.26905434122647237</v>
      </c>
    </row>
    <row r="722" spans="1:40" x14ac:dyDescent="0.2">
      <c r="A722" s="262">
        <v>61985</v>
      </c>
      <c r="B722" s="262" t="s">
        <v>1697</v>
      </c>
      <c r="C722" s="1000">
        <v>43830</v>
      </c>
      <c r="D722" s="262">
        <v>2019</v>
      </c>
      <c r="E722" s="262" t="s">
        <v>1</v>
      </c>
      <c r="F722" s="262" t="s">
        <v>43</v>
      </c>
      <c r="G722" s="1001">
        <v>37.152621000000003</v>
      </c>
      <c r="H722" s="1001">
        <v>-76.901680999999996</v>
      </c>
      <c r="I722" s="1001">
        <v>4.3264545661999998</v>
      </c>
      <c r="J722" s="262" t="s">
        <v>96</v>
      </c>
      <c r="K722" s="262" t="s">
        <v>955</v>
      </c>
      <c r="L722" s="1001">
        <v>210.9</v>
      </c>
      <c r="M722" s="1001">
        <v>142.4</v>
      </c>
      <c r="N722" s="1001">
        <v>1.4810393258426966</v>
      </c>
      <c r="O722" s="262" t="s">
        <v>163</v>
      </c>
      <c r="P722" s="262" t="s">
        <v>946</v>
      </c>
      <c r="Q722" s="262" t="s">
        <v>163</v>
      </c>
      <c r="R722" s="262">
        <v>181</v>
      </c>
      <c r="X722" s="1031">
        <v>23.626734522909601</v>
      </c>
      <c r="Y722" s="1031">
        <v>9.8790740429715491</v>
      </c>
      <c r="AA722" s="1036">
        <v>57.655220450478375</v>
      </c>
      <c r="AN722" s="1033">
        <v>0.24093458356357825</v>
      </c>
    </row>
    <row r="723" spans="1:40" x14ac:dyDescent="0.2">
      <c r="A723" s="262">
        <v>62375</v>
      </c>
      <c r="B723" s="262" t="s">
        <v>1698</v>
      </c>
      <c r="C723" s="1000">
        <v>43830</v>
      </c>
      <c r="D723" s="262">
        <v>2019</v>
      </c>
      <c r="E723" s="262" t="s">
        <v>93</v>
      </c>
      <c r="F723" s="262" t="s">
        <v>45</v>
      </c>
      <c r="G723" s="1001">
        <v>31.514780999999999</v>
      </c>
      <c r="H723" s="1001">
        <v>-84.040181000000004</v>
      </c>
      <c r="I723" s="1001">
        <v>4.7382726027000004</v>
      </c>
      <c r="J723" s="262" t="s">
        <v>96</v>
      </c>
      <c r="K723" s="262" t="s">
        <v>955</v>
      </c>
      <c r="L723" s="1001">
        <v>174</v>
      </c>
      <c r="M723" s="1001">
        <v>120</v>
      </c>
      <c r="N723" s="1001">
        <v>1.45</v>
      </c>
      <c r="O723" s="262" t="s">
        <v>163</v>
      </c>
      <c r="P723" s="262" t="s">
        <v>946</v>
      </c>
      <c r="R723" s="262">
        <v>180</v>
      </c>
      <c r="X723" s="1031">
        <v>22.086490050920599</v>
      </c>
      <c r="Y723" s="1031">
        <v>4.73527505711575</v>
      </c>
      <c r="Z723" s="1036">
        <v>26.339422380337645</v>
      </c>
      <c r="AA723" s="1036">
        <v>42.363866726737932</v>
      </c>
      <c r="AN723" s="1033">
        <v>0.26209775349119613</v>
      </c>
    </row>
    <row r="724" spans="1:40" x14ac:dyDescent="0.2">
      <c r="A724" s="262">
        <v>62288</v>
      </c>
      <c r="B724" s="262" t="s">
        <v>1699</v>
      </c>
      <c r="C724" s="1000">
        <v>43799</v>
      </c>
      <c r="D724" s="262">
        <v>2019</v>
      </c>
      <c r="E724" s="262" t="s">
        <v>8</v>
      </c>
      <c r="F724" s="262" t="s">
        <v>38</v>
      </c>
      <c r="G724" s="1001">
        <v>34.904221</v>
      </c>
      <c r="H724" s="1001">
        <v>-118.38363099999999</v>
      </c>
      <c r="I724" s="1001">
        <v>5.8249045661999999</v>
      </c>
      <c r="J724" s="262" t="s">
        <v>96</v>
      </c>
      <c r="K724" s="262" t="s">
        <v>961</v>
      </c>
      <c r="L724" s="1001">
        <v>132</v>
      </c>
      <c r="M724" s="1001">
        <v>111.2</v>
      </c>
      <c r="N724" s="1001">
        <v>1.1870503597122302</v>
      </c>
      <c r="O724" s="262" t="s">
        <v>163</v>
      </c>
      <c r="P724" s="262" t="s">
        <v>946</v>
      </c>
      <c r="R724" s="262">
        <v>180</v>
      </c>
      <c r="X724" s="1031">
        <v>24.464069068409501</v>
      </c>
      <c r="Y724" s="1031">
        <v>3.87950975029139</v>
      </c>
      <c r="AA724" s="1036">
        <v>39.199280807620845</v>
      </c>
      <c r="AN724" s="1033">
        <v>0.25960583991822939</v>
      </c>
    </row>
    <row r="725" spans="1:40" x14ac:dyDescent="0.2">
      <c r="A725" s="262">
        <v>62367</v>
      </c>
      <c r="B725" s="262" t="s">
        <v>1700</v>
      </c>
      <c r="C725" s="1000">
        <v>43799</v>
      </c>
      <c r="D725" s="262">
        <v>2019</v>
      </c>
      <c r="E725" s="262" t="s">
        <v>93</v>
      </c>
      <c r="F725" s="262" t="s">
        <v>45</v>
      </c>
      <c r="G725" s="1001">
        <v>31.415531000000001</v>
      </c>
      <c r="H725" s="1001">
        <v>-84.830709999999996</v>
      </c>
      <c r="I725" s="1001">
        <v>4.7440646118999998</v>
      </c>
      <c r="J725" s="262" t="s">
        <v>96</v>
      </c>
      <c r="K725" s="262" t="s">
        <v>955</v>
      </c>
      <c r="L725" s="1001">
        <v>139.69999999999999</v>
      </c>
      <c r="M725" s="1001">
        <v>102.5</v>
      </c>
      <c r="N725" s="1001">
        <v>1.3629268292682926</v>
      </c>
      <c r="O725" s="262" t="s">
        <v>163</v>
      </c>
      <c r="P725" s="262" t="s">
        <v>946</v>
      </c>
      <c r="R725" s="262">
        <v>180</v>
      </c>
      <c r="X725" s="1031">
        <v>22.156122334224801</v>
      </c>
      <c r="Y725" s="1031">
        <v>4.7738476094057098</v>
      </c>
      <c r="Z725" s="1036">
        <v>22.639206198491404</v>
      </c>
      <c r="AA725" s="1036">
        <v>32.833127505576478</v>
      </c>
      <c r="AN725" s="1033">
        <v>0.24531634013061443</v>
      </c>
    </row>
    <row r="726" spans="1:40" x14ac:dyDescent="0.2">
      <c r="A726" s="262">
        <v>62448</v>
      </c>
      <c r="B726" s="262" t="s">
        <v>1701</v>
      </c>
      <c r="C726" s="1000">
        <v>43830</v>
      </c>
      <c r="D726" s="262">
        <v>2019</v>
      </c>
      <c r="E726" s="262" t="s">
        <v>2</v>
      </c>
      <c r="F726" s="262" t="s">
        <v>21</v>
      </c>
      <c r="G726" s="1001">
        <v>32.459440999999998</v>
      </c>
      <c r="H726" s="1001">
        <v>-102.680341</v>
      </c>
      <c r="I726" s="1001">
        <v>5.4763522830999998</v>
      </c>
      <c r="J726" s="262" t="s">
        <v>96</v>
      </c>
      <c r="K726" s="262" t="s">
        <v>955</v>
      </c>
      <c r="L726" s="1001">
        <v>135.30000000000001</v>
      </c>
      <c r="M726" s="1001">
        <v>100.7</v>
      </c>
      <c r="N726" s="1001">
        <v>1.3435948361469712</v>
      </c>
      <c r="O726" s="262" t="s">
        <v>163</v>
      </c>
      <c r="P726" s="262" t="s">
        <v>946</v>
      </c>
      <c r="R726" s="262">
        <v>180</v>
      </c>
      <c r="X726" s="1031">
        <v>24.807134076023399</v>
      </c>
      <c r="Y726" s="1031">
        <v>0</v>
      </c>
      <c r="AA726" s="1036">
        <v>44.078448966960906</v>
      </c>
      <c r="AN726" s="1033">
        <v>0.28410860655737707</v>
      </c>
    </row>
    <row r="727" spans="1:40" x14ac:dyDescent="0.2">
      <c r="A727" s="262">
        <v>62004</v>
      </c>
      <c r="B727" s="262" t="s">
        <v>1702</v>
      </c>
      <c r="C727" s="1000">
        <v>43708</v>
      </c>
      <c r="D727" s="262">
        <v>2019</v>
      </c>
      <c r="E727" s="262" t="s">
        <v>8</v>
      </c>
      <c r="F727" s="262" t="s">
        <v>38</v>
      </c>
      <c r="G727" s="1001">
        <v>34.722760000000001</v>
      </c>
      <c r="H727" s="1001">
        <v>-118.280834</v>
      </c>
      <c r="I727" s="1001">
        <v>5.8113525114</v>
      </c>
      <c r="J727" s="262" t="s">
        <v>96</v>
      </c>
      <c r="K727" s="262" t="s">
        <v>955</v>
      </c>
      <c r="L727" s="1001">
        <v>132</v>
      </c>
      <c r="M727" s="1001">
        <v>100</v>
      </c>
      <c r="N727" s="1001">
        <v>1.32</v>
      </c>
      <c r="O727" s="262" t="s">
        <v>163</v>
      </c>
      <c r="P727" s="262" t="s">
        <v>946</v>
      </c>
      <c r="R727" s="262">
        <v>180</v>
      </c>
      <c r="X727" s="1031">
        <v>22.821709516835998</v>
      </c>
      <c r="Y727" s="1031">
        <v>3.1734523870287701</v>
      </c>
      <c r="Z727" s="1036">
        <v>30.171215499609822</v>
      </c>
      <c r="AA727" s="1036">
        <v>30.79925998727748</v>
      </c>
      <c r="AN727" s="1033">
        <v>0.31514116575591983</v>
      </c>
    </row>
    <row r="728" spans="1:40" x14ac:dyDescent="0.2">
      <c r="A728" s="262">
        <v>60324</v>
      </c>
      <c r="B728" s="262" t="s">
        <v>1703</v>
      </c>
      <c r="C728" s="1000">
        <v>43496</v>
      </c>
      <c r="D728" s="262">
        <v>2019</v>
      </c>
      <c r="E728" s="262" t="s">
        <v>8</v>
      </c>
      <c r="F728" s="262" t="s">
        <v>38</v>
      </c>
      <c r="G728" s="1001">
        <v>34.832551000000002</v>
      </c>
      <c r="H728" s="1001">
        <v>-118.328851</v>
      </c>
      <c r="I728" s="1001">
        <v>5.7757949772000003</v>
      </c>
      <c r="J728" s="262" t="s">
        <v>96</v>
      </c>
      <c r="K728" s="262" t="s">
        <v>961</v>
      </c>
      <c r="L728" s="1001">
        <v>125.7</v>
      </c>
      <c r="M728" s="1001">
        <v>100</v>
      </c>
      <c r="N728" s="1001">
        <v>1.2570000000000001</v>
      </c>
      <c r="O728" s="262" t="s">
        <v>163</v>
      </c>
      <c r="P728" s="262" t="s">
        <v>946</v>
      </c>
      <c r="R728" s="262">
        <v>180</v>
      </c>
      <c r="X728" s="1031">
        <v>21.838867033085201</v>
      </c>
      <c r="Y728" s="1031">
        <v>3.4459871897317802</v>
      </c>
      <c r="AA728" s="1036">
        <v>39.772518593690791</v>
      </c>
      <c r="AN728" s="1033">
        <v>0.26721746169208144</v>
      </c>
    </row>
    <row r="729" spans="1:40" x14ac:dyDescent="0.2">
      <c r="A729" s="262">
        <v>61611</v>
      </c>
      <c r="B729" s="262" t="s">
        <v>1704</v>
      </c>
      <c r="C729" s="1000">
        <v>43555</v>
      </c>
      <c r="D729" s="262">
        <v>2019</v>
      </c>
      <c r="E729" s="262" t="s">
        <v>92</v>
      </c>
      <c r="F729" s="262" t="s">
        <v>68</v>
      </c>
      <c r="G729" s="1001">
        <v>35.851300999999999</v>
      </c>
      <c r="H729" s="1001">
        <v>-114.97443199999999</v>
      </c>
      <c r="I729" s="1001">
        <v>5.4780166667000003</v>
      </c>
      <c r="J729" s="262" t="s">
        <v>96</v>
      </c>
      <c r="K729" s="262" t="s">
        <v>955</v>
      </c>
      <c r="L729" s="1001">
        <v>132</v>
      </c>
      <c r="M729" s="1001">
        <v>100</v>
      </c>
      <c r="N729" s="1001">
        <v>1.32</v>
      </c>
      <c r="O729" s="262" t="s">
        <v>163</v>
      </c>
      <c r="P729" s="262" t="s">
        <v>946</v>
      </c>
      <c r="R729" s="262">
        <v>180</v>
      </c>
      <c r="X729" s="1031">
        <v>27.0849761401217</v>
      </c>
      <c r="Y729" s="1031">
        <v>5.6498384369658696</v>
      </c>
      <c r="Z729" s="1036">
        <v>34.67772775209999</v>
      </c>
      <c r="AA729" s="1036">
        <v>37.028524714571759</v>
      </c>
      <c r="AN729" s="1033">
        <v>0.26795423497267762</v>
      </c>
    </row>
    <row r="730" spans="1:40" x14ac:dyDescent="0.2">
      <c r="A730" s="262">
        <v>62415</v>
      </c>
      <c r="B730" s="262" t="s">
        <v>1705</v>
      </c>
      <c r="C730" s="1000">
        <v>43830</v>
      </c>
      <c r="D730" s="262">
        <v>2019</v>
      </c>
      <c r="E730" s="262" t="s">
        <v>2</v>
      </c>
      <c r="F730" s="262" t="s">
        <v>21</v>
      </c>
      <c r="G730" s="1001">
        <v>31.842351000000001</v>
      </c>
      <c r="H730" s="1001">
        <v>-102.86001</v>
      </c>
      <c r="I730" s="1001">
        <v>5.5685200912999999</v>
      </c>
      <c r="J730" s="262" t="s">
        <v>96</v>
      </c>
      <c r="K730" s="262" t="s">
        <v>955</v>
      </c>
      <c r="L730" s="1001">
        <v>130.65195</v>
      </c>
      <c r="M730" s="1001">
        <v>100</v>
      </c>
      <c r="N730" s="1001">
        <v>1.3065195000000001</v>
      </c>
      <c r="O730" s="262" t="s">
        <v>163</v>
      </c>
      <c r="P730" s="262" t="s">
        <v>946</v>
      </c>
      <c r="R730" s="262">
        <v>180</v>
      </c>
      <c r="X730" s="1031">
        <v>25.504796032520701</v>
      </c>
      <c r="Y730" s="1031">
        <v>0</v>
      </c>
      <c r="AA730" s="1036">
        <v>34.27239800685031</v>
      </c>
      <c r="AN730" s="1033">
        <v>0.28151070127504552</v>
      </c>
    </row>
    <row r="731" spans="1:40" x14ac:dyDescent="0.2">
      <c r="A731" s="262">
        <v>59826</v>
      </c>
      <c r="B731" s="262" t="s">
        <v>1706</v>
      </c>
      <c r="C731" s="1000">
        <v>43830</v>
      </c>
      <c r="D731" s="262">
        <v>2019</v>
      </c>
      <c r="E731" s="262" t="s">
        <v>8</v>
      </c>
      <c r="F731" s="262" t="s">
        <v>68</v>
      </c>
      <c r="G731" s="1001">
        <v>36.516210999999998</v>
      </c>
      <c r="H731" s="1001">
        <v>-116.50585100000001</v>
      </c>
      <c r="I731" s="1001">
        <v>5.6937305935999998</v>
      </c>
      <c r="J731" s="262" t="s">
        <v>96</v>
      </c>
      <c r="K731" s="262" t="s">
        <v>961</v>
      </c>
      <c r="L731" s="1001">
        <v>126</v>
      </c>
      <c r="M731" s="1001">
        <v>100</v>
      </c>
      <c r="N731" s="1001">
        <v>1.26</v>
      </c>
      <c r="O731" s="262" t="s">
        <v>163</v>
      </c>
      <c r="P731" s="262" t="s">
        <v>946</v>
      </c>
      <c r="R731" s="262">
        <v>180</v>
      </c>
      <c r="X731" s="1031">
        <v>-4.3723441776799099</v>
      </c>
      <c r="Y731" s="1031">
        <v>3.8996486337070499</v>
      </c>
      <c r="AA731" s="1036">
        <v>38.994381338572474</v>
      </c>
      <c r="AN731" s="1033">
        <v>0.21726092896174864</v>
      </c>
    </row>
    <row r="732" spans="1:40" x14ac:dyDescent="0.2">
      <c r="A732" s="262">
        <v>60491</v>
      </c>
      <c r="B732" s="262" t="s">
        <v>1707</v>
      </c>
      <c r="C732" s="1000">
        <v>43676</v>
      </c>
      <c r="D732" s="262">
        <v>2019</v>
      </c>
      <c r="E732" s="262" t="s">
        <v>92</v>
      </c>
      <c r="F732" s="262" t="s">
        <v>38</v>
      </c>
      <c r="G732" s="1001">
        <v>35.270780999999999</v>
      </c>
      <c r="H732" s="1001">
        <v>-118.00432000000001</v>
      </c>
      <c r="I732" s="1001">
        <v>5.8451440639000003</v>
      </c>
      <c r="J732" s="262" t="s">
        <v>96</v>
      </c>
      <c r="K732" s="262" t="s">
        <v>955</v>
      </c>
      <c r="L732" s="1001">
        <v>121</v>
      </c>
      <c r="M732" s="1001">
        <v>90</v>
      </c>
      <c r="N732" s="1001">
        <v>1.3444444444444446</v>
      </c>
      <c r="O732" s="262" t="s">
        <v>163</v>
      </c>
      <c r="P732" s="262" t="s">
        <v>946</v>
      </c>
      <c r="R732" s="262">
        <v>179</v>
      </c>
      <c r="S732" s="262" t="s">
        <v>1059</v>
      </c>
      <c r="T732" s="262" t="s">
        <v>1030</v>
      </c>
      <c r="U732" s="262">
        <v>2019</v>
      </c>
      <c r="V732" s="262">
        <v>1.5</v>
      </c>
      <c r="W732" s="262">
        <v>1.5</v>
      </c>
      <c r="X732" s="1031" t="s">
        <v>1974</v>
      </c>
      <c r="Y732" s="1031" t="s">
        <v>1974</v>
      </c>
      <c r="Z732" s="1036">
        <v>41.818229045460882</v>
      </c>
      <c r="AA732" s="1036">
        <v>64.018475343283825</v>
      </c>
      <c r="AN732" s="1033">
        <v>0.30678126897389191</v>
      </c>
    </row>
    <row r="733" spans="1:40" x14ac:dyDescent="0.2">
      <c r="A733" s="262">
        <v>62544</v>
      </c>
      <c r="B733" s="262" t="s">
        <v>1708</v>
      </c>
      <c r="C733" s="1000">
        <v>43830</v>
      </c>
      <c r="D733" s="262">
        <v>2019</v>
      </c>
      <c r="E733" s="262" t="s">
        <v>1</v>
      </c>
      <c r="F733" s="262" t="s">
        <v>67</v>
      </c>
      <c r="G733" s="1001">
        <v>35.5931</v>
      </c>
      <c r="H733" s="1001">
        <v>-76.761300000000006</v>
      </c>
      <c r="I733" s="1001">
        <v>4.4102910958999999</v>
      </c>
      <c r="J733" s="262" t="s">
        <v>96</v>
      </c>
      <c r="K733" s="262" t="s">
        <v>955</v>
      </c>
      <c r="L733" s="1001">
        <v>95.9</v>
      </c>
      <c r="M733" s="1001">
        <v>80.599999999999994</v>
      </c>
      <c r="N733" s="1001">
        <v>1.1898263027295286</v>
      </c>
      <c r="O733" s="262" t="s">
        <v>163</v>
      </c>
      <c r="P733" s="262" t="s">
        <v>946</v>
      </c>
      <c r="R733" s="262">
        <v>172.7</v>
      </c>
      <c r="X733" s="1031">
        <v>22.253165454433798</v>
      </c>
      <c r="Y733" s="1031">
        <v>8.7011388555301892</v>
      </c>
      <c r="AA733" s="1036">
        <v>70.630491134701572</v>
      </c>
      <c r="AN733" s="1033">
        <v>0.19896456223135234</v>
      </c>
    </row>
    <row r="734" spans="1:40" x14ac:dyDescent="0.2">
      <c r="A734" s="262">
        <v>63076</v>
      </c>
      <c r="B734" s="262" t="s">
        <v>1709</v>
      </c>
      <c r="C734" s="1000">
        <v>43769</v>
      </c>
      <c r="D734" s="262">
        <v>2019</v>
      </c>
      <c r="E734" s="262" t="s">
        <v>1</v>
      </c>
      <c r="F734" s="262" t="s">
        <v>67</v>
      </c>
      <c r="G734" s="1001">
        <v>36.452033999999998</v>
      </c>
      <c r="H734" s="1001">
        <v>-77.537053999999998</v>
      </c>
      <c r="I734" s="1001">
        <v>4.4006899542999998</v>
      </c>
      <c r="J734" s="262" t="s">
        <v>96</v>
      </c>
      <c r="K734" s="262" t="s">
        <v>961</v>
      </c>
      <c r="L734" s="1001">
        <v>119</v>
      </c>
      <c r="M734" s="1001">
        <v>79.900000000000006</v>
      </c>
      <c r="N734" s="1001">
        <v>1.4893617021276595</v>
      </c>
      <c r="O734" s="262" t="s">
        <v>163</v>
      </c>
      <c r="P734" s="262" t="s">
        <v>946</v>
      </c>
      <c r="R734" s="262">
        <v>180</v>
      </c>
      <c r="X734" s="1031">
        <v>21.278648214816201</v>
      </c>
      <c r="Y734" s="1031">
        <v>8.7057571889366301</v>
      </c>
      <c r="AA734" s="1036">
        <v>63.912987386227357</v>
      </c>
      <c r="AN734" s="1033">
        <v>0.21790101926132613</v>
      </c>
    </row>
    <row r="735" spans="1:40" x14ac:dyDescent="0.2">
      <c r="A735" s="262">
        <v>62679</v>
      </c>
      <c r="B735" s="262" t="s">
        <v>1710</v>
      </c>
      <c r="C735" s="1000">
        <v>43676</v>
      </c>
      <c r="D735" s="262">
        <v>2019</v>
      </c>
      <c r="E735" s="262" t="s">
        <v>93</v>
      </c>
      <c r="F735" s="262" t="s">
        <v>500</v>
      </c>
      <c r="G735" s="1001">
        <v>33.34666</v>
      </c>
      <c r="H735" s="1001">
        <v>-80.702077000000003</v>
      </c>
      <c r="I735" s="1001">
        <v>4.6359874429000003</v>
      </c>
      <c r="J735" s="262" t="s">
        <v>96</v>
      </c>
      <c r="K735" s="262" t="s">
        <v>961</v>
      </c>
      <c r="L735" s="1001">
        <v>106</v>
      </c>
      <c r="M735" s="1001">
        <v>74.900000000000006</v>
      </c>
      <c r="N735" s="1001">
        <v>1.4152202937249665</v>
      </c>
      <c r="O735" s="262" t="s">
        <v>163</v>
      </c>
      <c r="P735" s="262" t="s">
        <v>946</v>
      </c>
      <c r="R735" s="262">
        <v>180</v>
      </c>
      <c r="X735" s="1031" t="s">
        <v>1974</v>
      </c>
      <c r="Y735" s="1031" t="s">
        <v>1974</v>
      </c>
      <c r="AA735" s="1036">
        <v>40.457423156798384</v>
      </c>
      <c r="AN735" s="1033">
        <v>0.23998178506375228</v>
      </c>
    </row>
    <row r="736" spans="1:40" x14ac:dyDescent="0.2">
      <c r="A736" s="262">
        <v>62543</v>
      </c>
      <c r="B736" s="262" t="s">
        <v>1711</v>
      </c>
      <c r="C736" s="1000">
        <v>43830</v>
      </c>
      <c r="D736" s="262">
        <v>2019</v>
      </c>
      <c r="E736" s="262" t="s">
        <v>93</v>
      </c>
      <c r="F736" s="262" t="s">
        <v>37</v>
      </c>
      <c r="G736" s="1001">
        <v>29.635051000000001</v>
      </c>
      <c r="H736" s="1001">
        <v>-82.843091000000001</v>
      </c>
      <c r="I736" s="1001">
        <v>4.8228426941000002</v>
      </c>
      <c r="J736" s="262" t="s">
        <v>96</v>
      </c>
      <c r="K736" s="262" t="s">
        <v>955</v>
      </c>
      <c r="L736" s="1001">
        <v>104.9</v>
      </c>
      <c r="M736" s="1001">
        <v>74.900000000000006</v>
      </c>
      <c r="N736" s="1001">
        <v>1.4005340453938584</v>
      </c>
      <c r="O736" s="262" t="s">
        <v>163</v>
      </c>
      <c r="P736" s="262" t="s">
        <v>946</v>
      </c>
      <c r="R736" s="262">
        <v>181</v>
      </c>
      <c r="X736" s="1031" t="s">
        <v>1974</v>
      </c>
      <c r="Y736" s="1031" t="s">
        <v>1974</v>
      </c>
      <c r="AA736" s="1036">
        <v>44.286925890769737</v>
      </c>
      <c r="AN736" s="1033">
        <v>0.25808090204060785</v>
      </c>
    </row>
    <row r="737" spans="1:40" x14ac:dyDescent="0.2">
      <c r="A737" s="262">
        <v>61790</v>
      </c>
      <c r="B737" s="262" t="s">
        <v>1712</v>
      </c>
      <c r="C737" s="1000">
        <v>43769</v>
      </c>
      <c r="D737" s="262">
        <v>2019</v>
      </c>
      <c r="E737" s="262" t="s">
        <v>93</v>
      </c>
      <c r="F737" s="262" t="s">
        <v>500</v>
      </c>
      <c r="G737" s="1001">
        <v>33.675680999999997</v>
      </c>
      <c r="H737" s="1001">
        <v>-81.747961000000004</v>
      </c>
      <c r="I737" s="1001">
        <v>4.5760796804000003</v>
      </c>
      <c r="J737" s="262" t="s">
        <v>96</v>
      </c>
      <c r="K737" s="262" t="s">
        <v>955</v>
      </c>
      <c r="L737" s="1001">
        <v>108.6</v>
      </c>
      <c r="M737" s="1001">
        <v>74.900000000000006</v>
      </c>
      <c r="N737" s="1001">
        <v>1.4499332443257675</v>
      </c>
      <c r="O737" s="262" t="s">
        <v>163</v>
      </c>
      <c r="P737" s="262" t="s">
        <v>946</v>
      </c>
      <c r="R737" s="262">
        <v>180</v>
      </c>
      <c r="X737" s="1031" t="s">
        <v>1974</v>
      </c>
      <c r="Y737" s="1031" t="s">
        <v>1974</v>
      </c>
      <c r="AA737" s="1036">
        <v>47.770175765810102</v>
      </c>
      <c r="AN737" s="1033">
        <v>0.25203610886160294</v>
      </c>
    </row>
    <row r="738" spans="1:40" x14ac:dyDescent="0.2">
      <c r="A738" s="262">
        <v>61768</v>
      </c>
      <c r="B738" s="262" t="s">
        <v>1713</v>
      </c>
      <c r="C738" s="1000">
        <v>43496</v>
      </c>
      <c r="D738" s="262">
        <v>2019</v>
      </c>
      <c r="E738" s="262" t="s">
        <v>93</v>
      </c>
      <c r="F738" s="262" t="s">
        <v>37</v>
      </c>
      <c r="G738" s="1001">
        <v>27.488651000000001</v>
      </c>
      <c r="H738" s="1001">
        <v>-80.443110000000004</v>
      </c>
      <c r="I738" s="1001">
        <v>4.9338376712000001</v>
      </c>
      <c r="J738" s="262" t="s">
        <v>96</v>
      </c>
      <c r="K738" s="262" t="s">
        <v>955</v>
      </c>
      <c r="L738" s="1001">
        <v>113.24</v>
      </c>
      <c r="M738" s="1001">
        <v>74.5</v>
      </c>
      <c r="N738" s="1001">
        <v>1.52</v>
      </c>
      <c r="O738" s="262" t="s">
        <v>962</v>
      </c>
      <c r="P738" s="262" t="s">
        <v>962</v>
      </c>
      <c r="Q738" s="262">
        <v>20</v>
      </c>
      <c r="R738" s="262">
        <v>195</v>
      </c>
      <c r="X738" s="1031">
        <v>20.949225241500901</v>
      </c>
      <c r="Y738" s="1031">
        <v>26.8935639080931</v>
      </c>
      <c r="AA738" s="1036">
        <v>43.056740373565226</v>
      </c>
      <c r="AN738" s="1033">
        <v>0.23213194215229643</v>
      </c>
    </row>
    <row r="739" spans="1:40" x14ac:dyDescent="0.2">
      <c r="A739" s="262">
        <v>61767</v>
      </c>
      <c r="B739" s="262" t="s">
        <v>1714</v>
      </c>
      <c r="C739" s="1000">
        <v>43496</v>
      </c>
      <c r="D739" s="262">
        <v>2019</v>
      </c>
      <c r="E739" s="262" t="s">
        <v>93</v>
      </c>
      <c r="F739" s="262" t="s">
        <v>37</v>
      </c>
      <c r="G739" s="1001">
        <v>29.012611</v>
      </c>
      <c r="H739" s="1001">
        <v>-81.100470999999999</v>
      </c>
      <c r="I739" s="1001">
        <v>4.8070527396999996</v>
      </c>
      <c r="J739" s="262" t="s">
        <v>96</v>
      </c>
      <c r="K739" s="262" t="s">
        <v>955</v>
      </c>
      <c r="L739" s="1001">
        <v>113.24</v>
      </c>
      <c r="M739" s="1001">
        <v>74.5</v>
      </c>
      <c r="N739" s="1001">
        <v>1.52</v>
      </c>
      <c r="O739" s="262" t="s">
        <v>962</v>
      </c>
      <c r="P739" s="262" t="s">
        <v>962</v>
      </c>
      <c r="Q739" s="262">
        <v>20</v>
      </c>
      <c r="R739" s="262">
        <v>195</v>
      </c>
      <c r="X739" s="1031">
        <v>20.751640972516501</v>
      </c>
      <c r="Y739" s="1031">
        <v>29.836960112716501</v>
      </c>
      <c r="AA739" s="1036">
        <v>46.949542748092867</v>
      </c>
      <c r="AN739" s="1033">
        <v>0.2221274801041552</v>
      </c>
    </row>
    <row r="740" spans="1:40" x14ac:dyDescent="0.2">
      <c r="A740" s="262">
        <v>61766</v>
      </c>
      <c r="B740" s="262" t="s">
        <v>1715</v>
      </c>
      <c r="C740" s="1000">
        <v>43496</v>
      </c>
      <c r="D740" s="262">
        <v>2019</v>
      </c>
      <c r="E740" s="262" t="s">
        <v>93</v>
      </c>
      <c r="F740" s="262" t="s">
        <v>37</v>
      </c>
      <c r="G740" s="1001">
        <v>25.644641</v>
      </c>
      <c r="H740" s="1001">
        <v>-80.487751000000003</v>
      </c>
      <c r="I740" s="1001">
        <v>4.9810881278999997</v>
      </c>
      <c r="J740" s="262" t="s">
        <v>96</v>
      </c>
      <c r="K740" s="262" t="s">
        <v>955</v>
      </c>
      <c r="L740" s="1001">
        <v>113.24</v>
      </c>
      <c r="M740" s="1001">
        <v>74.5</v>
      </c>
      <c r="N740" s="1001">
        <v>1.52</v>
      </c>
      <c r="O740" s="262" t="s">
        <v>962</v>
      </c>
      <c r="P740" s="262" t="s">
        <v>962</v>
      </c>
      <c r="Q740" s="262">
        <v>20</v>
      </c>
      <c r="R740" s="262">
        <v>195</v>
      </c>
      <c r="X740" s="1031">
        <v>21.068857244497401</v>
      </c>
      <c r="Y740" s="1031">
        <v>26.231447932909902</v>
      </c>
      <c r="AA740" s="1036">
        <v>41.783795576627057</v>
      </c>
      <c r="AN740" s="1033">
        <v>0.23417348198677279</v>
      </c>
    </row>
    <row r="741" spans="1:40" x14ac:dyDescent="0.2">
      <c r="A741" s="262">
        <v>61763</v>
      </c>
      <c r="B741" s="262" t="s">
        <v>1716</v>
      </c>
      <c r="C741" s="1000">
        <v>43496</v>
      </c>
      <c r="D741" s="262">
        <v>2019</v>
      </c>
      <c r="E741" s="262" t="s">
        <v>93</v>
      </c>
      <c r="F741" s="262" t="s">
        <v>37</v>
      </c>
      <c r="G741" s="1001">
        <v>30.279765999999999</v>
      </c>
      <c r="H741" s="1001">
        <v>-82.779690000000002</v>
      </c>
      <c r="I741" s="1001">
        <v>4.7770632419999997</v>
      </c>
      <c r="J741" s="262" t="s">
        <v>96</v>
      </c>
      <c r="K741" s="262" t="s">
        <v>955</v>
      </c>
      <c r="L741" s="1001">
        <v>113.24</v>
      </c>
      <c r="M741" s="1001">
        <v>74.5</v>
      </c>
      <c r="N741" s="1001">
        <v>1.52</v>
      </c>
      <c r="O741" s="262" t="s">
        <v>962</v>
      </c>
      <c r="P741" s="262" t="s">
        <v>962</v>
      </c>
      <c r="Q741" s="262">
        <v>20</v>
      </c>
      <c r="R741" s="262">
        <v>195</v>
      </c>
      <c r="X741" s="1031">
        <v>20.602936073080201</v>
      </c>
      <c r="Y741" s="1031">
        <v>28.8757249546167</v>
      </c>
      <c r="AA741" s="1036">
        <v>44.417217433478406</v>
      </c>
      <c r="AN741" s="1033">
        <v>0.23276915930123104</v>
      </c>
    </row>
    <row r="742" spans="1:40" x14ac:dyDescent="0.2">
      <c r="A742" s="262">
        <v>61663</v>
      </c>
      <c r="B742" s="262" t="s">
        <v>1717</v>
      </c>
      <c r="C742" s="1000">
        <v>43496</v>
      </c>
      <c r="D742" s="262">
        <v>2019</v>
      </c>
      <c r="E742" s="262" t="s">
        <v>93</v>
      </c>
      <c r="F742" s="262" t="s">
        <v>37</v>
      </c>
      <c r="G742" s="1001">
        <v>27.753271999999999</v>
      </c>
      <c r="H742" s="1001">
        <v>-82.164659999999998</v>
      </c>
      <c r="I742" s="1001">
        <v>5.0124819635</v>
      </c>
      <c r="J742" s="262" t="s">
        <v>96</v>
      </c>
      <c r="K742" s="262" t="s">
        <v>961</v>
      </c>
      <c r="L742" s="1001">
        <v>87.2</v>
      </c>
      <c r="M742" s="1001">
        <v>74.5</v>
      </c>
      <c r="N742" s="1001">
        <v>1.1704697986577182</v>
      </c>
      <c r="O742" s="262" t="s">
        <v>163</v>
      </c>
      <c r="P742" s="262" t="s">
        <v>946</v>
      </c>
      <c r="Q742" s="262" t="s">
        <v>163</v>
      </c>
      <c r="R742" s="262">
        <v>180</v>
      </c>
      <c r="X742" s="1031" t="s">
        <v>1974</v>
      </c>
      <c r="Y742" s="1031" t="s">
        <v>1974</v>
      </c>
      <c r="AA742" s="1036">
        <v>53.086075972686437</v>
      </c>
      <c r="AN742" s="1033">
        <v>0.21896125964230267</v>
      </c>
    </row>
    <row r="743" spans="1:40" x14ac:dyDescent="0.2">
      <c r="A743" s="262">
        <v>61701</v>
      </c>
      <c r="B743" s="262" t="s">
        <v>1718</v>
      </c>
      <c r="C743" s="1000">
        <v>43830</v>
      </c>
      <c r="D743" s="262">
        <v>2019</v>
      </c>
      <c r="E743" s="262" t="s">
        <v>93</v>
      </c>
      <c r="F743" s="262" t="s">
        <v>500</v>
      </c>
      <c r="G743" s="1001">
        <v>32.564881</v>
      </c>
      <c r="H743" s="1001">
        <v>-80.731441000000004</v>
      </c>
      <c r="I743" s="1001">
        <v>4.7096726027000004</v>
      </c>
      <c r="J743" s="262" t="s">
        <v>96</v>
      </c>
      <c r="K743" s="262" t="s">
        <v>961</v>
      </c>
      <c r="L743" s="1001">
        <v>93</v>
      </c>
      <c r="M743" s="1001">
        <v>72.5</v>
      </c>
      <c r="N743" s="1001">
        <v>1.2827586206896551</v>
      </c>
      <c r="O743" s="262" t="s">
        <v>163</v>
      </c>
      <c r="P743" s="262" t="s">
        <v>946</v>
      </c>
      <c r="R743" s="262">
        <v>182</v>
      </c>
      <c r="X743" s="1031" t="s">
        <v>1974</v>
      </c>
      <c r="Y743" s="1031" t="s">
        <v>1974</v>
      </c>
      <c r="AA743" s="1036">
        <v>48.332758337488272</v>
      </c>
      <c r="AN743" s="1033">
        <v>0.23546416682369198</v>
      </c>
    </row>
    <row r="744" spans="1:40" x14ac:dyDescent="0.2">
      <c r="A744" s="262">
        <v>62678</v>
      </c>
      <c r="B744" s="262" t="s">
        <v>1719</v>
      </c>
      <c r="C744" s="1000">
        <v>43830</v>
      </c>
      <c r="D744" s="262">
        <v>2019</v>
      </c>
      <c r="E744" s="262" t="s">
        <v>93</v>
      </c>
      <c r="F744" s="262" t="s">
        <v>67</v>
      </c>
      <c r="G744" s="1001">
        <v>34.682451</v>
      </c>
      <c r="H744" s="1001">
        <v>-77.983250999999996</v>
      </c>
      <c r="I744" s="1001">
        <v>4.4983926940999996</v>
      </c>
      <c r="J744" s="262" t="s">
        <v>96</v>
      </c>
      <c r="K744" s="262" t="s">
        <v>961</v>
      </c>
      <c r="L744" s="1001">
        <v>105.60527999999999</v>
      </c>
      <c r="M744" s="1001">
        <v>70.099999999999994</v>
      </c>
      <c r="N744" s="1001">
        <v>1.506494721825963</v>
      </c>
      <c r="O744" s="262" t="s">
        <v>163</v>
      </c>
      <c r="P744" s="262" t="s">
        <v>946</v>
      </c>
      <c r="R744" s="262">
        <v>204</v>
      </c>
      <c r="X744" s="1031">
        <v>23.032066986753801</v>
      </c>
      <c r="Y744" s="1031">
        <v>4.9909026990256598</v>
      </c>
      <c r="AA744" s="1036">
        <v>55.903942847067107</v>
      </c>
      <c r="AN744" s="1033">
        <v>0.22206599211638853</v>
      </c>
    </row>
    <row r="745" spans="1:40" x14ac:dyDescent="0.2">
      <c r="A745" s="262">
        <v>61656</v>
      </c>
      <c r="B745" s="262" t="s">
        <v>1720</v>
      </c>
      <c r="C745" s="1000">
        <v>43496</v>
      </c>
      <c r="D745" s="262">
        <v>2019</v>
      </c>
      <c r="E745" s="262" t="s">
        <v>93</v>
      </c>
      <c r="F745" s="262" t="s">
        <v>37</v>
      </c>
      <c r="G745" s="1001">
        <v>27.681508000000001</v>
      </c>
      <c r="H745" s="1001">
        <v>-82.206760000000003</v>
      </c>
      <c r="I745" s="1001">
        <v>4.9986276256000002</v>
      </c>
      <c r="J745" s="262" t="s">
        <v>96</v>
      </c>
      <c r="K745" s="262" t="s">
        <v>961</v>
      </c>
      <c r="L745" s="1001">
        <v>71.400000000000006</v>
      </c>
      <c r="M745" s="1001">
        <v>61.1</v>
      </c>
      <c r="N745" s="1001">
        <v>1.1685761047463177</v>
      </c>
      <c r="O745" s="262" t="s">
        <v>163</v>
      </c>
      <c r="P745" s="262" t="s">
        <v>946</v>
      </c>
      <c r="Q745" s="262" t="s">
        <v>163</v>
      </c>
      <c r="R745" s="262">
        <v>180</v>
      </c>
      <c r="X745" s="1031" t="s">
        <v>1974</v>
      </c>
      <c r="Y745" s="1031" t="s">
        <v>1974</v>
      </c>
      <c r="AA745" s="1036">
        <v>51.421713012147272</v>
      </c>
      <c r="AN745" s="1033">
        <v>0.22148587373561218</v>
      </c>
    </row>
    <row r="746" spans="1:40" x14ac:dyDescent="0.2">
      <c r="A746" s="262">
        <v>62399</v>
      </c>
      <c r="B746" s="262" t="s">
        <v>1721</v>
      </c>
      <c r="C746" s="1000">
        <v>43769</v>
      </c>
      <c r="D746" s="262">
        <v>2019</v>
      </c>
      <c r="E746" s="262" t="s">
        <v>92</v>
      </c>
      <c r="F746" s="262" t="s">
        <v>499</v>
      </c>
      <c r="G746" s="1001">
        <v>41.769970999999998</v>
      </c>
      <c r="H746" s="1001">
        <v>-111.061391</v>
      </c>
      <c r="I746" s="1001">
        <v>4.5123824200999998</v>
      </c>
      <c r="J746" s="262" t="s">
        <v>96</v>
      </c>
      <c r="K746" s="262" t="s">
        <v>961</v>
      </c>
      <c r="L746" s="1001">
        <v>76.3</v>
      </c>
      <c r="M746" s="1001">
        <v>57.6</v>
      </c>
      <c r="N746" s="1001">
        <v>1.3246527777777777</v>
      </c>
      <c r="O746" s="262" t="s">
        <v>163</v>
      </c>
      <c r="P746" s="262" t="s">
        <v>946</v>
      </c>
      <c r="R746" s="262">
        <v>180</v>
      </c>
      <c r="X746" s="1031">
        <v>22.8588004395402</v>
      </c>
      <c r="Y746" s="1031">
        <v>20.470127019207698</v>
      </c>
      <c r="AA746" s="1036">
        <v>51.637689614771546</v>
      </c>
      <c r="AN746" s="1033">
        <v>0.29418624139850236</v>
      </c>
    </row>
    <row r="747" spans="1:40" x14ac:dyDescent="0.2">
      <c r="A747" s="262">
        <v>61666</v>
      </c>
      <c r="B747" s="262" t="s">
        <v>1722</v>
      </c>
      <c r="C747" s="1000">
        <v>43555</v>
      </c>
      <c r="D747" s="262">
        <v>2019</v>
      </c>
      <c r="E747" s="262" t="s">
        <v>93</v>
      </c>
      <c r="F747" s="262" t="s">
        <v>37</v>
      </c>
      <c r="G747" s="1001">
        <v>27.914470999999999</v>
      </c>
      <c r="H747" s="1001">
        <v>-81.808250999999998</v>
      </c>
      <c r="I747" s="1001">
        <v>4.9988849315000001</v>
      </c>
      <c r="J747" s="262" t="s">
        <v>96</v>
      </c>
      <c r="K747" s="262" t="s">
        <v>961</v>
      </c>
      <c r="L747" s="1001">
        <v>64.8</v>
      </c>
      <c r="M747" s="1001">
        <v>55</v>
      </c>
      <c r="N747" s="1001">
        <v>1.1781818181818182</v>
      </c>
      <c r="O747" s="262" t="s">
        <v>163</v>
      </c>
      <c r="P747" s="262" t="s">
        <v>946</v>
      </c>
      <c r="R747" s="262">
        <v>180</v>
      </c>
      <c r="X747" s="1031" t="s">
        <v>1974</v>
      </c>
      <c r="Y747" s="1031" t="s">
        <v>1974</v>
      </c>
      <c r="AA747" s="1036">
        <v>54.473085048043238</v>
      </c>
      <c r="AN747" s="1033">
        <v>0.21279870522709488</v>
      </c>
    </row>
    <row r="748" spans="1:40" x14ac:dyDescent="0.2">
      <c r="A748" s="262">
        <v>62163</v>
      </c>
      <c r="B748" s="262" t="s">
        <v>1723</v>
      </c>
      <c r="C748" s="1000">
        <v>43830</v>
      </c>
      <c r="D748" s="262">
        <v>2019</v>
      </c>
      <c r="E748" s="262" t="s">
        <v>93</v>
      </c>
      <c r="F748" s="262" t="s">
        <v>70</v>
      </c>
      <c r="G748" s="1001">
        <v>32.449921000000003</v>
      </c>
      <c r="H748" s="1001">
        <v>-88.553431000000003</v>
      </c>
      <c r="I748" s="1001">
        <v>4.6158673516000004</v>
      </c>
      <c r="J748" s="262" t="s">
        <v>96</v>
      </c>
      <c r="K748" s="262" t="s">
        <v>955</v>
      </c>
      <c r="L748" s="1001">
        <v>75</v>
      </c>
      <c r="M748" s="1001">
        <v>52.5</v>
      </c>
      <c r="N748" s="1001">
        <v>1.4285714285714286</v>
      </c>
      <c r="O748" s="262" t="s">
        <v>163</v>
      </c>
      <c r="P748" s="262" t="s">
        <v>946</v>
      </c>
      <c r="R748" s="262">
        <v>180</v>
      </c>
      <c r="X748" s="1031">
        <v>22.593636962850699</v>
      </c>
      <c r="Y748" s="1031">
        <v>4.8338051033853802</v>
      </c>
      <c r="Z748" s="1036">
        <v>37.796058305015308</v>
      </c>
      <c r="AA748" s="1036">
        <v>32.640270634803109</v>
      </c>
      <c r="AN748" s="1033">
        <v>0.26990586781160553</v>
      </c>
    </row>
    <row r="749" spans="1:40" x14ac:dyDescent="0.2">
      <c r="A749" s="262">
        <v>63579</v>
      </c>
      <c r="B749" s="262" t="s">
        <v>1724</v>
      </c>
      <c r="C749" s="1000">
        <v>43830</v>
      </c>
      <c r="D749" s="262">
        <v>2019</v>
      </c>
      <c r="E749" s="262" t="s">
        <v>92</v>
      </c>
      <c r="F749" s="262" t="s">
        <v>19</v>
      </c>
      <c r="G749" s="1001">
        <v>35.016309999999997</v>
      </c>
      <c r="H749" s="1001">
        <v>-106.09842999999999</v>
      </c>
      <c r="I749" s="1001">
        <v>5.4387541095999996</v>
      </c>
      <c r="J749" s="262" t="s">
        <v>96</v>
      </c>
      <c r="K749" s="262" t="s">
        <v>955</v>
      </c>
      <c r="L749" s="1001">
        <v>67.7</v>
      </c>
      <c r="M749" s="1001">
        <v>50</v>
      </c>
      <c r="N749" s="1001">
        <v>1.3540000000000001</v>
      </c>
      <c r="O749" s="262" t="s">
        <v>163</v>
      </c>
      <c r="P749" s="262" t="s">
        <v>946</v>
      </c>
      <c r="R749" s="262">
        <v>180</v>
      </c>
      <c r="X749" s="1031">
        <v>21.879428101074499</v>
      </c>
      <c r="Y749" s="1031">
        <v>14.824538032392899</v>
      </c>
      <c r="Z749" s="1036">
        <v>25.128148653334357</v>
      </c>
      <c r="AA749" s="1036">
        <v>31.642731276812601</v>
      </c>
      <c r="AN749" s="1033">
        <v>0.32024817850637521</v>
      </c>
    </row>
    <row r="750" spans="1:40" x14ac:dyDescent="0.2">
      <c r="A750" s="262">
        <v>61657</v>
      </c>
      <c r="B750" s="262" t="s">
        <v>1725</v>
      </c>
      <c r="C750" s="1000">
        <v>43585</v>
      </c>
      <c r="D750" s="262">
        <v>2019</v>
      </c>
      <c r="E750" s="262" t="s">
        <v>93</v>
      </c>
      <c r="F750" s="262" t="s">
        <v>37</v>
      </c>
      <c r="G750" s="1001">
        <v>27.929721000000001</v>
      </c>
      <c r="H750" s="1001">
        <v>-81.863709999999998</v>
      </c>
      <c r="I750" s="1001">
        <v>4.9988849315000001</v>
      </c>
      <c r="J750" s="262" t="s">
        <v>96</v>
      </c>
      <c r="K750" s="262" t="s">
        <v>961</v>
      </c>
      <c r="L750" s="1001">
        <v>58</v>
      </c>
      <c r="M750" s="1001">
        <v>49.6</v>
      </c>
      <c r="N750" s="1001">
        <v>1.1693548387096775</v>
      </c>
      <c r="O750" s="262" t="s">
        <v>163</v>
      </c>
      <c r="P750" s="262" t="s">
        <v>946</v>
      </c>
      <c r="R750" s="262">
        <v>180</v>
      </c>
      <c r="X750" s="1031" t="s">
        <v>1974</v>
      </c>
      <c r="Y750" s="1031" t="s">
        <v>1974</v>
      </c>
      <c r="AA750" s="1036">
        <v>60.688461785745723</v>
      </c>
      <c r="AN750" s="1033">
        <v>0.18941484517304188</v>
      </c>
    </row>
    <row r="751" spans="1:40" x14ac:dyDescent="0.2">
      <c r="A751" s="262">
        <v>60125</v>
      </c>
      <c r="B751" s="262" t="s">
        <v>1726</v>
      </c>
      <c r="C751" s="1000">
        <v>43727</v>
      </c>
      <c r="D751" s="262">
        <v>2019</v>
      </c>
      <c r="E751" s="262" t="s">
        <v>17</v>
      </c>
      <c r="F751" s="262" t="s">
        <v>17</v>
      </c>
      <c r="G751" s="1001">
        <v>21.619630999999998</v>
      </c>
      <c r="H751" s="1001">
        <v>-158.05063100000001</v>
      </c>
      <c r="I751" s="1001">
        <v>5.3295664383999997</v>
      </c>
      <c r="J751" s="262" t="s">
        <v>96</v>
      </c>
      <c r="K751" s="262" t="s">
        <v>961</v>
      </c>
      <c r="L751" s="1001">
        <v>49</v>
      </c>
      <c r="M751" s="1001">
        <v>48.75</v>
      </c>
      <c r="N751" s="1001">
        <v>1.0051282051282051</v>
      </c>
      <c r="O751" s="262" t="s">
        <v>163</v>
      </c>
      <c r="P751" s="262" t="s">
        <v>946</v>
      </c>
      <c r="R751" s="262">
        <v>180</v>
      </c>
      <c r="S751" s="262" t="s">
        <v>1073</v>
      </c>
      <c r="X751" s="1031" t="s">
        <v>1974</v>
      </c>
      <c r="Y751" s="1031" t="s">
        <v>1974</v>
      </c>
      <c r="Z751" s="1036">
        <v>95.016747732411872</v>
      </c>
      <c r="AA751" s="1036"/>
      <c r="AN751" s="1033">
        <v>0.18329011932641909</v>
      </c>
    </row>
    <row r="752" spans="1:40" x14ac:dyDescent="0.2">
      <c r="A752" s="262">
        <v>62560</v>
      </c>
      <c r="B752" s="262" t="s">
        <v>1727</v>
      </c>
      <c r="C752" s="1000">
        <v>43830</v>
      </c>
      <c r="D752" s="262">
        <v>2019</v>
      </c>
      <c r="E752" s="262" t="s">
        <v>92</v>
      </c>
      <c r="F752" s="262" t="s">
        <v>39</v>
      </c>
      <c r="G752" s="1001">
        <v>42.167240999999997</v>
      </c>
      <c r="H752" s="1001">
        <v>-120.408271</v>
      </c>
      <c r="I752" s="1001">
        <v>4.7202632419999997</v>
      </c>
      <c r="J752" s="262" t="s">
        <v>96</v>
      </c>
      <c r="K752" s="262" t="s">
        <v>955</v>
      </c>
      <c r="L752" s="1001">
        <v>60.7</v>
      </c>
      <c r="M752" s="1001">
        <v>47.3</v>
      </c>
      <c r="N752" s="1001">
        <v>1.2832980972515857</v>
      </c>
      <c r="O752" s="262" t="s">
        <v>163</v>
      </c>
      <c r="P752" s="262" t="s">
        <v>946</v>
      </c>
      <c r="R752" s="262">
        <v>180</v>
      </c>
      <c r="X752" s="1031" t="s">
        <v>1974</v>
      </c>
      <c r="Y752" s="1031" t="s">
        <v>1974</v>
      </c>
      <c r="AA752" s="1036">
        <v>49.145711749074188</v>
      </c>
      <c r="AN752" s="1033">
        <v>0.24479449469918402</v>
      </c>
    </row>
    <row r="753" spans="1:40" x14ac:dyDescent="0.2">
      <c r="A753" s="262">
        <v>60024</v>
      </c>
      <c r="B753" s="262" t="s">
        <v>1728</v>
      </c>
      <c r="C753" s="1000">
        <v>43738</v>
      </c>
      <c r="D753" s="262">
        <v>2019</v>
      </c>
      <c r="E753" s="262" t="s">
        <v>17</v>
      </c>
      <c r="F753" s="262" t="s">
        <v>17</v>
      </c>
      <c r="G753" s="1001">
        <v>21.455271</v>
      </c>
      <c r="H753" s="1001">
        <v>-157.98106000000001</v>
      </c>
      <c r="I753" s="1001">
        <v>5.1272296804000002</v>
      </c>
      <c r="J753" s="262" t="s">
        <v>96</v>
      </c>
      <c r="K753" s="262" t="s">
        <v>955</v>
      </c>
      <c r="L753" s="1001">
        <v>45.9</v>
      </c>
      <c r="M753" s="1001">
        <v>45.9</v>
      </c>
      <c r="N753" s="1001">
        <v>1</v>
      </c>
      <c r="O753" s="262" t="s">
        <v>163</v>
      </c>
      <c r="P753" s="262" t="s">
        <v>946</v>
      </c>
      <c r="R753" s="262">
        <v>180</v>
      </c>
      <c r="X753" s="1031" t="s">
        <v>1974</v>
      </c>
      <c r="Y753" s="1031" t="s">
        <v>1974</v>
      </c>
      <c r="Z753" s="1036">
        <v>90.244295980974869</v>
      </c>
      <c r="AA753" s="1036"/>
      <c r="AN753" s="1033">
        <v>0.19776747979094492</v>
      </c>
    </row>
    <row r="754" spans="1:40" x14ac:dyDescent="0.2">
      <c r="A754" s="262">
        <v>62541</v>
      </c>
      <c r="B754" s="262" t="s">
        <v>1729</v>
      </c>
      <c r="C754" s="1000">
        <v>43830</v>
      </c>
      <c r="D754" s="262">
        <v>2019</v>
      </c>
      <c r="E754" s="262" t="s">
        <v>93</v>
      </c>
      <c r="F754" s="262" t="s">
        <v>37</v>
      </c>
      <c r="G754" s="1001">
        <v>27.331461000000001</v>
      </c>
      <c r="H754" s="1001">
        <v>-81.368351000000004</v>
      </c>
      <c r="I754" s="1001">
        <v>5.0683458903999998</v>
      </c>
      <c r="J754" s="262" t="s">
        <v>96</v>
      </c>
      <c r="K754" s="262" t="s">
        <v>955</v>
      </c>
      <c r="L754" s="1001">
        <v>63</v>
      </c>
      <c r="M754" s="1001">
        <v>45</v>
      </c>
      <c r="N754" s="1001">
        <v>1.4</v>
      </c>
      <c r="O754" s="262" t="s">
        <v>163</v>
      </c>
      <c r="P754" s="262" t="s">
        <v>946</v>
      </c>
      <c r="R754" s="262">
        <v>180</v>
      </c>
      <c r="X754" s="1031" t="s">
        <v>1974</v>
      </c>
      <c r="Y754" s="1031" t="s">
        <v>1974</v>
      </c>
      <c r="AA754" s="1036">
        <v>48.61455583219697</v>
      </c>
      <c r="AN754" s="1033">
        <v>0.24519581056466302</v>
      </c>
    </row>
    <row r="755" spans="1:40" x14ac:dyDescent="0.2">
      <c r="A755" s="262">
        <v>63187</v>
      </c>
      <c r="B755" s="262" t="s">
        <v>1730</v>
      </c>
      <c r="C755" s="1000">
        <v>43830</v>
      </c>
      <c r="D755" s="262">
        <v>2019</v>
      </c>
      <c r="E755" s="262" t="s">
        <v>93</v>
      </c>
      <c r="F755" s="262" t="s">
        <v>37</v>
      </c>
      <c r="G755" s="1001">
        <v>30.379460999999999</v>
      </c>
      <c r="H755" s="1001">
        <v>-84.357400999999996</v>
      </c>
      <c r="I755" s="1001">
        <v>4.7657527396999999</v>
      </c>
      <c r="J755" s="262" t="s">
        <v>96</v>
      </c>
      <c r="K755" s="262" t="s">
        <v>961</v>
      </c>
      <c r="L755" s="1001">
        <v>55</v>
      </c>
      <c r="M755" s="1001">
        <v>42</v>
      </c>
      <c r="N755" s="1001">
        <v>1.3095238095238095</v>
      </c>
      <c r="O755" s="262" t="s">
        <v>962</v>
      </c>
      <c r="P755" s="262" t="s">
        <v>962</v>
      </c>
      <c r="Q755" s="262">
        <v>25</v>
      </c>
      <c r="R755" s="262">
        <v>180</v>
      </c>
      <c r="X755" s="1031" t="s">
        <v>1974</v>
      </c>
      <c r="Y755" s="1031" t="s">
        <v>1974</v>
      </c>
      <c r="Z755" s="1036">
        <v>40.449710166509554</v>
      </c>
      <c r="AA755" s="1036">
        <v>43.572771658520665</v>
      </c>
      <c r="AN755" s="1033">
        <v>0.19926923410529968</v>
      </c>
    </row>
    <row r="756" spans="1:40" x14ac:dyDescent="0.2">
      <c r="A756" s="262">
        <v>62057</v>
      </c>
      <c r="B756" s="262" t="s">
        <v>1731</v>
      </c>
      <c r="C756" s="1000">
        <v>43830</v>
      </c>
      <c r="D756" s="262">
        <v>2019</v>
      </c>
      <c r="E756" s="262" t="s">
        <v>93</v>
      </c>
      <c r="F756" s="262" t="s">
        <v>45</v>
      </c>
      <c r="G756" s="1001">
        <v>31.832474000000001</v>
      </c>
      <c r="H756" s="1001">
        <v>-82.602141000000003</v>
      </c>
      <c r="I756" s="1001">
        <v>4.7210342466000004</v>
      </c>
      <c r="J756" s="262" t="s">
        <v>96</v>
      </c>
      <c r="K756" s="262" t="s">
        <v>955</v>
      </c>
      <c r="L756" s="1001">
        <v>55.3</v>
      </c>
      <c r="M756" s="1001">
        <v>40</v>
      </c>
      <c r="N756" s="1001">
        <v>1.3824999999999998</v>
      </c>
      <c r="O756" s="262" t="s">
        <v>163</v>
      </c>
      <c r="P756" s="262" t="s">
        <v>946</v>
      </c>
      <c r="R756" s="262">
        <v>180</v>
      </c>
      <c r="X756" s="1031">
        <v>21.967117161142099</v>
      </c>
      <c r="Y756" s="1031">
        <v>4.91343591094284</v>
      </c>
      <c r="Z756" s="1036">
        <v>28.163132895730779</v>
      </c>
      <c r="AA756" s="1036">
        <v>31.192483391241534</v>
      </c>
      <c r="AN756" s="1033">
        <v>0.27030048952641167</v>
      </c>
    </row>
    <row r="757" spans="1:40" x14ac:dyDescent="0.2">
      <c r="A757" s="262">
        <v>62376</v>
      </c>
      <c r="B757" s="262" t="s">
        <v>1732</v>
      </c>
      <c r="C757" s="1000">
        <v>43799</v>
      </c>
      <c r="D757" s="262">
        <v>2019</v>
      </c>
      <c r="E757" s="262" t="s">
        <v>92</v>
      </c>
      <c r="F757" s="262" t="s">
        <v>60</v>
      </c>
      <c r="G757" s="1001">
        <v>38.9777591</v>
      </c>
      <c r="H757" s="1001">
        <v>-104.25271100000001</v>
      </c>
      <c r="I757" s="1001">
        <v>4.9866449772000001</v>
      </c>
      <c r="J757" s="262" t="s">
        <v>96</v>
      </c>
      <c r="K757" s="262" t="s">
        <v>955</v>
      </c>
      <c r="L757" s="1001">
        <v>47.25</v>
      </c>
      <c r="M757" s="1001">
        <v>39.5</v>
      </c>
      <c r="N757" s="1001">
        <v>1.1962025316455696</v>
      </c>
      <c r="O757" s="262" t="s">
        <v>163</v>
      </c>
      <c r="P757" s="262" t="s">
        <v>946</v>
      </c>
      <c r="R757" s="262">
        <v>181</v>
      </c>
      <c r="X757" s="1031" t="s">
        <v>1974</v>
      </c>
      <c r="Y757" s="1031" t="s">
        <v>1974</v>
      </c>
      <c r="Z757" s="1036">
        <v>27.819560277691508</v>
      </c>
      <c r="AA757" s="1036">
        <v>36.788210273878015</v>
      </c>
      <c r="AN757" s="1033">
        <v>0.24899990777247469</v>
      </c>
    </row>
    <row r="758" spans="1:40" x14ac:dyDescent="0.2">
      <c r="A758" s="262">
        <v>61655</v>
      </c>
      <c r="B758" s="262" t="s">
        <v>1733</v>
      </c>
      <c r="C758" s="1000">
        <v>43496</v>
      </c>
      <c r="D758" s="262">
        <v>2019</v>
      </c>
      <c r="E758" s="262" t="s">
        <v>93</v>
      </c>
      <c r="F758" s="262" t="s">
        <v>37</v>
      </c>
      <c r="G758" s="1001">
        <v>27.877950999999999</v>
      </c>
      <c r="H758" s="1001">
        <v>-81.916659999999993</v>
      </c>
      <c r="I758" s="1001">
        <v>5.0130945205000002</v>
      </c>
      <c r="J758" s="262" t="s">
        <v>96</v>
      </c>
      <c r="K758" s="262" t="s">
        <v>961</v>
      </c>
      <c r="L758" s="1001">
        <v>41.7</v>
      </c>
      <c r="M758" s="1001">
        <v>37.5</v>
      </c>
      <c r="N758" s="1001">
        <v>1.1120000000000001</v>
      </c>
      <c r="O758" s="262" t="s">
        <v>163</v>
      </c>
      <c r="P758" s="262" t="s">
        <v>946</v>
      </c>
      <c r="R758" s="262">
        <v>180</v>
      </c>
      <c r="X758" s="1031" t="s">
        <v>1974</v>
      </c>
      <c r="Y758" s="1031" t="s">
        <v>1974</v>
      </c>
      <c r="AA758" s="1036">
        <v>53.080488023019939</v>
      </c>
      <c r="AN758" s="1033">
        <v>0.21999739786625033</v>
      </c>
    </row>
    <row r="759" spans="1:40" x14ac:dyDescent="0.2">
      <c r="A759" s="262">
        <v>62052</v>
      </c>
      <c r="B759" s="262" t="s">
        <v>1734</v>
      </c>
      <c r="C759" s="1000">
        <v>43708</v>
      </c>
      <c r="D759" s="262">
        <v>2019</v>
      </c>
      <c r="E759" s="262" t="s">
        <v>92</v>
      </c>
      <c r="F759" s="262" t="s">
        <v>38</v>
      </c>
      <c r="G759" s="1001">
        <v>33.190311000000001</v>
      </c>
      <c r="H759" s="1001">
        <v>-115.431741</v>
      </c>
      <c r="I759" s="1001">
        <v>5.8933406392999999</v>
      </c>
      <c r="J759" s="262" t="s">
        <v>96</v>
      </c>
      <c r="K759" s="262" t="s">
        <v>955</v>
      </c>
      <c r="L759" s="1001">
        <v>39.458487499999997</v>
      </c>
      <c r="M759" s="1001">
        <v>30</v>
      </c>
      <c r="N759" s="1001">
        <v>1.3152829166666666</v>
      </c>
      <c r="O759" s="262" t="s">
        <v>163</v>
      </c>
      <c r="P759" s="262" t="s">
        <v>946</v>
      </c>
      <c r="R759" s="262">
        <v>180</v>
      </c>
      <c r="X759" s="1031" t="s">
        <v>1974</v>
      </c>
      <c r="Y759" s="1031" t="s">
        <v>1974</v>
      </c>
      <c r="Z759" s="1036">
        <v>27.796971717218621</v>
      </c>
      <c r="AA759" s="1036">
        <v>41.422504086962029</v>
      </c>
      <c r="AN759" s="1033">
        <v>0.30202641165755922</v>
      </c>
    </row>
    <row r="760" spans="1:40" x14ac:dyDescent="0.2">
      <c r="A760" s="262" t="s">
        <v>1735</v>
      </c>
      <c r="B760" s="262" t="s">
        <v>1736</v>
      </c>
      <c r="C760" s="1000">
        <v>43708</v>
      </c>
      <c r="D760" s="262">
        <v>2019</v>
      </c>
      <c r="E760" s="262" t="s">
        <v>92</v>
      </c>
      <c r="F760" s="262" t="s">
        <v>48</v>
      </c>
      <c r="G760" s="1001">
        <v>36.787430999999998</v>
      </c>
      <c r="H760" s="1001">
        <v>-110.240421</v>
      </c>
      <c r="I760" s="1001">
        <v>5.4825194063999998</v>
      </c>
      <c r="J760" s="262" t="s">
        <v>96</v>
      </c>
      <c r="K760" s="262" t="s">
        <v>955</v>
      </c>
      <c r="L760" s="1001">
        <v>38.799999999999997</v>
      </c>
      <c r="M760" s="1001">
        <v>28</v>
      </c>
      <c r="N760" s="1001">
        <v>1.3857142857142857</v>
      </c>
      <c r="O760" s="262" t="s">
        <v>163</v>
      </c>
      <c r="P760" s="262" t="s">
        <v>946</v>
      </c>
      <c r="R760" s="262">
        <v>180</v>
      </c>
      <c r="X760" s="1031" t="s">
        <v>1974</v>
      </c>
      <c r="Y760" s="1031" t="s">
        <v>1974</v>
      </c>
      <c r="AA760" s="1036"/>
    </row>
    <row r="761" spans="1:40" x14ac:dyDescent="0.2">
      <c r="A761" s="262">
        <v>62657</v>
      </c>
      <c r="B761" s="262" t="s">
        <v>1737</v>
      </c>
      <c r="C761" s="1000">
        <v>43830</v>
      </c>
      <c r="D761" s="262">
        <v>2019</v>
      </c>
      <c r="E761" s="262" t="s">
        <v>6</v>
      </c>
      <c r="F761" s="262" t="s">
        <v>33</v>
      </c>
      <c r="G761" s="1001">
        <v>41.903722000000002</v>
      </c>
      <c r="H761" s="1001">
        <v>-72.796960999999996</v>
      </c>
      <c r="I761" s="1001">
        <v>3.8075408676000002</v>
      </c>
      <c r="J761" s="262" t="s">
        <v>96</v>
      </c>
      <c r="K761" s="262" t="s">
        <v>955</v>
      </c>
      <c r="L761" s="1001">
        <v>48.6</v>
      </c>
      <c r="M761" s="1001">
        <v>26.4</v>
      </c>
      <c r="N761" s="1001">
        <v>1.8409090909090911</v>
      </c>
      <c r="O761" s="262" t="s">
        <v>962</v>
      </c>
      <c r="P761" s="262" t="s">
        <v>962</v>
      </c>
      <c r="R761" s="262">
        <v>180</v>
      </c>
      <c r="X761" s="1031">
        <v>20.8147775072221</v>
      </c>
      <c r="Y761" s="1031">
        <v>9.5715352096779593</v>
      </c>
      <c r="AA761" s="1036">
        <v>83.556569462070101</v>
      </c>
      <c r="AN761" s="1033">
        <v>0.16458540040773817</v>
      </c>
    </row>
    <row r="762" spans="1:40" x14ac:dyDescent="0.2">
      <c r="A762" s="262">
        <v>63668</v>
      </c>
      <c r="B762" s="262" t="s">
        <v>1738</v>
      </c>
      <c r="C762" s="1000">
        <v>43830</v>
      </c>
      <c r="D762" s="262">
        <v>2019</v>
      </c>
      <c r="E762" s="262" t="s">
        <v>6</v>
      </c>
      <c r="F762" s="262" t="s">
        <v>509</v>
      </c>
      <c r="G762" s="1001">
        <v>41.615208000000003</v>
      </c>
      <c r="H762" s="1001">
        <v>-71.657368000000005</v>
      </c>
      <c r="I762" s="1001">
        <v>3.8907780822000002</v>
      </c>
      <c r="J762" s="262" t="s">
        <v>96</v>
      </c>
      <c r="K762" s="262" t="s">
        <v>955</v>
      </c>
      <c r="L762" s="1001">
        <v>28.4</v>
      </c>
      <c r="M762" s="1001">
        <v>24</v>
      </c>
      <c r="N762" s="1001">
        <v>1.1833333333333333</v>
      </c>
      <c r="O762" s="262" t="s">
        <v>962</v>
      </c>
      <c r="P762" s="262" t="s">
        <v>962</v>
      </c>
      <c r="Q762" s="262">
        <v>15</v>
      </c>
      <c r="R762" s="262">
        <v>180</v>
      </c>
      <c r="X762" s="1031">
        <v>21.341587780771</v>
      </c>
      <c r="Y762" s="1031">
        <v>8.2112553061930598</v>
      </c>
      <c r="AA762" s="1036">
        <v>49.669294438919032</v>
      </c>
      <c r="AN762" s="1033">
        <v>0.15579462659380691</v>
      </c>
    </row>
    <row r="763" spans="1:40" x14ac:dyDescent="0.2">
      <c r="A763" s="262">
        <v>61778</v>
      </c>
      <c r="B763" s="262" t="s">
        <v>1739</v>
      </c>
      <c r="C763" s="1000">
        <v>43830</v>
      </c>
      <c r="D763" s="262">
        <v>2019</v>
      </c>
      <c r="E763" s="262" t="s">
        <v>1</v>
      </c>
      <c r="F763" s="262" t="s">
        <v>67</v>
      </c>
      <c r="G763" s="1001">
        <v>36.210641000000003</v>
      </c>
      <c r="H763" s="1001">
        <v>-77.623110999999994</v>
      </c>
      <c r="I763" s="1001">
        <v>4.4232360731</v>
      </c>
      <c r="J763" s="262" t="s">
        <v>96</v>
      </c>
      <c r="K763" s="262" t="s">
        <v>955</v>
      </c>
      <c r="L763" s="1001">
        <v>26.9</v>
      </c>
      <c r="M763" s="1001">
        <v>20</v>
      </c>
      <c r="N763" s="1001">
        <v>1.345</v>
      </c>
      <c r="O763" s="262" t="s">
        <v>163</v>
      </c>
      <c r="P763" s="262" t="s">
        <v>946</v>
      </c>
      <c r="R763" s="262">
        <v>181</v>
      </c>
      <c r="X763" s="1031">
        <v>21.926328852713301</v>
      </c>
      <c r="Y763" s="1031">
        <v>9.0138464858948897</v>
      </c>
      <c r="AA763" s="1036">
        <v>59.415850485588585</v>
      </c>
      <c r="AN763" s="1033">
        <v>0.21672928051001822</v>
      </c>
    </row>
    <row r="764" spans="1:40" x14ac:dyDescent="0.2">
      <c r="A764" s="262">
        <v>61973</v>
      </c>
      <c r="B764" s="262" t="s">
        <v>1740</v>
      </c>
      <c r="C764" s="1000">
        <v>43616</v>
      </c>
      <c r="D764" s="262">
        <v>2019</v>
      </c>
      <c r="E764" s="262" t="s">
        <v>93</v>
      </c>
      <c r="F764" s="262" t="s">
        <v>500</v>
      </c>
      <c r="G764" s="1001">
        <v>33.339990999999998</v>
      </c>
      <c r="H764" s="1001">
        <v>-81.260681000000005</v>
      </c>
      <c r="I764" s="1001">
        <v>4.6337719177999999</v>
      </c>
      <c r="J764" s="262" t="s">
        <v>96</v>
      </c>
      <c r="K764" s="262" t="s">
        <v>955</v>
      </c>
      <c r="L764" s="1001">
        <v>29.580000000000002</v>
      </c>
      <c r="M764" s="1001">
        <v>20</v>
      </c>
      <c r="N764" s="1001">
        <v>1.4790000000000001</v>
      </c>
      <c r="O764" s="262" t="s">
        <v>163</v>
      </c>
      <c r="P764" s="262" t="s">
        <v>946</v>
      </c>
      <c r="R764" s="262">
        <v>180</v>
      </c>
      <c r="X764" s="1031" t="s">
        <v>1974</v>
      </c>
      <c r="Y764" s="1031" t="s">
        <v>1974</v>
      </c>
      <c r="AA764" s="1036">
        <v>43.075916974395192</v>
      </c>
      <c r="AN764" s="1033">
        <v>0.24056238615664849</v>
      </c>
    </row>
    <row r="765" spans="1:40" x14ac:dyDescent="0.2">
      <c r="A765" s="262">
        <v>59524</v>
      </c>
      <c r="B765" s="262" t="s">
        <v>1741</v>
      </c>
      <c r="C765" s="1000">
        <v>43496</v>
      </c>
      <c r="D765" s="262">
        <v>2019</v>
      </c>
      <c r="E765" s="262" t="s">
        <v>8</v>
      </c>
      <c r="F765" s="262" t="s">
        <v>38</v>
      </c>
      <c r="G765" s="1001">
        <v>35.619061000000002</v>
      </c>
      <c r="H765" s="1001">
        <v>-119.853931</v>
      </c>
      <c r="I765" s="1001">
        <v>5.3721926940999998</v>
      </c>
      <c r="J765" s="262" t="s">
        <v>96</v>
      </c>
      <c r="K765" s="262" t="s">
        <v>955</v>
      </c>
      <c r="L765" s="1001">
        <v>27.049825000000002</v>
      </c>
      <c r="M765" s="1001">
        <v>20</v>
      </c>
      <c r="N765" s="1001">
        <v>1.3524912500000001</v>
      </c>
      <c r="O765" s="262" t="s">
        <v>163</v>
      </c>
      <c r="P765" s="262" t="s">
        <v>946</v>
      </c>
      <c r="R765" s="262">
        <v>179</v>
      </c>
      <c r="X765" s="1031">
        <v>19.5707082594881</v>
      </c>
      <c r="Y765" s="1031">
        <v>3.1978525725375202</v>
      </c>
      <c r="AA765" s="1036">
        <v>39.874014888653257</v>
      </c>
      <c r="AN765" s="1033">
        <v>0.26224954462659383</v>
      </c>
    </row>
    <row r="766" spans="1:40" x14ac:dyDescent="0.2">
      <c r="A766" s="262">
        <v>62017</v>
      </c>
      <c r="B766" s="262" t="s">
        <v>1742</v>
      </c>
      <c r="C766" s="1000">
        <v>43646</v>
      </c>
      <c r="D766" s="262">
        <v>2019</v>
      </c>
      <c r="E766" s="262" t="s">
        <v>5</v>
      </c>
      <c r="F766" s="262" t="s">
        <v>40</v>
      </c>
      <c r="G766" s="1001">
        <v>40.922992000000001</v>
      </c>
      <c r="H766" s="1001">
        <v>-72.764510000000001</v>
      </c>
      <c r="I766" s="1001">
        <v>3.9273168950000001</v>
      </c>
      <c r="J766" s="262" t="s">
        <v>96</v>
      </c>
      <c r="K766" s="262" t="s">
        <v>955</v>
      </c>
      <c r="L766" s="1001">
        <v>22.9</v>
      </c>
      <c r="M766" s="1001">
        <v>20</v>
      </c>
      <c r="N766" s="1001">
        <v>1.145</v>
      </c>
      <c r="O766" s="262" t="s">
        <v>163</v>
      </c>
      <c r="P766" s="262" t="s">
        <v>946</v>
      </c>
      <c r="R766" s="262">
        <v>180</v>
      </c>
      <c r="X766" s="1031">
        <v>27.528589585055201</v>
      </c>
      <c r="Y766" s="1031">
        <v>8.6939283063685995</v>
      </c>
      <c r="Z766" s="1036">
        <v>158.18619819742358</v>
      </c>
      <c r="AA766" s="1036">
        <v>93.560759360400468</v>
      </c>
      <c r="AN766" s="1033">
        <v>0.17511384335154823</v>
      </c>
    </row>
    <row r="767" spans="1:40" x14ac:dyDescent="0.2">
      <c r="A767" s="262">
        <v>61265</v>
      </c>
      <c r="B767" s="262" t="s">
        <v>1743</v>
      </c>
      <c r="C767" s="1000">
        <v>43738</v>
      </c>
      <c r="D767" s="262">
        <v>2019</v>
      </c>
      <c r="E767" s="262" t="s">
        <v>8</v>
      </c>
      <c r="F767" s="262" t="s">
        <v>38</v>
      </c>
      <c r="G767" s="1001">
        <v>34.736859000000003</v>
      </c>
      <c r="H767" s="1001">
        <v>-118.304091</v>
      </c>
      <c r="I767" s="1001">
        <v>5.7811771690000002</v>
      </c>
      <c r="J767" s="262" t="s">
        <v>96</v>
      </c>
      <c r="K767" s="262" t="s">
        <v>955</v>
      </c>
      <c r="L767" s="1001">
        <v>25</v>
      </c>
      <c r="M767" s="1001">
        <v>20</v>
      </c>
      <c r="N767" s="1001">
        <v>1.25</v>
      </c>
      <c r="O767" s="262" t="s">
        <v>163</v>
      </c>
      <c r="P767" s="262" t="s">
        <v>946</v>
      </c>
      <c r="R767" s="262">
        <v>180</v>
      </c>
      <c r="X767" s="1031">
        <v>22.442911401922601</v>
      </c>
      <c r="Y767" s="1031">
        <v>3.0860600763366799</v>
      </c>
      <c r="AA767" s="1036">
        <v>34.58169712008597</v>
      </c>
      <c r="AN767" s="1033">
        <v>0.32480646630236792</v>
      </c>
    </row>
    <row r="768" spans="1:40" x14ac:dyDescent="0.2">
      <c r="A768" s="262">
        <v>61987</v>
      </c>
      <c r="B768" s="262" t="s">
        <v>1744</v>
      </c>
      <c r="C768" s="1000">
        <v>43799</v>
      </c>
      <c r="D768" s="262">
        <v>2019</v>
      </c>
      <c r="E768" s="262" t="s">
        <v>17</v>
      </c>
      <c r="F768" s="262" t="s">
        <v>17</v>
      </c>
      <c r="G768" s="1001">
        <v>21.338141</v>
      </c>
      <c r="H768" s="1001">
        <v>-158.01081099999999</v>
      </c>
      <c r="I768" s="1001">
        <v>5.6000771690000004</v>
      </c>
      <c r="J768" s="262" t="s">
        <v>96</v>
      </c>
      <c r="K768" s="262" t="s">
        <v>955</v>
      </c>
      <c r="L768" s="1001">
        <v>28</v>
      </c>
      <c r="M768" s="1001">
        <v>20</v>
      </c>
      <c r="N768" s="1001">
        <v>1.4</v>
      </c>
      <c r="O768" s="262" t="s">
        <v>962</v>
      </c>
      <c r="P768" s="262" t="s">
        <v>962</v>
      </c>
      <c r="Q768" s="262">
        <v>15</v>
      </c>
      <c r="R768" s="262">
        <v>180</v>
      </c>
      <c r="X768" s="1031" t="s">
        <v>1974</v>
      </c>
      <c r="Y768" s="1031" t="s">
        <v>1974</v>
      </c>
      <c r="AA768" s="1036"/>
      <c r="AN768" s="1033">
        <v>0.22087887067395265</v>
      </c>
    </row>
    <row r="769" spans="1:40" x14ac:dyDescent="0.2">
      <c r="A769" s="262">
        <v>59951</v>
      </c>
      <c r="B769" s="262" t="s">
        <v>1745</v>
      </c>
      <c r="C769" s="1000">
        <v>43830</v>
      </c>
      <c r="D769" s="262">
        <v>2019</v>
      </c>
      <c r="E769" s="262" t="s">
        <v>1</v>
      </c>
      <c r="F769" s="262" t="s">
        <v>67</v>
      </c>
      <c r="G769" s="1001">
        <v>36.516931</v>
      </c>
      <c r="H769" s="1001">
        <v>-78.033080999999996</v>
      </c>
      <c r="I769" s="1001">
        <v>4.3873618720999996</v>
      </c>
      <c r="J769" s="262" t="s">
        <v>96</v>
      </c>
      <c r="K769" s="262" t="s">
        <v>955</v>
      </c>
      <c r="L769" s="1001">
        <v>25.9</v>
      </c>
      <c r="M769" s="1001">
        <v>20</v>
      </c>
      <c r="N769" s="1001">
        <v>1.2949999999999999</v>
      </c>
      <c r="O769" s="262" t="s">
        <v>163</v>
      </c>
      <c r="P769" s="262" t="s">
        <v>946</v>
      </c>
      <c r="R769" s="262">
        <v>180</v>
      </c>
      <c r="X769" s="1031">
        <v>22.1692149215218</v>
      </c>
      <c r="Y769" s="1031">
        <v>9.1636882829843493</v>
      </c>
      <c r="AA769" s="1036">
        <v>56.431065637077182</v>
      </c>
      <c r="AN769" s="1033">
        <v>0.22628642987249539</v>
      </c>
    </row>
    <row r="770" spans="1:40" x14ac:dyDescent="0.2">
      <c r="A770" s="262">
        <v>59878</v>
      </c>
      <c r="B770" s="262" t="s">
        <v>1746</v>
      </c>
      <c r="C770" s="1000">
        <v>43830</v>
      </c>
      <c r="D770" s="262">
        <v>2019</v>
      </c>
      <c r="E770" s="262" t="s">
        <v>8</v>
      </c>
      <c r="F770" s="262" t="s">
        <v>38</v>
      </c>
      <c r="G770" s="1001">
        <v>35.020170999999998</v>
      </c>
      <c r="H770" s="1001">
        <v>-118.28746099999999</v>
      </c>
      <c r="I770" s="1001">
        <v>5.7908200912999996</v>
      </c>
      <c r="J770" s="262" t="s">
        <v>96</v>
      </c>
      <c r="K770" s="262" t="s">
        <v>961</v>
      </c>
      <c r="L770" s="1001">
        <v>25</v>
      </c>
      <c r="M770" s="1001">
        <v>20</v>
      </c>
      <c r="N770" s="1001">
        <v>1.25</v>
      </c>
      <c r="O770" s="262" t="s">
        <v>163</v>
      </c>
      <c r="P770" s="262" t="s">
        <v>946</v>
      </c>
      <c r="R770" s="262">
        <v>180</v>
      </c>
      <c r="X770" s="1031">
        <v>21.562831027227599</v>
      </c>
      <c r="Y770" s="1031">
        <v>3.52310349506751</v>
      </c>
      <c r="Z770" s="1036">
        <v>41.140252095784604</v>
      </c>
      <c r="AA770" s="1036">
        <v>42.538946578494752</v>
      </c>
      <c r="AN770" s="1033">
        <v>0.28195013661202184</v>
      </c>
    </row>
    <row r="771" spans="1:40" x14ac:dyDescent="0.2">
      <c r="A771" s="262">
        <v>63031</v>
      </c>
      <c r="B771" s="262" t="s">
        <v>1747</v>
      </c>
      <c r="C771" s="1000">
        <v>43585</v>
      </c>
      <c r="D771" s="262">
        <v>2019</v>
      </c>
      <c r="E771" s="262" t="s">
        <v>1</v>
      </c>
      <c r="F771" s="262" t="s">
        <v>43</v>
      </c>
      <c r="G771" s="1001">
        <v>37.441969999999998</v>
      </c>
      <c r="H771" s="1001">
        <v>-76.468299999999999</v>
      </c>
      <c r="I771" s="1001">
        <v>4.3109273973000004</v>
      </c>
      <c r="J771" s="262" t="s">
        <v>96</v>
      </c>
      <c r="K771" s="262" t="s">
        <v>955</v>
      </c>
      <c r="L771" s="1001">
        <v>27.8</v>
      </c>
      <c r="M771" s="1001">
        <v>19.899999999999999</v>
      </c>
      <c r="N771" s="1001">
        <v>1.3969849246231156</v>
      </c>
      <c r="O771" s="262" t="s">
        <v>163</v>
      </c>
      <c r="P771" s="262" t="s">
        <v>946</v>
      </c>
      <c r="Q771" s="262" t="s">
        <v>163</v>
      </c>
      <c r="R771" s="262">
        <v>191</v>
      </c>
      <c r="X771" s="1031">
        <v>22.929869500638599</v>
      </c>
      <c r="Y771" s="1031">
        <v>9.6775662051050499</v>
      </c>
      <c r="AA771" s="1036">
        <v>66.404786739047864</v>
      </c>
      <c r="AN771" s="1033">
        <v>0.2141399163394386</v>
      </c>
    </row>
    <row r="772" spans="1:40" x14ac:dyDescent="0.2">
      <c r="A772" s="262">
        <v>62413</v>
      </c>
      <c r="B772" s="262" t="s">
        <v>1748</v>
      </c>
      <c r="C772" s="1000">
        <v>43830</v>
      </c>
      <c r="D772" s="262">
        <v>2019</v>
      </c>
      <c r="E772" s="262" t="s">
        <v>5</v>
      </c>
      <c r="F772" s="262" t="s">
        <v>40</v>
      </c>
      <c r="G772" s="1001">
        <v>42.448940999999998</v>
      </c>
      <c r="H772" s="1001">
        <v>-76.433751000000001</v>
      </c>
      <c r="I772" s="1001">
        <v>3.6929292237000002</v>
      </c>
      <c r="J772" s="262" t="s">
        <v>96</v>
      </c>
      <c r="K772" s="262" t="s">
        <v>955</v>
      </c>
      <c r="L772" s="1001">
        <v>27</v>
      </c>
      <c r="M772" s="1001">
        <v>18</v>
      </c>
      <c r="N772" s="1001">
        <v>1.5</v>
      </c>
      <c r="O772" s="262" t="s">
        <v>962</v>
      </c>
      <c r="P772" s="262" t="s">
        <v>962</v>
      </c>
      <c r="Q772" s="262">
        <v>20</v>
      </c>
      <c r="R772" s="262">
        <v>180</v>
      </c>
      <c r="X772" s="1031">
        <v>18.064655072323902</v>
      </c>
      <c r="Y772" s="1031">
        <v>5.3777899937488298</v>
      </c>
      <c r="AA772" s="1036">
        <v>61.190085957319766</v>
      </c>
      <c r="AN772" s="1033">
        <v>0.18471083788706741</v>
      </c>
    </row>
    <row r="773" spans="1:40" x14ac:dyDescent="0.2">
      <c r="A773" s="262">
        <v>60510</v>
      </c>
      <c r="B773" s="262" t="s">
        <v>1749</v>
      </c>
      <c r="C773" s="1000">
        <v>43646</v>
      </c>
      <c r="D773" s="262">
        <v>2019</v>
      </c>
      <c r="E773" s="262" t="s">
        <v>1</v>
      </c>
      <c r="F773" s="262" t="s">
        <v>67</v>
      </c>
      <c r="G773" s="1001">
        <v>36.223419</v>
      </c>
      <c r="H773" s="1001">
        <v>-76.465665000000001</v>
      </c>
      <c r="I773" s="1001">
        <v>4.4350668950000003</v>
      </c>
      <c r="J773" s="262" t="s">
        <v>96</v>
      </c>
      <c r="K773" s="262" t="s">
        <v>955</v>
      </c>
      <c r="L773" s="1001">
        <v>21.03988</v>
      </c>
      <c r="M773" s="1001">
        <v>16.2</v>
      </c>
      <c r="N773" s="1001">
        <v>1.2987580246913581</v>
      </c>
      <c r="O773" s="262" t="s">
        <v>962</v>
      </c>
      <c r="P773" s="262" t="s">
        <v>962</v>
      </c>
      <c r="Q773" s="262">
        <v>15</v>
      </c>
      <c r="R773" s="262">
        <v>169</v>
      </c>
      <c r="X773" s="1031">
        <v>23.101512408749599</v>
      </c>
      <c r="Y773" s="1031">
        <v>9.8034958650000696</v>
      </c>
      <c r="AA773" s="1036">
        <v>55.848191091579835</v>
      </c>
      <c r="AN773" s="1033">
        <v>0.19559974364163804</v>
      </c>
    </row>
    <row r="774" spans="1:40" x14ac:dyDescent="0.2">
      <c r="A774" s="262">
        <v>64108</v>
      </c>
      <c r="B774" s="262" t="s">
        <v>1750</v>
      </c>
      <c r="C774" s="1000">
        <v>43616</v>
      </c>
      <c r="D774" s="262">
        <v>2019</v>
      </c>
      <c r="E774" s="262" t="s">
        <v>6</v>
      </c>
      <c r="F774" s="262" t="s">
        <v>509</v>
      </c>
      <c r="G774" s="1001">
        <v>41.734183999999999</v>
      </c>
      <c r="H774" s="1001">
        <v>-71.528031999999996</v>
      </c>
      <c r="I774" s="1001">
        <v>3.8456621004999998</v>
      </c>
      <c r="J774" s="262" t="s">
        <v>96</v>
      </c>
      <c r="K774" s="262" t="s">
        <v>955</v>
      </c>
      <c r="L774" s="1001">
        <v>21.3</v>
      </c>
      <c r="M774" s="1001">
        <v>16.2</v>
      </c>
      <c r="N774" s="1001">
        <v>1.3148148148148149</v>
      </c>
      <c r="O774" s="262" t="s">
        <v>962</v>
      </c>
      <c r="P774" s="262" t="s">
        <v>962</v>
      </c>
      <c r="Q774" s="262">
        <v>25</v>
      </c>
      <c r="R774" s="262">
        <v>180</v>
      </c>
      <c r="X774" s="1031">
        <v>21.343396153752799</v>
      </c>
      <c r="Y774" s="1031">
        <v>8.0156545145206906</v>
      </c>
      <c r="AA774" s="1036"/>
    </row>
    <row r="775" spans="1:40" x14ac:dyDescent="0.2">
      <c r="A775" s="262">
        <v>62389</v>
      </c>
      <c r="B775" s="262" t="s">
        <v>1751</v>
      </c>
      <c r="C775" s="1000">
        <v>43738</v>
      </c>
      <c r="D775" s="262">
        <v>2019</v>
      </c>
      <c r="E775" s="262" t="s">
        <v>5</v>
      </c>
      <c r="F775" s="262" t="s">
        <v>40</v>
      </c>
      <c r="G775" s="1001">
        <v>42.210028000000001</v>
      </c>
      <c r="H775" s="1001">
        <v>-76.523759999999996</v>
      </c>
      <c r="I775" s="1001">
        <v>3.7321755708</v>
      </c>
      <c r="J775" s="262" t="s">
        <v>96</v>
      </c>
      <c r="K775" s="262" t="s">
        <v>955</v>
      </c>
      <c r="L775" s="1001">
        <v>23.864999999999998</v>
      </c>
      <c r="M775" s="1001">
        <v>16</v>
      </c>
      <c r="N775" s="1001">
        <v>1.4915624999999999</v>
      </c>
      <c r="O775" s="262" t="s">
        <v>962</v>
      </c>
      <c r="P775" s="262" t="s">
        <v>962</v>
      </c>
      <c r="Q775" s="262">
        <v>20</v>
      </c>
      <c r="R775" s="262">
        <v>180</v>
      </c>
      <c r="X775" s="1031">
        <v>18.356750872576299</v>
      </c>
      <c r="Y775" s="1031">
        <v>5.90428937112328</v>
      </c>
      <c r="AA775" s="1036">
        <v>75.283632887921883</v>
      </c>
      <c r="AN775" s="1033">
        <v>0.18944245218579234</v>
      </c>
    </row>
    <row r="776" spans="1:40" x14ac:dyDescent="0.2">
      <c r="A776" s="262">
        <v>58281</v>
      </c>
      <c r="B776" s="262" t="s">
        <v>1752</v>
      </c>
      <c r="C776" s="1000">
        <v>43738</v>
      </c>
      <c r="D776" s="262">
        <v>2019</v>
      </c>
      <c r="E776" s="262" t="s">
        <v>17</v>
      </c>
      <c r="F776" s="262" t="s">
        <v>17</v>
      </c>
      <c r="G776" s="1001">
        <v>21.425398999999999</v>
      </c>
      <c r="H776" s="1001">
        <v>-158.02065099999999</v>
      </c>
      <c r="I776" s="1001">
        <v>5.0733043378999998</v>
      </c>
      <c r="J776" s="262" t="s">
        <v>96</v>
      </c>
      <c r="K776" s="262" t="s">
        <v>961</v>
      </c>
      <c r="L776" s="1001">
        <v>14.7</v>
      </c>
      <c r="M776" s="1001">
        <v>14.7</v>
      </c>
      <c r="N776" s="1001">
        <v>1</v>
      </c>
      <c r="O776" s="262" t="s">
        <v>163</v>
      </c>
      <c r="P776" s="262" t="s">
        <v>946</v>
      </c>
      <c r="R776" s="262">
        <v>180</v>
      </c>
      <c r="X776" s="1031" t="s">
        <v>1974</v>
      </c>
      <c r="Y776" s="1031" t="s">
        <v>1974</v>
      </c>
      <c r="Z776" s="1036">
        <v>98.622023783768952</v>
      </c>
      <c r="AA776" s="1036"/>
      <c r="AN776" s="1033">
        <v>0.21980285739067942</v>
      </c>
    </row>
    <row r="777" spans="1:40" x14ac:dyDescent="0.2">
      <c r="A777" s="262">
        <v>62989</v>
      </c>
      <c r="B777" s="262" t="s">
        <v>1753</v>
      </c>
      <c r="C777" s="1000">
        <v>43830</v>
      </c>
      <c r="D777" s="262">
        <v>2019</v>
      </c>
      <c r="E777" s="262" t="s">
        <v>1</v>
      </c>
      <c r="F777" s="262" t="s">
        <v>20</v>
      </c>
      <c r="G777" s="1001">
        <v>40.139208799999999</v>
      </c>
      <c r="H777" s="1001">
        <v>-77.609463099999999</v>
      </c>
      <c r="I777" s="1001">
        <v>3.8981358447000001</v>
      </c>
      <c r="J777" s="262" t="s">
        <v>96</v>
      </c>
      <c r="K777" s="262" t="s">
        <v>955</v>
      </c>
      <c r="L777" s="1001">
        <v>18.23</v>
      </c>
      <c r="M777" s="1001">
        <v>13.5</v>
      </c>
      <c r="N777" s="1001">
        <v>1.3503703703703704</v>
      </c>
      <c r="O777" s="262" t="s">
        <v>163</v>
      </c>
      <c r="P777" s="262" t="s">
        <v>946</v>
      </c>
      <c r="Q777" s="262">
        <v>52</v>
      </c>
      <c r="R777" s="262">
        <v>180</v>
      </c>
      <c r="X777" s="1031">
        <v>24.130977261149201</v>
      </c>
      <c r="Y777" s="1031">
        <v>10.030472246346701</v>
      </c>
      <c r="AA777" s="1036">
        <v>55.676674239830966</v>
      </c>
      <c r="AN777" s="1033">
        <v>0.20894893071577952</v>
      </c>
    </row>
    <row r="778" spans="1:40" x14ac:dyDescent="0.2">
      <c r="A778" s="262">
        <v>62792</v>
      </c>
      <c r="B778" s="262" t="s">
        <v>1754</v>
      </c>
      <c r="C778" s="1000">
        <v>43676</v>
      </c>
      <c r="D778" s="262">
        <v>2019</v>
      </c>
      <c r="E778" s="262" t="s">
        <v>1</v>
      </c>
      <c r="F778" s="262" t="s">
        <v>506</v>
      </c>
      <c r="G778" s="1001">
        <v>40.130431000000002</v>
      </c>
      <c r="H778" s="1001">
        <v>-84.255450999999994</v>
      </c>
      <c r="I778" s="1001">
        <v>3.9253484018</v>
      </c>
      <c r="J778" s="262" t="s">
        <v>96</v>
      </c>
      <c r="K778" s="262" t="s">
        <v>955</v>
      </c>
      <c r="L778" s="1001">
        <v>13.2</v>
      </c>
      <c r="M778" s="1001">
        <v>12.625</v>
      </c>
      <c r="N778" s="1001">
        <v>1.0455445544554456</v>
      </c>
      <c r="O778" s="262" t="s">
        <v>163</v>
      </c>
      <c r="P778" s="262" t="s">
        <v>946</v>
      </c>
      <c r="R778" s="262">
        <v>180</v>
      </c>
      <c r="X778" s="1031">
        <v>25.293339423511899</v>
      </c>
      <c r="Y778" s="1031">
        <v>11.545602626338001</v>
      </c>
      <c r="AA778" s="1036">
        <v>57.002463222661703</v>
      </c>
      <c r="AN778" s="1033">
        <v>0.1917447306791569</v>
      </c>
    </row>
    <row r="779" spans="1:40" x14ac:dyDescent="0.2">
      <c r="A779" s="262">
        <v>62467</v>
      </c>
      <c r="B779" s="262" t="s">
        <v>1755</v>
      </c>
      <c r="C779" s="1000">
        <v>43555</v>
      </c>
      <c r="D779" s="262">
        <v>2019</v>
      </c>
      <c r="E779" s="262" t="s">
        <v>92</v>
      </c>
      <c r="F779" s="262" t="s">
        <v>19</v>
      </c>
      <c r="G779" s="1001">
        <v>34.741050999999999</v>
      </c>
      <c r="H779" s="1001">
        <v>-106.657161</v>
      </c>
      <c r="I779" s="1001">
        <v>5.6190511416</v>
      </c>
      <c r="J779" s="262" t="s">
        <v>96</v>
      </c>
      <c r="K779" s="262" t="s">
        <v>955</v>
      </c>
      <c r="L779" s="1001">
        <v>12.8</v>
      </c>
      <c r="M779" s="1001">
        <v>10</v>
      </c>
      <c r="N779" s="1001">
        <v>1.28</v>
      </c>
      <c r="O779" s="262" t="s">
        <v>163</v>
      </c>
      <c r="P779" s="262" t="s">
        <v>946</v>
      </c>
      <c r="R779" s="262">
        <v>180</v>
      </c>
      <c r="X779" s="1031">
        <v>23.3877428295452</v>
      </c>
      <c r="Y779" s="1031">
        <v>20.797568858247001</v>
      </c>
      <c r="AA779" s="1036">
        <v>34.839652127060056</v>
      </c>
      <c r="AN779" s="1033">
        <v>0.29744990892531875</v>
      </c>
    </row>
    <row r="780" spans="1:40" x14ac:dyDescent="0.2">
      <c r="A780" s="262">
        <v>62597</v>
      </c>
      <c r="B780" s="262" t="s">
        <v>1756</v>
      </c>
      <c r="C780" s="1000">
        <v>43646</v>
      </c>
      <c r="D780" s="262">
        <v>2019</v>
      </c>
      <c r="E780" s="262" t="s">
        <v>92</v>
      </c>
      <c r="F780" s="262" t="s">
        <v>19</v>
      </c>
      <c r="G780" s="1001">
        <v>34.692110999999997</v>
      </c>
      <c r="H780" s="1001">
        <v>-106.689251</v>
      </c>
      <c r="I780" s="1001">
        <v>5.6618089040999999</v>
      </c>
      <c r="J780" s="262" t="s">
        <v>96</v>
      </c>
      <c r="K780" s="262" t="s">
        <v>955</v>
      </c>
      <c r="L780" s="1001">
        <v>12.659405</v>
      </c>
      <c r="M780" s="1001">
        <v>10</v>
      </c>
      <c r="N780" s="1001">
        <v>1.2659404999999999</v>
      </c>
      <c r="O780" s="262" t="s">
        <v>163</v>
      </c>
      <c r="P780" s="262" t="s">
        <v>946</v>
      </c>
      <c r="R780" s="262">
        <v>180</v>
      </c>
      <c r="X780" s="1031">
        <v>23.514353947818801</v>
      </c>
      <c r="Y780" s="1031">
        <v>18.270419023276698</v>
      </c>
      <c r="AA780" s="1036">
        <v>37.360396689090507</v>
      </c>
      <c r="AN780" s="1033">
        <v>0.27657103825136614</v>
      </c>
    </row>
    <row r="781" spans="1:40" x14ac:dyDescent="0.2">
      <c r="A781" s="262">
        <v>63027</v>
      </c>
      <c r="B781" s="262" t="s">
        <v>1757</v>
      </c>
      <c r="C781" s="1000">
        <v>43708</v>
      </c>
      <c r="D781" s="262">
        <v>2019</v>
      </c>
      <c r="E781" s="262" t="s">
        <v>2</v>
      </c>
      <c r="F781" s="262" t="s">
        <v>21</v>
      </c>
      <c r="G781" s="1001">
        <v>27.423431000000001</v>
      </c>
      <c r="H781" s="1001">
        <v>-98.830050999999997</v>
      </c>
      <c r="I781" s="1001">
        <v>5.0258127854000003</v>
      </c>
      <c r="J781" s="262" t="s">
        <v>96</v>
      </c>
      <c r="K781" s="262" t="s">
        <v>961</v>
      </c>
      <c r="L781" s="1001">
        <v>14.2</v>
      </c>
      <c r="M781" s="1001">
        <v>10</v>
      </c>
      <c r="N781" s="1001">
        <v>1.42</v>
      </c>
      <c r="O781" s="262" t="s">
        <v>163</v>
      </c>
      <c r="P781" s="262" t="s">
        <v>946</v>
      </c>
      <c r="R781" s="262">
        <v>180</v>
      </c>
      <c r="X781" s="1031">
        <v>27.081037437642198</v>
      </c>
      <c r="Y781" s="1031">
        <v>0</v>
      </c>
      <c r="AA781" s="1036">
        <v>39.481127460458175</v>
      </c>
      <c r="AN781" s="1033">
        <v>0.24897540983606553</v>
      </c>
    </row>
    <row r="782" spans="1:40" x14ac:dyDescent="0.2">
      <c r="A782" s="262">
        <v>61875</v>
      </c>
      <c r="B782" s="262" t="s">
        <v>1758</v>
      </c>
      <c r="C782" s="1000">
        <v>43585</v>
      </c>
      <c r="D782" s="262">
        <v>2019</v>
      </c>
      <c r="E782" s="262" t="s">
        <v>2</v>
      </c>
      <c r="F782" s="262" t="s">
        <v>21</v>
      </c>
      <c r="G782" s="1001">
        <v>29.205974000000001</v>
      </c>
      <c r="H782" s="1001">
        <v>-96.0274</v>
      </c>
      <c r="I782" s="1001">
        <v>4.6423746574999996</v>
      </c>
      <c r="J782" s="262" t="s">
        <v>96</v>
      </c>
      <c r="K782" s="262" t="s">
        <v>955</v>
      </c>
      <c r="L782" s="1001">
        <v>14.290880999999999</v>
      </c>
      <c r="M782" s="1001">
        <v>10</v>
      </c>
      <c r="N782" s="1001">
        <v>1.4290881</v>
      </c>
      <c r="O782" s="262" t="s">
        <v>163</v>
      </c>
      <c r="P782" s="262" t="s">
        <v>946</v>
      </c>
      <c r="R782" s="262">
        <v>180</v>
      </c>
      <c r="X782" s="1031">
        <v>27.1302869984472</v>
      </c>
      <c r="Y782" s="1031">
        <v>0</v>
      </c>
      <c r="AA782" s="1036">
        <v>43.131996939632685</v>
      </c>
      <c r="AN782" s="1033">
        <v>0.20860655737704922</v>
      </c>
    </row>
    <row r="783" spans="1:40" x14ac:dyDescent="0.2">
      <c r="A783" s="262">
        <v>61840</v>
      </c>
      <c r="B783" s="262" t="s">
        <v>1759</v>
      </c>
      <c r="C783" s="1000">
        <v>43738</v>
      </c>
      <c r="D783" s="262">
        <v>2019</v>
      </c>
      <c r="E783" s="262" t="s">
        <v>6</v>
      </c>
      <c r="F783" s="262" t="s">
        <v>509</v>
      </c>
      <c r="G783" s="1001">
        <v>41.748341000000003</v>
      </c>
      <c r="H783" s="1001">
        <v>-71.521980999999997</v>
      </c>
      <c r="I783" s="1001">
        <v>3.8456621004999998</v>
      </c>
      <c r="J783" s="262" t="s">
        <v>96</v>
      </c>
      <c r="K783" s="262" t="s">
        <v>955</v>
      </c>
      <c r="L783" s="1001">
        <v>12.6</v>
      </c>
      <c r="M783" s="1001">
        <v>10</v>
      </c>
      <c r="N783" s="1001">
        <v>1.26</v>
      </c>
      <c r="O783" s="262" t="s">
        <v>962</v>
      </c>
      <c r="P783" s="262" t="s">
        <v>962</v>
      </c>
      <c r="Q783" s="262">
        <v>25</v>
      </c>
      <c r="R783" s="262">
        <v>171</v>
      </c>
      <c r="X783" s="1031">
        <v>20.2143531739178</v>
      </c>
      <c r="Y783" s="1031">
        <v>7.64389696088028</v>
      </c>
      <c r="AA783" s="1036">
        <v>67.417160997868592</v>
      </c>
      <c r="AN783" s="1033">
        <v>0.19044854280510023</v>
      </c>
    </row>
    <row r="784" spans="1:40" x14ac:dyDescent="0.2">
      <c r="A784" s="262">
        <v>63081</v>
      </c>
      <c r="B784" s="262" t="s">
        <v>1760</v>
      </c>
      <c r="C784" s="1000">
        <v>43738</v>
      </c>
      <c r="D784" s="262">
        <v>2019</v>
      </c>
      <c r="E784" s="262" t="s">
        <v>92</v>
      </c>
      <c r="F784" s="262" t="s">
        <v>19</v>
      </c>
      <c r="G784" s="1001">
        <v>35.634331000000003</v>
      </c>
      <c r="H784" s="1001">
        <v>-105.175291</v>
      </c>
      <c r="I784" s="1001">
        <v>5.2828317352000003</v>
      </c>
      <c r="J784" s="262" t="s">
        <v>96</v>
      </c>
      <c r="K784" s="262" t="s">
        <v>955</v>
      </c>
      <c r="L784" s="1001">
        <v>12.636000000000001</v>
      </c>
      <c r="M784" s="1001">
        <v>10</v>
      </c>
      <c r="N784" s="1001">
        <v>1.2636000000000001</v>
      </c>
      <c r="O784" s="262" t="s">
        <v>163</v>
      </c>
      <c r="P784" s="262" t="s">
        <v>946</v>
      </c>
      <c r="R784" s="262">
        <v>180</v>
      </c>
      <c r="X784" s="1031">
        <v>22.3348928568509</v>
      </c>
      <c r="Y784" s="1031">
        <v>15.311978036151499</v>
      </c>
      <c r="AA784" s="1036">
        <v>35.599916760424449</v>
      </c>
      <c r="AN784" s="1033">
        <v>0.29000455373406192</v>
      </c>
    </row>
    <row r="785" spans="1:40" x14ac:dyDescent="0.2">
      <c r="A785" s="262">
        <v>62980</v>
      </c>
      <c r="B785" s="262" t="s">
        <v>1761</v>
      </c>
      <c r="C785" s="1000">
        <v>43799</v>
      </c>
      <c r="D785" s="262">
        <v>2019</v>
      </c>
      <c r="E785" s="262" t="s">
        <v>92</v>
      </c>
      <c r="F785" s="262" t="s">
        <v>68</v>
      </c>
      <c r="G785" s="1001">
        <v>39.581232</v>
      </c>
      <c r="H785" s="1001">
        <v>-119.519116</v>
      </c>
      <c r="I785" s="1001">
        <v>5.2310636985999999</v>
      </c>
      <c r="J785" s="262" t="s">
        <v>96</v>
      </c>
      <c r="K785" s="262" t="s">
        <v>961</v>
      </c>
      <c r="L785" s="1001">
        <v>12.715200000000001</v>
      </c>
      <c r="M785" s="1001">
        <v>10</v>
      </c>
      <c r="N785" s="1001">
        <v>1.2715200000000002</v>
      </c>
      <c r="O785" s="262" t="s">
        <v>163</v>
      </c>
      <c r="P785" s="262" t="s">
        <v>946</v>
      </c>
      <c r="R785" s="262">
        <v>179</v>
      </c>
      <c r="X785" s="1031">
        <v>26.661810356004398</v>
      </c>
      <c r="Y785" s="1031">
        <v>14.1466384606364</v>
      </c>
      <c r="Z785" s="1036">
        <v>30.354217944465031</v>
      </c>
      <c r="AA785" s="1036">
        <v>53.927665653927299</v>
      </c>
      <c r="AN785" s="1033">
        <v>0.18426684881602914</v>
      </c>
    </row>
    <row r="786" spans="1:40" x14ac:dyDescent="0.2">
      <c r="A786" s="262">
        <v>63184</v>
      </c>
      <c r="B786" s="262" t="s">
        <v>1762</v>
      </c>
      <c r="C786" s="1000">
        <v>43830</v>
      </c>
      <c r="D786" s="262">
        <v>2019</v>
      </c>
      <c r="E786" s="262" t="s">
        <v>92</v>
      </c>
      <c r="F786" s="262" t="s">
        <v>19</v>
      </c>
      <c r="G786" s="1001">
        <v>35.104761000000003</v>
      </c>
      <c r="H786" s="1001">
        <v>-106.482411</v>
      </c>
      <c r="I786" s="1001">
        <v>5.5622586757999999</v>
      </c>
      <c r="J786" s="262" t="s">
        <v>96</v>
      </c>
      <c r="K786" s="262" t="s">
        <v>955</v>
      </c>
      <c r="L786" s="1001">
        <v>12.67224</v>
      </c>
      <c r="M786" s="1001">
        <v>10</v>
      </c>
      <c r="N786" s="1001">
        <v>1.2672240000000001</v>
      </c>
      <c r="O786" s="262" t="s">
        <v>163</v>
      </c>
      <c r="P786" s="262" t="s">
        <v>946</v>
      </c>
      <c r="R786" s="262">
        <v>180</v>
      </c>
      <c r="X786" s="1031">
        <v>23.3395048047811</v>
      </c>
      <c r="Y786" s="1031">
        <v>17.783344351332399</v>
      </c>
      <c r="AA786" s="1036">
        <v>35.418371115203698</v>
      </c>
      <c r="AN786" s="1033">
        <v>0.29430783242258657</v>
      </c>
    </row>
    <row r="787" spans="1:40" x14ac:dyDescent="0.2">
      <c r="A787" s="262">
        <v>60997</v>
      </c>
      <c r="B787" s="262" t="s">
        <v>1763</v>
      </c>
      <c r="C787" s="1000">
        <v>43830</v>
      </c>
      <c r="D787" s="262">
        <v>2019</v>
      </c>
      <c r="E787" s="262" t="s">
        <v>1</v>
      </c>
      <c r="F787" s="262" t="s">
        <v>67</v>
      </c>
      <c r="G787" s="1001">
        <v>35.821137</v>
      </c>
      <c r="H787" s="1001">
        <v>-77.309569999999994</v>
      </c>
      <c r="I787" s="1001">
        <v>4.4373732876999998</v>
      </c>
      <c r="J787" s="262" t="s">
        <v>96</v>
      </c>
      <c r="K787" s="262" t="s">
        <v>955</v>
      </c>
      <c r="L787" s="1001">
        <v>13</v>
      </c>
      <c r="M787" s="1001">
        <v>10</v>
      </c>
      <c r="N787" s="1001">
        <v>1.3</v>
      </c>
      <c r="O787" s="262" t="s">
        <v>962</v>
      </c>
      <c r="P787" s="262" t="s">
        <v>962</v>
      </c>
      <c r="Q787" s="262">
        <v>20</v>
      </c>
      <c r="R787" s="262">
        <v>191</v>
      </c>
      <c r="X787" s="1031">
        <v>22.663734595824799</v>
      </c>
      <c r="Y787" s="1031">
        <v>10.113388359279799</v>
      </c>
      <c r="AA787" s="1036">
        <v>43.908914759522368</v>
      </c>
      <c r="AN787" s="1033">
        <v>0.16781648451730419</v>
      </c>
    </row>
    <row r="788" spans="1:40" x14ac:dyDescent="0.2">
      <c r="A788" s="262">
        <v>63301</v>
      </c>
      <c r="B788" s="262" t="s">
        <v>1764</v>
      </c>
      <c r="C788" s="1000">
        <v>43830</v>
      </c>
      <c r="D788" s="262">
        <v>2019</v>
      </c>
      <c r="E788" s="262" t="s">
        <v>92</v>
      </c>
      <c r="F788" s="262" t="s">
        <v>39</v>
      </c>
      <c r="G788" s="1001">
        <v>42.165691000000002</v>
      </c>
      <c r="H788" s="1001">
        <v>-120.409171</v>
      </c>
      <c r="I788" s="1001">
        <v>4.7202632419999997</v>
      </c>
      <c r="J788" s="262" t="s">
        <v>96</v>
      </c>
      <c r="K788" s="262" t="s">
        <v>955</v>
      </c>
      <c r="L788" s="1001">
        <v>13.3210575</v>
      </c>
      <c r="M788" s="1001">
        <v>10</v>
      </c>
      <c r="N788" s="1001">
        <v>1.33210575</v>
      </c>
      <c r="O788" s="262" t="s">
        <v>163</v>
      </c>
      <c r="P788" s="262" t="s">
        <v>946</v>
      </c>
      <c r="R788" s="262">
        <v>180</v>
      </c>
      <c r="X788" s="1031" t="s">
        <v>1974</v>
      </c>
      <c r="Y788" s="1031" t="s">
        <v>1974</v>
      </c>
      <c r="AA788" s="1036">
        <v>71.888336692927155</v>
      </c>
      <c r="AN788" s="1033">
        <v>0.2655510018214936</v>
      </c>
    </row>
    <row r="789" spans="1:40" x14ac:dyDescent="0.2">
      <c r="A789" s="262">
        <v>61996</v>
      </c>
      <c r="B789" s="262" t="s">
        <v>1765</v>
      </c>
      <c r="C789" s="1000">
        <v>43830</v>
      </c>
      <c r="D789" s="262">
        <v>2019</v>
      </c>
      <c r="E789" s="262" t="s">
        <v>93</v>
      </c>
      <c r="F789" s="262" t="s">
        <v>500</v>
      </c>
      <c r="G789" s="1001">
        <v>34.236111000000001</v>
      </c>
      <c r="H789" s="1001">
        <v>-79.654510999999999</v>
      </c>
      <c r="I789" s="1001">
        <v>4.5626285388000003</v>
      </c>
      <c r="J789" s="262" t="s">
        <v>96</v>
      </c>
      <c r="K789" s="262" t="s">
        <v>955</v>
      </c>
      <c r="L789" s="1001">
        <v>13.4</v>
      </c>
      <c r="M789" s="1001">
        <v>10</v>
      </c>
      <c r="N789" s="1001">
        <v>1.34</v>
      </c>
      <c r="O789" s="262" t="s">
        <v>163</v>
      </c>
      <c r="P789" s="262" t="s">
        <v>946</v>
      </c>
      <c r="R789" s="262">
        <v>180</v>
      </c>
      <c r="X789" s="1031" t="s">
        <v>1974</v>
      </c>
      <c r="Y789" s="1031" t="s">
        <v>1974</v>
      </c>
      <c r="AA789" s="1036">
        <v>52.326996251791158</v>
      </c>
    </row>
    <row r="790" spans="1:40" x14ac:dyDescent="0.2">
      <c r="A790" s="262">
        <v>63082</v>
      </c>
      <c r="B790" s="262" t="s">
        <v>1766</v>
      </c>
      <c r="C790" s="1000">
        <v>43768</v>
      </c>
      <c r="D790" s="262">
        <v>2019</v>
      </c>
      <c r="E790" s="262" t="s">
        <v>92</v>
      </c>
      <c r="F790" s="262" t="s">
        <v>19</v>
      </c>
      <c r="G790" s="1001">
        <v>35.634369999999997</v>
      </c>
      <c r="H790" s="1001">
        <v>-105.17549</v>
      </c>
      <c r="I790" s="1001">
        <v>5.2828317352000003</v>
      </c>
      <c r="J790" s="262" t="s">
        <v>96</v>
      </c>
      <c r="K790" s="262" t="s">
        <v>955</v>
      </c>
      <c r="L790" s="1001">
        <v>12.636000000000001</v>
      </c>
      <c r="M790" s="1001">
        <v>10</v>
      </c>
      <c r="N790" s="1001">
        <v>1.2636000000000001</v>
      </c>
      <c r="O790" s="262" t="s">
        <v>163</v>
      </c>
      <c r="P790" s="262" t="s">
        <v>946</v>
      </c>
      <c r="Q790" s="262" t="s">
        <v>163</v>
      </c>
      <c r="R790" s="262">
        <v>180</v>
      </c>
      <c r="X790" s="1031">
        <v>22.339615259481501</v>
      </c>
      <c r="Y790" s="1031">
        <v>15.3346067316463</v>
      </c>
      <c r="AA790" s="1036">
        <v>35.380472829082869</v>
      </c>
      <c r="AN790" s="1033">
        <v>0.29180327868852463</v>
      </c>
    </row>
    <row r="791" spans="1:40" x14ac:dyDescent="0.2">
      <c r="A791" s="262">
        <v>63505</v>
      </c>
      <c r="B791" s="262" t="s">
        <v>1767</v>
      </c>
      <c r="C791" s="1000">
        <v>43830</v>
      </c>
      <c r="D791" s="262">
        <v>2019</v>
      </c>
      <c r="E791" s="262" t="s">
        <v>93</v>
      </c>
      <c r="F791" s="262" t="s">
        <v>500</v>
      </c>
      <c r="G791" s="1001">
        <v>33.762185000000002</v>
      </c>
      <c r="H791" s="1001">
        <v>-79.458010000000002</v>
      </c>
      <c r="I791" s="1001">
        <v>4.6140746574999998</v>
      </c>
      <c r="J791" s="262" t="s">
        <v>96</v>
      </c>
      <c r="K791" s="262" t="s">
        <v>955</v>
      </c>
      <c r="L791" s="1001">
        <v>14.4</v>
      </c>
      <c r="M791" s="1001">
        <v>10</v>
      </c>
      <c r="N791" s="1001">
        <v>1.44</v>
      </c>
      <c r="O791" s="262" t="s">
        <v>163</v>
      </c>
      <c r="P791" s="262" t="s">
        <v>946</v>
      </c>
      <c r="R791" s="262">
        <v>180</v>
      </c>
      <c r="X791" s="1031">
        <v>22.976864782407901</v>
      </c>
      <c r="Y791" s="1031">
        <v>3.2268714840480199</v>
      </c>
      <c r="AA791" s="1036">
        <v>32.62038978497057</v>
      </c>
    </row>
    <row r="792" spans="1:40" x14ac:dyDescent="0.2">
      <c r="A792" s="262">
        <v>63344</v>
      </c>
      <c r="B792" s="262" t="s">
        <v>1768</v>
      </c>
      <c r="C792" s="1000">
        <v>43830</v>
      </c>
      <c r="D792" s="262">
        <v>2019</v>
      </c>
      <c r="E792" s="262" t="s">
        <v>92</v>
      </c>
      <c r="F792" s="262" t="s">
        <v>39</v>
      </c>
      <c r="G792" s="1001">
        <v>43.503290999999997</v>
      </c>
      <c r="H792" s="1001">
        <v>-119.149821</v>
      </c>
      <c r="I792" s="1001">
        <v>4.5844164383999999</v>
      </c>
      <c r="J792" s="262" t="s">
        <v>96</v>
      </c>
      <c r="K792" s="262" t="s">
        <v>955</v>
      </c>
      <c r="L792" s="1001">
        <v>15.3</v>
      </c>
      <c r="M792" s="1001">
        <v>9.9</v>
      </c>
      <c r="N792" s="1001">
        <v>1.5454545454545454</v>
      </c>
      <c r="O792" s="262" t="s">
        <v>163</v>
      </c>
      <c r="P792" s="262" t="s">
        <v>946</v>
      </c>
      <c r="R792" s="262">
        <v>180</v>
      </c>
      <c r="X792" s="1031" t="s">
        <v>1974</v>
      </c>
      <c r="Y792" s="1031" t="s">
        <v>1974</v>
      </c>
      <c r="AA792" s="1036">
        <v>58.173033096500212</v>
      </c>
      <c r="AN792" s="1033">
        <v>0.2742129859616198</v>
      </c>
    </row>
    <row r="793" spans="1:40" x14ac:dyDescent="0.2">
      <c r="A793" s="262">
        <v>64227</v>
      </c>
      <c r="B793" s="262" t="s">
        <v>1769</v>
      </c>
      <c r="C793" s="1000">
        <v>43830</v>
      </c>
      <c r="D793" s="262">
        <v>2019</v>
      </c>
      <c r="E793" s="262" t="s">
        <v>2</v>
      </c>
      <c r="F793" s="262" t="s">
        <v>21</v>
      </c>
      <c r="G793" s="1001">
        <v>26.888351</v>
      </c>
      <c r="H793" s="1001">
        <v>-98.234521000000001</v>
      </c>
      <c r="I793" s="1001">
        <v>4.9345751142000003</v>
      </c>
      <c r="J793" s="262" t="s">
        <v>96</v>
      </c>
      <c r="K793" s="262" t="s">
        <v>955</v>
      </c>
      <c r="L793" s="1001">
        <v>14</v>
      </c>
      <c r="M793" s="1001">
        <v>9.5</v>
      </c>
      <c r="N793" s="1001">
        <v>1.4736842105263157</v>
      </c>
      <c r="O793" s="262" t="s">
        <v>163</v>
      </c>
      <c r="P793" s="262" t="s">
        <v>946</v>
      </c>
      <c r="R793" s="262">
        <v>180</v>
      </c>
      <c r="X793" s="1031">
        <v>33.496894140806504</v>
      </c>
      <c r="Y793" s="1031">
        <v>0</v>
      </c>
      <c r="AA793" s="1036"/>
      <c r="AN793" s="1033">
        <v>0.11328551912568306</v>
      </c>
    </row>
    <row r="794" spans="1:40" x14ac:dyDescent="0.2">
      <c r="A794" s="262">
        <v>59910</v>
      </c>
      <c r="B794" s="262" t="s">
        <v>1770</v>
      </c>
      <c r="C794" s="1000">
        <v>43646</v>
      </c>
      <c r="D794" s="262">
        <v>2019</v>
      </c>
      <c r="E794" s="262" t="s">
        <v>1</v>
      </c>
      <c r="F794" s="262" t="s">
        <v>32</v>
      </c>
      <c r="G794" s="1001">
        <v>40.133640999999997</v>
      </c>
      <c r="H794" s="1001">
        <v>-74.422409999999999</v>
      </c>
      <c r="I794" s="1001">
        <v>4.0324116437999997</v>
      </c>
      <c r="J794" s="262" t="s">
        <v>96</v>
      </c>
      <c r="K794" s="262" t="s">
        <v>955</v>
      </c>
      <c r="L794" s="1001">
        <v>12.5</v>
      </c>
      <c r="M794" s="1001">
        <v>8.8000000000000007</v>
      </c>
      <c r="N794" s="1001">
        <v>1.4204545454545454</v>
      </c>
      <c r="O794" s="262" t="s">
        <v>962</v>
      </c>
      <c r="P794" s="262" t="s">
        <v>962</v>
      </c>
      <c r="Q794" s="262">
        <v>15</v>
      </c>
      <c r="R794" s="262">
        <v>180</v>
      </c>
      <c r="X794" s="1031">
        <v>18.8530645841774</v>
      </c>
      <c r="Y794" s="1031">
        <v>19.1201902714193</v>
      </c>
      <c r="AA794" s="1036"/>
    </row>
    <row r="795" spans="1:40" x14ac:dyDescent="0.2">
      <c r="A795" s="262">
        <v>61974</v>
      </c>
      <c r="B795" s="262" t="s">
        <v>1771</v>
      </c>
      <c r="C795" s="1000">
        <v>43646</v>
      </c>
      <c r="D795" s="262">
        <v>2019</v>
      </c>
      <c r="E795" s="262" t="s">
        <v>93</v>
      </c>
      <c r="F795" s="262" t="s">
        <v>500</v>
      </c>
      <c r="G795" s="1001">
        <v>33.786681000000002</v>
      </c>
      <c r="H795" s="1001">
        <v>-81.268810999999999</v>
      </c>
      <c r="I795" s="1001">
        <v>4.5642771689000003</v>
      </c>
      <c r="J795" s="262" t="s">
        <v>96</v>
      </c>
      <c r="K795" s="262" t="s">
        <v>955</v>
      </c>
      <c r="L795" s="1001">
        <v>10.82</v>
      </c>
      <c r="M795" s="1001">
        <v>8.1999999999999993</v>
      </c>
      <c r="N795" s="1001">
        <v>1.3195121951219513</v>
      </c>
      <c r="O795" s="262" t="s">
        <v>163</v>
      </c>
      <c r="P795" s="262" t="s">
        <v>946</v>
      </c>
      <c r="R795" s="262">
        <v>180</v>
      </c>
      <c r="X795" s="1031" t="s">
        <v>1974</v>
      </c>
      <c r="Y795" s="1031" t="s">
        <v>1974</v>
      </c>
      <c r="AA795" s="1036">
        <v>49.970412759253811</v>
      </c>
      <c r="AN795" s="1033">
        <v>0.20920798347327738</v>
      </c>
    </row>
    <row r="796" spans="1:40" x14ac:dyDescent="0.2">
      <c r="A796" s="262">
        <v>63869</v>
      </c>
      <c r="B796" s="262" t="s">
        <v>1772</v>
      </c>
      <c r="C796" s="1000">
        <v>43676</v>
      </c>
      <c r="D796" s="262">
        <v>2019</v>
      </c>
      <c r="E796" s="262" t="s">
        <v>92</v>
      </c>
      <c r="F796" s="262" t="s">
        <v>60</v>
      </c>
      <c r="G796" s="1001">
        <v>40.091687</v>
      </c>
      <c r="H796" s="1001">
        <v>-105.191557</v>
      </c>
      <c r="I796" s="1001">
        <v>4.4951824200999999</v>
      </c>
      <c r="J796" s="262" t="s">
        <v>96</v>
      </c>
      <c r="K796" s="262" t="s">
        <v>955</v>
      </c>
      <c r="L796" s="1001">
        <v>9.6999999999999993</v>
      </c>
      <c r="M796" s="1001">
        <v>8.1</v>
      </c>
      <c r="N796" s="1001">
        <v>1.1975308641975309</v>
      </c>
      <c r="O796" s="262" t="s">
        <v>163</v>
      </c>
      <c r="P796" s="262" t="s">
        <v>946</v>
      </c>
      <c r="Q796" s="262">
        <v>52</v>
      </c>
      <c r="R796" s="262">
        <v>180</v>
      </c>
      <c r="X796" s="1031">
        <v>18.092266402644</v>
      </c>
      <c r="Y796" s="1031">
        <v>16.142191518201201</v>
      </c>
      <c r="AA796" s="1036">
        <v>42.821314298755745</v>
      </c>
      <c r="AN796" s="1033">
        <v>0.21659751737165223</v>
      </c>
    </row>
    <row r="797" spans="1:40" x14ac:dyDescent="0.2">
      <c r="A797" s="262">
        <v>62484</v>
      </c>
      <c r="B797" s="262" t="s">
        <v>1773</v>
      </c>
      <c r="C797" s="1000">
        <v>43830</v>
      </c>
      <c r="D797" s="262">
        <v>2019</v>
      </c>
      <c r="E797" s="262" t="s">
        <v>4</v>
      </c>
      <c r="F797" s="262" t="s">
        <v>62</v>
      </c>
      <c r="G797" s="1001">
        <v>40.053640999999999</v>
      </c>
      <c r="H797" s="1001">
        <v>-86.887681000000001</v>
      </c>
      <c r="I797" s="1001">
        <v>3.9820675798999998</v>
      </c>
      <c r="J797" s="262" t="s">
        <v>96</v>
      </c>
      <c r="K797" s="262" t="s">
        <v>955</v>
      </c>
      <c r="L797" s="1001">
        <v>10.367000000000001</v>
      </c>
      <c r="M797" s="1001">
        <v>7.9</v>
      </c>
      <c r="N797" s="1001">
        <v>1.3122784810126582</v>
      </c>
      <c r="O797" s="262" t="s">
        <v>962</v>
      </c>
      <c r="P797" s="262" t="s">
        <v>962</v>
      </c>
      <c r="R797" s="262">
        <v>180</v>
      </c>
      <c r="X797" s="1031">
        <v>26.643539546852601</v>
      </c>
      <c r="Y797" s="1031">
        <v>0.63717218229622596</v>
      </c>
      <c r="AA797" s="1036">
        <v>53.509184693069443</v>
      </c>
      <c r="AN797" s="1033">
        <v>0.16685976804777383</v>
      </c>
    </row>
    <row r="798" spans="1:40" x14ac:dyDescent="0.2">
      <c r="A798" s="262">
        <v>61794</v>
      </c>
      <c r="B798" s="262" t="s">
        <v>1774</v>
      </c>
      <c r="C798" s="1000">
        <v>43616</v>
      </c>
      <c r="D798" s="262">
        <v>2019</v>
      </c>
      <c r="E798" s="262" t="s">
        <v>1</v>
      </c>
      <c r="F798" s="262" t="s">
        <v>502</v>
      </c>
      <c r="G798" s="1001">
        <v>38.377226999999998</v>
      </c>
      <c r="H798" s="1001">
        <v>-75.274800999999997</v>
      </c>
      <c r="I798" s="1001">
        <v>4.2142746574999999</v>
      </c>
      <c r="J798" s="262" t="s">
        <v>96</v>
      </c>
      <c r="K798" s="262" t="s">
        <v>955</v>
      </c>
      <c r="L798" s="1001">
        <v>10</v>
      </c>
      <c r="M798" s="1001">
        <v>7.6</v>
      </c>
      <c r="N798" s="1001">
        <v>1.3157894736842106</v>
      </c>
      <c r="O798" s="262" t="s">
        <v>163</v>
      </c>
      <c r="P798" s="262" t="s">
        <v>946</v>
      </c>
      <c r="R798" s="262">
        <v>181</v>
      </c>
      <c r="X798" s="1031">
        <v>26.798390927210999</v>
      </c>
      <c r="Y798" s="1031">
        <v>16.360159565041801</v>
      </c>
      <c r="AA798" s="1036">
        <v>76.167824144885671</v>
      </c>
      <c r="AN798" s="1033">
        <v>0.11577569264691782</v>
      </c>
    </row>
    <row r="799" spans="1:40" x14ac:dyDescent="0.2">
      <c r="A799" s="262">
        <v>62655</v>
      </c>
      <c r="B799" s="262" t="s">
        <v>1775</v>
      </c>
      <c r="C799" s="1000">
        <v>43646</v>
      </c>
      <c r="D799" s="262">
        <v>2019</v>
      </c>
      <c r="E799" s="262" t="s">
        <v>8</v>
      </c>
      <c r="F799" s="262" t="s">
        <v>38</v>
      </c>
      <c r="G799" s="1001">
        <v>40.372441000000002</v>
      </c>
      <c r="H799" s="1001">
        <v>-120.26104100000001</v>
      </c>
      <c r="I799" s="1001">
        <v>5.0394431507000004</v>
      </c>
      <c r="J799" s="262" t="s">
        <v>96</v>
      </c>
      <c r="K799" s="262" t="s">
        <v>955</v>
      </c>
      <c r="L799" s="1001">
        <v>9.3079999999999998</v>
      </c>
      <c r="M799" s="1001">
        <v>7.6</v>
      </c>
      <c r="N799" s="1001">
        <v>1.2247368421052631</v>
      </c>
      <c r="O799" s="262" t="s">
        <v>163</v>
      </c>
      <c r="P799" s="262" t="s">
        <v>946</v>
      </c>
      <c r="R799" s="262">
        <v>180</v>
      </c>
      <c r="X799" s="1031">
        <v>21.873516223410199</v>
      </c>
      <c r="Y799" s="1031">
        <v>5.9030139601965903</v>
      </c>
      <c r="AA799" s="1036">
        <v>52.503807654951174</v>
      </c>
      <c r="AN799" s="1033">
        <v>0.16908733582590355</v>
      </c>
    </row>
    <row r="800" spans="1:40" x14ac:dyDescent="0.2">
      <c r="A800" s="262">
        <v>62638</v>
      </c>
      <c r="B800" s="262" t="s">
        <v>1776</v>
      </c>
      <c r="C800" s="1000">
        <v>43646</v>
      </c>
      <c r="D800" s="262">
        <v>2019</v>
      </c>
      <c r="E800" s="262" t="s">
        <v>1</v>
      </c>
      <c r="F800" s="262" t="s">
        <v>32</v>
      </c>
      <c r="G800" s="1001">
        <v>40.757271000000003</v>
      </c>
      <c r="H800" s="1001">
        <v>-74.957250999999999</v>
      </c>
      <c r="I800" s="1001">
        <v>3.9208148401999998</v>
      </c>
      <c r="J800" s="262" t="s">
        <v>96</v>
      </c>
      <c r="K800" s="262" t="s">
        <v>955</v>
      </c>
      <c r="L800" s="1001">
        <v>10</v>
      </c>
      <c r="M800" s="1001">
        <v>7.6</v>
      </c>
      <c r="N800" s="1001">
        <v>1.3157894736842106</v>
      </c>
      <c r="O800" s="262" t="s">
        <v>962</v>
      </c>
      <c r="P800" s="262" t="s">
        <v>962</v>
      </c>
      <c r="Q800" s="262">
        <v>23</v>
      </c>
      <c r="R800" s="262">
        <v>180</v>
      </c>
      <c r="X800" s="1031">
        <v>19.1101223596648</v>
      </c>
      <c r="Y800" s="1031">
        <v>19.602366091529099</v>
      </c>
      <c r="AA800" s="1036">
        <v>97.212375891452012</v>
      </c>
      <c r="AN800" s="1033">
        <v>0.19248514044674531</v>
      </c>
    </row>
    <row r="801" spans="1:40" x14ac:dyDescent="0.2">
      <c r="A801" s="262">
        <v>62637</v>
      </c>
      <c r="B801" s="262" t="s">
        <v>1777</v>
      </c>
      <c r="C801" s="1000">
        <v>43738</v>
      </c>
      <c r="D801" s="262">
        <v>2019</v>
      </c>
      <c r="E801" s="262" t="s">
        <v>1</v>
      </c>
      <c r="F801" s="262" t="s">
        <v>32</v>
      </c>
      <c r="G801" s="1001">
        <v>40.615431000000001</v>
      </c>
      <c r="H801" s="1001">
        <v>-75.156550999999993</v>
      </c>
      <c r="I801" s="1001">
        <v>3.9320136986000001</v>
      </c>
      <c r="J801" s="262" t="s">
        <v>96</v>
      </c>
      <c r="K801" s="262" t="s">
        <v>955</v>
      </c>
      <c r="L801" s="1001">
        <v>8.9</v>
      </c>
      <c r="M801" s="1001">
        <v>7.5</v>
      </c>
      <c r="N801" s="1001">
        <v>1.1866666666666668</v>
      </c>
      <c r="O801" s="262" t="s">
        <v>962</v>
      </c>
      <c r="P801" s="262" t="s">
        <v>962</v>
      </c>
      <c r="Q801" s="262">
        <v>15</v>
      </c>
      <c r="R801" s="262">
        <v>180</v>
      </c>
      <c r="X801" s="1031">
        <v>19.4083730560872</v>
      </c>
      <c r="Y801" s="1031">
        <v>19.5433975313133</v>
      </c>
      <c r="AA801" s="1036">
        <v>121.21580001379485</v>
      </c>
      <c r="AN801" s="1033">
        <v>0.1473891924711597</v>
      </c>
    </row>
    <row r="802" spans="1:40" x14ac:dyDescent="0.2">
      <c r="A802" s="262">
        <v>61872</v>
      </c>
      <c r="B802" s="262" t="s">
        <v>1778</v>
      </c>
      <c r="C802" s="1000">
        <v>43799</v>
      </c>
      <c r="D802" s="262">
        <v>2019</v>
      </c>
      <c r="E802" s="262" t="s">
        <v>2</v>
      </c>
      <c r="F802" s="262" t="s">
        <v>21</v>
      </c>
      <c r="G802" s="1001">
        <v>30.872810999999999</v>
      </c>
      <c r="H802" s="1001">
        <v>-99.535211000000004</v>
      </c>
      <c r="I802" s="1001">
        <v>5.0732582192000004</v>
      </c>
      <c r="J802" s="262" t="s">
        <v>96</v>
      </c>
      <c r="K802" s="262" t="s">
        <v>955</v>
      </c>
      <c r="L802" s="1001">
        <v>10.9</v>
      </c>
      <c r="M802" s="1001">
        <v>7.5</v>
      </c>
      <c r="N802" s="1001">
        <v>1.4533333333333334</v>
      </c>
      <c r="O802" s="262" t="s">
        <v>163</v>
      </c>
      <c r="P802" s="262" t="s">
        <v>946</v>
      </c>
      <c r="R802" s="262">
        <v>180</v>
      </c>
      <c r="X802" s="1031">
        <v>24.092382511355702</v>
      </c>
      <c r="Y802" s="1031">
        <v>0</v>
      </c>
      <c r="AA802" s="1036">
        <v>42.325205051809711</v>
      </c>
      <c r="AN802" s="1033">
        <v>0.26177899210686095</v>
      </c>
    </row>
    <row r="803" spans="1:40" x14ac:dyDescent="0.2">
      <c r="A803" s="262">
        <v>60785</v>
      </c>
      <c r="B803" s="262" t="s">
        <v>1779</v>
      </c>
      <c r="C803" s="1000">
        <v>43676</v>
      </c>
      <c r="D803" s="262">
        <v>2019</v>
      </c>
      <c r="E803" s="262" t="s">
        <v>92</v>
      </c>
      <c r="F803" s="262" t="s">
        <v>68</v>
      </c>
      <c r="G803" s="1001">
        <v>39.666611000000003</v>
      </c>
      <c r="H803" s="1001">
        <v>-117.68131099999999</v>
      </c>
      <c r="I803" s="1001">
        <v>4.8551150685</v>
      </c>
      <c r="J803" s="262" t="s">
        <v>96</v>
      </c>
      <c r="K803" s="262" t="s">
        <v>955</v>
      </c>
      <c r="L803" s="1001">
        <v>9.6999999999999993</v>
      </c>
      <c r="M803" s="1001">
        <v>7.3</v>
      </c>
      <c r="N803" s="1001">
        <v>1.3287671232876712</v>
      </c>
      <c r="O803" s="262" t="s">
        <v>163</v>
      </c>
      <c r="P803" s="262" t="s">
        <v>946</v>
      </c>
      <c r="R803" s="262">
        <v>180</v>
      </c>
      <c r="S803" s="262" t="s">
        <v>1526</v>
      </c>
      <c r="X803" s="1031">
        <v>29.830040447216302</v>
      </c>
      <c r="Y803" s="1031">
        <v>19.622431120795799</v>
      </c>
      <c r="AA803" s="1036">
        <v>35.527822203488135</v>
      </c>
      <c r="AN803" s="1033">
        <v>0.27018302268133843</v>
      </c>
    </row>
    <row r="804" spans="1:40" x14ac:dyDescent="0.2">
      <c r="A804" s="262">
        <v>62770</v>
      </c>
      <c r="B804" s="262" t="s">
        <v>1780</v>
      </c>
      <c r="C804" s="1000">
        <v>43830</v>
      </c>
      <c r="D804" s="262">
        <v>2019</v>
      </c>
      <c r="E804" s="262" t="s">
        <v>1</v>
      </c>
      <c r="F804" s="262" t="s">
        <v>62</v>
      </c>
      <c r="G804" s="1001">
        <v>39.839421000000002</v>
      </c>
      <c r="H804" s="1001">
        <v>-84.827770999999998</v>
      </c>
      <c r="I804" s="1001">
        <v>3.9729876711999998</v>
      </c>
      <c r="J804" s="262" t="s">
        <v>96</v>
      </c>
      <c r="K804" s="262" t="s">
        <v>955</v>
      </c>
      <c r="L804" s="1001">
        <v>8.6999999999999993</v>
      </c>
      <c r="M804" s="1001">
        <v>6.7</v>
      </c>
      <c r="N804" s="1001">
        <v>1.2985074626865669</v>
      </c>
      <c r="O804" s="262" t="s">
        <v>163</v>
      </c>
      <c r="P804" s="262" t="s">
        <v>946</v>
      </c>
      <c r="R804" s="262">
        <v>180</v>
      </c>
      <c r="X804" s="1031">
        <v>23.6827805406399</v>
      </c>
      <c r="Y804" s="1031">
        <v>10.9516130492259</v>
      </c>
      <c r="AA804" s="1036">
        <v>51.202545127776233</v>
      </c>
      <c r="AN804" s="1033">
        <v>0.18468110268330484</v>
      </c>
    </row>
    <row r="805" spans="1:40" x14ac:dyDescent="0.2">
      <c r="A805" s="262">
        <v>62942</v>
      </c>
      <c r="B805" s="262" t="s">
        <v>1781</v>
      </c>
      <c r="C805" s="1000">
        <v>43830</v>
      </c>
      <c r="D805" s="262">
        <v>2019</v>
      </c>
      <c r="E805" s="262" t="s">
        <v>1</v>
      </c>
      <c r="F805" s="262" t="s">
        <v>506</v>
      </c>
      <c r="G805" s="1001">
        <v>41.012720999999999</v>
      </c>
      <c r="H805" s="1001">
        <v>-81.765591000000001</v>
      </c>
      <c r="I805" s="1001">
        <v>3.8102002282999998</v>
      </c>
      <c r="J805" s="262" t="s">
        <v>96</v>
      </c>
      <c r="K805" s="262" t="s">
        <v>955</v>
      </c>
      <c r="L805" s="1001">
        <v>8.6026199999999999</v>
      </c>
      <c r="M805" s="1001">
        <v>6.3</v>
      </c>
      <c r="N805" s="1001">
        <v>1.3654952380952381</v>
      </c>
      <c r="O805" s="262" t="s">
        <v>163</v>
      </c>
      <c r="P805" s="262" t="s">
        <v>946</v>
      </c>
      <c r="R805" s="262">
        <v>180</v>
      </c>
      <c r="X805" s="1031">
        <v>24.455515991708001</v>
      </c>
      <c r="Y805" s="1031">
        <v>11.525660665281301</v>
      </c>
      <c r="AA805" s="1036">
        <v>50.773521113128893</v>
      </c>
      <c r="AN805" s="1033">
        <v>0.17954722872755655</v>
      </c>
    </row>
    <row r="806" spans="1:40" x14ac:dyDescent="0.2">
      <c r="A806" s="262">
        <v>62931</v>
      </c>
      <c r="B806" s="262" t="s">
        <v>1782</v>
      </c>
      <c r="C806" s="1000">
        <v>43555</v>
      </c>
      <c r="D806" s="262">
        <v>2019</v>
      </c>
      <c r="E806" s="262" t="s">
        <v>3</v>
      </c>
      <c r="F806" s="262" t="s">
        <v>510</v>
      </c>
      <c r="G806" s="1001">
        <v>37.654944</v>
      </c>
      <c r="H806" s="1001">
        <v>-98.704633000000001</v>
      </c>
      <c r="I806" s="1001">
        <v>4.7406577625999997</v>
      </c>
      <c r="J806" s="262" t="s">
        <v>96</v>
      </c>
      <c r="K806" s="262" t="s">
        <v>955</v>
      </c>
      <c r="L806" s="1001">
        <v>7.67</v>
      </c>
      <c r="M806" s="1001">
        <v>6</v>
      </c>
      <c r="N806" s="1001">
        <v>1.2783333333333333</v>
      </c>
      <c r="O806" s="262" t="s">
        <v>962</v>
      </c>
      <c r="P806" s="262" t="s">
        <v>962</v>
      </c>
      <c r="R806" s="262">
        <v>180</v>
      </c>
      <c r="X806" s="1031">
        <v>21.1907195958964</v>
      </c>
      <c r="Y806" s="1031">
        <v>17.440237910356601</v>
      </c>
      <c r="Z806" s="1036">
        <v>59.320469530373586</v>
      </c>
      <c r="AA806" s="1036">
        <v>45.166363526249334</v>
      </c>
    </row>
    <row r="807" spans="1:40" x14ac:dyDescent="0.2">
      <c r="A807" s="262">
        <v>62582</v>
      </c>
      <c r="B807" s="262" t="s">
        <v>1783</v>
      </c>
      <c r="C807" s="1000">
        <v>43496</v>
      </c>
      <c r="D807" s="262">
        <v>2019</v>
      </c>
      <c r="E807" s="262" t="s">
        <v>5</v>
      </c>
      <c r="F807" s="262" t="s">
        <v>40</v>
      </c>
      <c r="G807" s="1001">
        <v>42.385143999999997</v>
      </c>
      <c r="H807" s="1001">
        <v>-76.600504000000001</v>
      </c>
      <c r="I807" s="1001">
        <v>3.70791621</v>
      </c>
      <c r="J807" s="262" t="s">
        <v>96</v>
      </c>
      <c r="K807" s="262" t="s">
        <v>955</v>
      </c>
      <c r="L807" s="1001">
        <v>7.5</v>
      </c>
      <c r="M807" s="1001">
        <v>6</v>
      </c>
      <c r="N807" s="1001">
        <v>1.25</v>
      </c>
      <c r="O807" s="262" t="s">
        <v>962</v>
      </c>
      <c r="P807" s="262" t="s">
        <v>962</v>
      </c>
      <c r="Q807" s="262">
        <v>20</v>
      </c>
      <c r="R807" s="262">
        <v>180</v>
      </c>
      <c r="X807" s="1031">
        <v>18.009358579848499</v>
      </c>
      <c r="Y807" s="1031">
        <v>4.8708043060045201</v>
      </c>
      <c r="AA807" s="1036">
        <v>65.245631809784513</v>
      </c>
      <c r="AN807" s="1033">
        <v>0.16590771098967821</v>
      </c>
    </row>
    <row r="808" spans="1:40" x14ac:dyDescent="0.2">
      <c r="A808" s="262">
        <v>64519</v>
      </c>
      <c r="B808" s="262" t="s">
        <v>1784</v>
      </c>
      <c r="C808" s="1000">
        <v>43830</v>
      </c>
      <c r="D808" s="262">
        <v>2019</v>
      </c>
      <c r="E808" s="262" t="s">
        <v>92</v>
      </c>
      <c r="F808" s="262" t="s">
        <v>38</v>
      </c>
      <c r="G808" s="1001">
        <v>32.825436000000003</v>
      </c>
      <c r="H808" s="1001">
        <v>-115.77489300000001</v>
      </c>
      <c r="I808" s="1001">
        <v>5.6778465753000003</v>
      </c>
      <c r="J808" s="262" t="s">
        <v>96</v>
      </c>
      <c r="K808" s="262" t="s">
        <v>955</v>
      </c>
      <c r="L808" s="1001">
        <v>8.1999999999999993</v>
      </c>
      <c r="M808" s="1001">
        <v>6</v>
      </c>
      <c r="N808" s="1001">
        <v>1.3666666666666665</v>
      </c>
      <c r="O808" s="262" t="s">
        <v>163</v>
      </c>
      <c r="P808" s="262" t="s">
        <v>946</v>
      </c>
      <c r="Q808" s="262">
        <v>52</v>
      </c>
      <c r="R808" s="262">
        <v>180</v>
      </c>
      <c r="X808" s="1031" t="s">
        <v>1974</v>
      </c>
      <c r="Y808" s="1031" t="s">
        <v>1974</v>
      </c>
      <c r="AA808" s="1036"/>
    </row>
    <row r="809" spans="1:40" x14ac:dyDescent="0.2">
      <c r="A809" s="262">
        <v>64521</v>
      </c>
      <c r="B809" s="262" t="s">
        <v>1785</v>
      </c>
      <c r="C809" s="1000">
        <v>43830</v>
      </c>
      <c r="D809" s="262">
        <v>2019</v>
      </c>
      <c r="E809" s="262" t="s">
        <v>92</v>
      </c>
      <c r="F809" s="262" t="s">
        <v>38</v>
      </c>
      <c r="G809" s="1001">
        <v>33.166482000000002</v>
      </c>
      <c r="H809" s="1001">
        <v>-115.495293</v>
      </c>
      <c r="I809" s="1001">
        <v>5.8933406392999999</v>
      </c>
      <c r="J809" s="262" t="s">
        <v>96</v>
      </c>
      <c r="K809" s="262" t="s">
        <v>955</v>
      </c>
      <c r="L809" s="1001">
        <v>8.1999999999999993</v>
      </c>
      <c r="M809" s="1001">
        <v>6</v>
      </c>
      <c r="N809" s="1001">
        <v>1.3666666666666665</v>
      </c>
      <c r="O809" s="262" t="s">
        <v>163</v>
      </c>
      <c r="P809" s="262" t="s">
        <v>946</v>
      </c>
      <c r="Q809" s="262">
        <v>52</v>
      </c>
      <c r="R809" s="262">
        <v>180</v>
      </c>
      <c r="X809" s="1031" t="s">
        <v>1974</v>
      </c>
      <c r="Y809" s="1031" t="s">
        <v>1974</v>
      </c>
      <c r="AA809" s="1036"/>
    </row>
    <row r="810" spans="1:40" x14ac:dyDescent="0.2">
      <c r="A810" s="262">
        <v>62268</v>
      </c>
      <c r="B810" s="262" t="s">
        <v>1786</v>
      </c>
      <c r="C810" s="1000">
        <v>43496</v>
      </c>
      <c r="D810" s="262">
        <v>2019</v>
      </c>
      <c r="E810" s="262" t="s">
        <v>92</v>
      </c>
      <c r="F810" s="262" t="s">
        <v>39</v>
      </c>
      <c r="G810" s="1001">
        <v>42.205050999999997</v>
      </c>
      <c r="H810" s="1001">
        <v>-121.35292099999999</v>
      </c>
      <c r="I810" s="1001">
        <v>4.7827031963</v>
      </c>
      <c r="J810" s="262" t="s">
        <v>96</v>
      </c>
      <c r="K810" s="262" t="s">
        <v>955</v>
      </c>
      <c r="L810" s="1001">
        <v>6.8</v>
      </c>
      <c r="M810" s="1001">
        <v>5.6</v>
      </c>
      <c r="N810" s="1001">
        <v>1.2142857142857144</v>
      </c>
      <c r="O810" s="262" t="s">
        <v>163</v>
      </c>
      <c r="P810" s="262" t="s">
        <v>946</v>
      </c>
      <c r="R810" s="262">
        <v>180</v>
      </c>
      <c r="X810" s="1031" t="s">
        <v>1974</v>
      </c>
      <c r="Y810" s="1031" t="s">
        <v>1974</v>
      </c>
      <c r="AA810" s="1036">
        <v>58.242191101881453</v>
      </c>
      <c r="AN810" s="1033">
        <v>0.23955893832943012</v>
      </c>
    </row>
    <row r="811" spans="1:40" x14ac:dyDescent="0.2">
      <c r="A811" s="262">
        <v>62306</v>
      </c>
      <c r="B811" s="262" t="s">
        <v>1787</v>
      </c>
      <c r="C811" s="1000">
        <v>43646</v>
      </c>
      <c r="D811" s="262">
        <v>2019</v>
      </c>
      <c r="E811" s="262" t="s">
        <v>1</v>
      </c>
      <c r="F811" s="262" t="s">
        <v>32</v>
      </c>
      <c r="G811" s="1001">
        <v>40.445690999999997</v>
      </c>
      <c r="H811" s="1001">
        <v>-74.154420999999999</v>
      </c>
      <c r="I811" s="1001">
        <v>3.9162305935999999</v>
      </c>
      <c r="J811" s="262" t="s">
        <v>96</v>
      </c>
      <c r="K811" s="262" t="s">
        <v>955</v>
      </c>
      <c r="L811" s="1001">
        <v>6.7990000000000004</v>
      </c>
      <c r="M811" s="1001">
        <v>5.5</v>
      </c>
      <c r="N811" s="1001">
        <v>1.2361818181818183</v>
      </c>
      <c r="O811" s="262" t="s">
        <v>962</v>
      </c>
      <c r="P811" s="262" t="s">
        <v>962</v>
      </c>
      <c r="Q811" s="262">
        <v>15</v>
      </c>
      <c r="R811" s="262">
        <v>180</v>
      </c>
      <c r="X811" s="1031">
        <v>20.186233899952899</v>
      </c>
      <c r="Y811" s="1031">
        <v>19.314708396523599</v>
      </c>
      <c r="AA811" s="1036">
        <v>126.24898173720025</v>
      </c>
      <c r="AN811" s="1033">
        <v>0.16523845007451568</v>
      </c>
    </row>
    <row r="812" spans="1:40" x14ac:dyDescent="0.2">
      <c r="A812" s="262">
        <v>62305</v>
      </c>
      <c r="B812" s="262" t="s">
        <v>1788</v>
      </c>
      <c r="C812" s="1000">
        <v>43676</v>
      </c>
      <c r="D812" s="262">
        <v>2019</v>
      </c>
      <c r="E812" s="262" t="s">
        <v>4</v>
      </c>
      <c r="F812" s="262" t="s">
        <v>62</v>
      </c>
      <c r="G812" s="1001">
        <v>40.277768000000002</v>
      </c>
      <c r="H812" s="1001">
        <v>-86.073599999999999</v>
      </c>
      <c r="I812" s="1001">
        <v>3.9457109588999999</v>
      </c>
      <c r="J812" s="262" t="s">
        <v>96</v>
      </c>
      <c r="K812" s="262" t="s">
        <v>955</v>
      </c>
      <c r="L812" s="1001">
        <v>6.3</v>
      </c>
      <c r="M812" s="1001">
        <v>5.3</v>
      </c>
      <c r="N812" s="1001">
        <v>1.1886792452830188</v>
      </c>
      <c r="O812" s="262" t="s">
        <v>163</v>
      </c>
      <c r="P812" s="262" t="s">
        <v>946</v>
      </c>
      <c r="R812" s="262">
        <v>180</v>
      </c>
      <c r="X812" s="1031">
        <v>26.345549391318201</v>
      </c>
      <c r="Y812" s="1031">
        <v>0.53807851876566404</v>
      </c>
      <c r="AA812" s="1036">
        <v>56.935133987822049</v>
      </c>
      <c r="AN812" s="1033">
        <v>0.19666975976904841</v>
      </c>
    </row>
    <row r="813" spans="1:40" x14ac:dyDescent="0.2">
      <c r="A813" s="262">
        <v>62652</v>
      </c>
      <c r="B813" s="262" t="s">
        <v>1789</v>
      </c>
      <c r="C813" s="1000">
        <v>43784</v>
      </c>
      <c r="D813" s="262">
        <v>2019</v>
      </c>
      <c r="E813" s="262" t="s">
        <v>6</v>
      </c>
      <c r="F813" s="262" t="s">
        <v>31</v>
      </c>
      <c r="G813" s="1001">
        <v>42.607720999999998</v>
      </c>
      <c r="H813" s="1001">
        <v>-72.043960999999996</v>
      </c>
      <c r="I813" s="1001">
        <v>3.7905812784999999</v>
      </c>
      <c r="J813" s="262" t="s">
        <v>96</v>
      </c>
      <c r="K813" s="262" t="s">
        <v>955</v>
      </c>
      <c r="L813" s="1001">
        <v>7.1280000000000001</v>
      </c>
      <c r="M813" s="1001">
        <v>5.0010000000000003</v>
      </c>
      <c r="N813" s="1001">
        <v>1.4253149370125975</v>
      </c>
      <c r="O813" s="262" t="s">
        <v>962</v>
      </c>
      <c r="P813" s="262" t="s">
        <v>962</v>
      </c>
      <c r="Q813" s="262">
        <v>25</v>
      </c>
      <c r="R813" s="262">
        <v>180</v>
      </c>
      <c r="S813" s="262" t="s">
        <v>1059</v>
      </c>
      <c r="T813" s="262" t="s">
        <v>1030</v>
      </c>
      <c r="U813" s="262">
        <v>2019</v>
      </c>
      <c r="V813" s="262">
        <v>3.3</v>
      </c>
      <c r="W813" s="262">
        <v>6.6</v>
      </c>
      <c r="X813" s="1031">
        <v>20.686651279668499</v>
      </c>
      <c r="Y813" s="1031">
        <v>8.0127314609934697</v>
      </c>
      <c r="AA813" s="1036"/>
    </row>
    <row r="814" spans="1:40" x14ac:dyDescent="0.2">
      <c r="A814" s="262">
        <v>62327</v>
      </c>
      <c r="B814" s="262" t="s">
        <v>1790</v>
      </c>
      <c r="C814" s="1000">
        <v>43676</v>
      </c>
      <c r="D814" s="262">
        <v>2019</v>
      </c>
      <c r="E814" s="262" t="s">
        <v>1</v>
      </c>
      <c r="F814" s="262" t="s">
        <v>502</v>
      </c>
      <c r="G814" s="1001">
        <v>38.772410999999998</v>
      </c>
      <c r="H814" s="1001">
        <v>-76.971070999999995</v>
      </c>
      <c r="I814" s="1001">
        <v>4.1749372145999999</v>
      </c>
      <c r="J814" s="262" t="s">
        <v>96</v>
      </c>
      <c r="K814" s="262" t="s">
        <v>955</v>
      </c>
      <c r="L814" s="1001">
        <v>6.6</v>
      </c>
      <c r="M814" s="1001">
        <v>5.0010000000000003</v>
      </c>
      <c r="N814" s="1001">
        <v>1.3197360527894419</v>
      </c>
      <c r="O814" s="262" t="s">
        <v>962</v>
      </c>
      <c r="P814" s="262" t="s">
        <v>962</v>
      </c>
      <c r="Q814" s="262">
        <v>25</v>
      </c>
      <c r="R814" s="262">
        <v>180</v>
      </c>
      <c r="X814" s="1031">
        <v>24.629805660180399</v>
      </c>
      <c r="Y814" s="1031">
        <v>10.285053010711501</v>
      </c>
      <c r="AA814" s="1036"/>
    </row>
    <row r="815" spans="1:40" x14ac:dyDescent="0.2">
      <c r="A815" s="262">
        <v>62683</v>
      </c>
      <c r="B815" s="262" t="s">
        <v>1791</v>
      </c>
      <c r="C815" s="1000">
        <v>43708</v>
      </c>
      <c r="D815" s="262">
        <v>2019</v>
      </c>
      <c r="E815" s="262" t="s">
        <v>3</v>
      </c>
      <c r="F815" s="262" t="s">
        <v>69</v>
      </c>
      <c r="G815" s="1001">
        <v>36.041350000000001</v>
      </c>
      <c r="H815" s="1001">
        <v>-94.140079999999998</v>
      </c>
      <c r="I815" s="1001">
        <v>4.4148246574999996</v>
      </c>
      <c r="J815" s="262" t="s">
        <v>96</v>
      </c>
      <c r="K815" s="262" t="s">
        <v>955</v>
      </c>
      <c r="L815" s="1001">
        <v>5.8</v>
      </c>
      <c r="M815" s="1001">
        <v>5.0010000000000003</v>
      </c>
      <c r="N815" s="1001">
        <v>1.1597680463907218</v>
      </c>
      <c r="O815" s="262" t="s">
        <v>163</v>
      </c>
      <c r="P815" s="262" t="s">
        <v>946</v>
      </c>
      <c r="R815" s="262">
        <v>180</v>
      </c>
      <c r="S815" s="262" t="s">
        <v>1059</v>
      </c>
      <c r="T815" s="262" t="s">
        <v>1030</v>
      </c>
      <c r="U815" s="262">
        <v>2019</v>
      </c>
      <c r="V815" s="262">
        <v>6</v>
      </c>
      <c r="W815" s="262">
        <v>13.1</v>
      </c>
      <c r="X815" s="1031">
        <v>24.863347483995199</v>
      </c>
      <c r="Y815" s="1031">
        <v>23.094341826284101</v>
      </c>
      <c r="AA815" s="1036"/>
    </row>
    <row r="816" spans="1:40" x14ac:dyDescent="0.2">
      <c r="A816" s="262">
        <v>62682</v>
      </c>
      <c r="B816" s="262" t="s">
        <v>1792</v>
      </c>
      <c r="C816" s="1000">
        <v>43708</v>
      </c>
      <c r="D816" s="262">
        <v>2019</v>
      </c>
      <c r="E816" s="262" t="s">
        <v>3</v>
      </c>
      <c r="F816" s="262" t="s">
        <v>69</v>
      </c>
      <c r="G816" s="1001">
        <v>36.080230999999998</v>
      </c>
      <c r="H816" s="1001">
        <v>-94.066141000000002</v>
      </c>
      <c r="I816" s="1001">
        <v>4.3989805936000002</v>
      </c>
      <c r="J816" s="262" t="s">
        <v>96</v>
      </c>
      <c r="K816" s="262" t="s">
        <v>955</v>
      </c>
      <c r="L816" s="1001">
        <v>5.8</v>
      </c>
      <c r="M816" s="1001">
        <v>5.0010000000000003</v>
      </c>
      <c r="N816" s="1001">
        <v>1.1597680463907218</v>
      </c>
      <c r="O816" s="262" t="s">
        <v>163</v>
      </c>
      <c r="P816" s="262" t="s">
        <v>946</v>
      </c>
      <c r="R816" s="262">
        <v>179</v>
      </c>
      <c r="S816" s="262" t="s">
        <v>1059</v>
      </c>
      <c r="T816" s="262" t="s">
        <v>1030</v>
      </c>
      <c r="U816" s="262">
        <v>2019</v>
      </c>
      <c r="V816" s="262">
        <v>6</v>
      </c>
      <c r="W816" s="262">
        <v>13.1</v>
      </c>
      <c r="X816" s="1031">
        <v>24.826503297742999</v>
      </c>
      <c r="Y816" s="1031">
        <v>22.297742432015099</v>
      </c>
      <c r="AA816" s="1036"/>
    </row>
    <row r="817" spans="1:27" x14ac:dyDescent="0.2">
      <c r="A817" s="262">
        <v>62082</v>
      </c>
      <c r="B817" s="262" t="s">
        <v>1793</v>
      </c>
      <c r="C817" s="1000">
        <v>43496</v>
      </c>
      <c r="D817" s="262">
        <v>2019</v>
      </c>
      <c r="E817" s="262" t="s">
        <v>6</v>
      </c>
      <c r="F817" s="262" t="s">
        <v>31</v>
      </c>
      <c r="G817" s="1001">
        <v>42.015492999999999</v>
      </c>
      <c r="H817" s="1001">
        <v>-72.775694999999999</v>
      </c>
      <c r="I817" s="1001">
        <v>3.8112655251000001</v>
      </c>
      <c r="J817" s="262" t="s">
        <v>96</v>
      </c>
      <c r="K817" s="262" t="s">
        <v>955</v>
      </c>
      <c r="L817" s="1001">
        <v>6.6</v>
      </c>
      <c r="M817" s="1001">
        <v>5.0010000000000003</v>
      </c>
      <c r="N817" s="1001">
        <v>1.3197360527894419</v>
      </c>
      <c r="O817" s="262" t="s">
        <v>962</v>
      </c>
      <c r="P817" s="262" t="s">
        <v>962</v>
      </c>
      <c r="Q817" s="262">
        <v>20</v>
      </c>
      <c r="R817" s="262">
        <v>179</v>
      </c>
      <c r="X817" s="1031">
        <v>20.289633615284998</v>
      </c>
      <c r="Y817" s="1031">
        <v>7.7624421599896802</v>
      </c>
      <c r="AA817" s="1036">
        <v>90.416539166439748</v>
      </c>
    </row>
    <row r="818" spans="1:27" x14ac:dyDescent="0.2">
      <c r="A818" s="262">
        <v>62953</v>
      </c>
      <c r="B818" s="262" t="s">
        <v>1794</v>
      </c>
      <c r="C818" s="1000">
        <v>43799</v>
      </c>
      <c r="D818" s="262">
        <v>2019</v>
      </c>
      <c r="E818" s="262" t="s">
        <v>2</v>
      </c>
      <c r="F818" s="262" t="s">
        <v>21</v>
      </c>
      <c r="G818" s="1001">
        <v>31.474114</v>
      </c>
      <c r="H818" s="1001">
        <v>-97.135821000000007</v>
      </c>
      <c r="I818" s="1001">
        <v>4.7432632420000003</v>
      </c>
      <c r="J818" s="262" t="s">
        <v>96</v>
      </c>
      <c r="K818" s="262" t="s">
        <v>955</v>
      </c>
      <c r="L818" s="1001">
        <v>7.2</v>
      </c>
      <c r="M818" s="1001">
        <v>5.0010000000000003</v>
      </c>
      <c r="N818" s="1001">
        <v>1.4397120575884823</v>
      </c>
      <c r="O818" s="262" t="s">
        <v>163</v>
      </c>
      <c r="P818" s="262" t="s">
        <v>946</v>
      </c>
      <c r="R818" s="262">
        <v>181</v>
      </c>
      <c r="X818" s="1031">
        <v>26.881745435305</v>
      </c>
      <c r="Y818" s="1031">
        <v>0</v>
      </c>
      <c r="AA818" s="1036">
        <v>37.5279449526533</v>
      </c>
    </row>
    <row r="819" spans="1:27" x14ac:dyDescent="0.2">
      <c r="A819" s="262">
        <v>63186</v>
      </c>
      <c r="B819" s="262" t="s">
        <v>1795</v>
      </c>
      <c r="C819" s="1000">
        <v>43830</v>
      </c>
      <c r="D819" s="262">
        <v>2019</v>
      </c>
      <c r="E819" s="262" t="s">
        <v>93</v>
      </c>
      <c r="F819" s="262" t="s">
        <v>37</v>
      </c>
      <c r="G819" s="1001">
        <v>30.456752999999999</v>
      </c>
      <c r="H819" s="1001">
        <v>-81.714860999999999</v>
      </c>
      <c r="I819" s="1001">
        <v>4.7374863013999997</v>
      </c>
      <c r="J819" s="262" t="s">
        <v>96</v>
      </c>
      <c r="K819" s="262" t="s">
        <v>955</v>
      </c>
      <c r="L819" s="1001">
        <v>9</v>
      </c>
      <c r="M819" s="1001">
        <v>5.0010000000000003</v>
      </c>
      <c r="N819" s="1001">
        <v>1.7996400719856027</v>
      </c>
      <c r="O819" s="262" t="s">
        <v>163</v>
      </c>
      <c r="P819" s="262" t="s">
        <v>946</v>
      </c>
      <c r="R819" s="262">
        <v>180</v>
      </c>
      <c r="S819" s="262" t="s">
        <v>1059</v>
      </c>
      <c r="U819" s="262">
        <v>2019</v>
      </c>
      <c r="V819" s="262">
        <v>2</v>
      </c>
      <c r="W819" s="262">
        <v>4</v>
      </c>
      <c r="X819" s="1031" t="s">
        <v>1974</v>
      </c>
      <c r="Y819" s="1031" t="s">
        <v>1974</v>
      </c>
      <c r="AA819" s="1036"/>
    </row>
    <row r="820" spans="1:27" x14ac:dyDescent="0.2">
      <c r="A820" s="262">
        <v>62610</v>
      </c>
      <c r="B820" s="262" t="s">
        <v>1796</v>
      </c>
      <c r="C820" s="1000">
        <v>43830</v>
      </c>
      <c r="D820" s="262">
        <v>2019</v>
      </c>
      <c r="E820" s="262" t="s">
        <v>2</v>
      </c>
      <c r="F820" s="262" t="s">
        <v>21</v>
      </c>
      <c r="G820" s="1001">
        <v>29.435281</v>
      </c>
      <c r="H820" s="1001">
        <v>-98.617491000000001</v>
      </c>
      <c r="I820" s="1001">
        <v>4.7539878995000002</v>
      </c>
      <c r="J820" s="262" t="s">
        <v>96</v>
      </c>
      <c r="K820" s="262" t="s">
        <v>955</v>
      </c>
      <c r="L820" s="1001">
        <v>5.9</v>
      </c>
      <c r="M820" s="1001">
        <v>5.0010000000000003</v>
      </c>
      <c r="N820" s="1001">
        <v>1.1797640471905619</v>
      </c>
      <c r="O820" s="262" t="s">
        <v>163</v>
      </c>
      <c r="P820" s="262" t="s">
        <v>946</v>
      </c>
      <c r="R820" s="262">
        <v>180</v>
      </c>
      <c r="S820" s="262" t="s">
        <v>1059</v>
      </c>
      <c r="T820" s="262" t="s">
        <v>1030</v>
      </c>
      <c r="U820" s="262">
        <v>2019</v>
      </c>
      <c r="V820" s="262">
        <v>10</v>
      </c>
      <c r="W820" s="262">
        <v>10</v>
      </c>
      <c r="X820" s="1031">
        <v>27.6573506940878</v>
      </c>
      <c r="Y820" s="1031">
        <v>0</v>
      </c>
      <c r="AA820" s="1036"/>
    </row>
    <row r="821" spans="1:27" x14ac:dyDescent="0.2">
      <c r="A821" s="262">
        <v>62382</v>
      </c>
      <c r="B821" s="262" t="s">
        <v>1797</v>
      </c>
      <c r="C821" s="1000">
        <v>43738</v>
      </c>
      <c r="D821" s="262">
        <v>2019</v>
      </c>
      <c r="E821" s="262" t="s">
        <v>6</v>
      </c>
      <c r="F821" s="262" t="s">
        <v>47</v>
      </c>
      <c r="G821" s="1001">
        <v>44.225870999999998</v>
      </c>
      <c r="H821" s="1001">
        <v>-73.247050999999999</v>
      </c>
      <c r="I821" s="1001">
        <v>3.6529367580000001</v>
      </c>
      <c r="J821" s="262" t="s">
        <v>96</v>
      </c>
      <c r="K821" s="262" t="s">
        <v>955</v>
      </c>
      <c r="L821" s="1001">
        <v>6.3180000000000005</v>
      </c>
      <c r="M821" s="1001">
        <v>5.0010000000000003</v>
      </c>
      <c r="N821" s="1001">
        <v>1.2633473305338931</v>
      </c>
      <c r="O821" s="262" t="s">
        <v>163</v>
      </c>
      <c r="P821" s="262" t="s">
        <v>946</v>
      </c>
      <c r="R821" s="262">
        <v>180</v>
      </c>
      <c r="S821" s="262" t="s">
        <v>1059</v>
      </c>
      <c r="T821" s="262" t="s">
        <v>1030</v>
      </c>
      <c r="U821" s="262">
        <v>2019</v>
      </c>
      <c r="V821" s="262">
        <v>2</v>
      </c>
      <c r="W821" s="262">
        <v>8</v>
      </c>
      <c r="X821" s="1031">
        <v>21.622834859144401</v>
      </c>
      <c r="Y821" s="1031">
        <v>9.0552514778360802</v>
      </c>
      <c r="AA821" s="1036"/>
    </row>
    <row r="822" spans="1:27" x14ac:dyDescent="0.2">
      <c r="A822" s="262">
        <v>62381</v>
      </c>
      <c r="B822" s="262" t="s">
        <v>1798</v>
      </c>
      <c r="C822" s="1000">
        <v>43738</v>
      </c>
      <c r="D822" s="262">
        <v>2019</v>
      </c>
      <c r="E822" s="262" t="s">
        <v>6</v>
      </c>
      <c r="F822" s="262" t="s">
        <v>47</v>
      </c>
      <c r="G822" s="1001">
        <v>44.657791000000003</v>
      </c>
      <c r="H822" s="1001">
        <v>-73.179681000000002</v>
      </c>
      <c r="I822" s="1001">
        <v>3.6313449771999999</v>
      </c>
      <c r="J822" s="262" t="s">
        <v>96</v>
      </c>
      <c r="K822" s="262" t="s">
        <v>955</v>
      </c>
      <c r="L822" s="1001">
        <v>7</v>
      </c>
      <c r="M822" s="1001">
        <v>5.0010000000000003</v>
      </c>
      <c r="N822" s="1001">
        <v>1.3997200559888021</v>
      </c>
      <c r="O822" s="262" t="s">
        <v>962</v>
      </c>
      <c r="P822" s="262" t="s">
        <v>962</v>
      </c>
      <c r="Q822" s="262">
        <v>25</v>
      </c>
      <c r="R822" s="262">
        <v>180</v>
      </c>
      <c r="S822" s="262" t="s">
        <v>1059</v>
      </c>
      <c r="T822" s="262" t="s">
        <v>1030</v>
      </c>
      <c r="U822" s="262">
        <v>2019</v>
      </c>
      <c r="V822" s="262">
        <v>2</v>
      </c>
      <c r="W822" s="262">
        <v>8</v>
      </c>
      <c r="X822" s="1031">
        <v>20.817635610859998</v>
      </c>
      <c r="Y822" s="1031">
        <v>8.8597648689682398</v>
      </c>
      <c r="AA822" s="1036"/>
    </row>
    <row r="823" spans="1:27" x14ac:dyDescent="0.2">
      <c r="A823" s="262">
        <v>63000</v>
      </c>
      <c r="B823" s="262" t="s">
        <v>1799</v>
      </c>
      <c r="C823" s="1000">
        <v>43830</v>
      </c>
      <c r="D823" s="262">
        <v>2019</v>
      </c>
      <c r="E823" s="262" t="s">
        <v>5</v>
      </c>
      <c r="F823" s="262" t="s">
        <v>40</v>
      </c>
      <c r="G823" s="1001">
        <v>41.581440999999998</v>
      </c>
      <c r="H823" s="1001">
        <v>-74.214661000000007</v>
      </c>
      <c r="I823" s="1001">
        <v>3.8876789953999999</v>
      </c>
      <c r="J823" s="262" t="s">
        <v>96</v>
      </c>
      <c r="K823" s="262" t="s">
        <v>955</v>
      </c>
      <c r="L823" s="1001">
        <v>5.9349999999999996</v>
      </c>
      <c r="M823" s="1001">
        <v>5.0010000000000003</v>
      </c>
      <c r="N823" s="1001">
        <v>1.1867626474705057</v>
      </c>
      <c r="O823" s="262" t="s">
        <v>962</v>
      </c>
      <c r="P823" s="262" t="s">
        <v>962</v>
      </c>
      <c r="Q823" s="262">
        <v>25</v>
      </c>
      <c r="R823" s="262">
        <v>210</v>
      </c>
      <c r="S823" s="262" t="s">
        <v>1059</v>
      </c>
      <c r="T823" s="262" t="s">
        <v>1030</v>
      </c>
      <c r="U823" s="262">
        <v>2020</v>
      </c>
      <c r="V823" s="262">
        <v>3.9</v>
      </c>
      <c r="W823" s="262">
        <v>8.8000000000000007</v>
      </c>
      <c r="X823" s="1031">
        <v>19.8902488572813</v>
      </c>
      <c r="Y823" s="1031">
        <v>6.8347059577537701</v>
      </c>
      <c r="AA823" s="1036"/>
    </row>
    <row r="824" spans="1:27" x14ac:dyDescent="0.2">
      <c r="A824" s="262">
        <v>62561</v>
      </c>
      <c r="B824" s="262" t="s">
        <v>1800</v>
      </c>
      <c r="C824" s="1000">
        <v>44074</v>
      </c>
      <c r="D824" s="262">
        <v>2020</v>
      </c>
      <c r="E824" s="262" t="s">
        <v>2</v>
      </c>
      <c r="F824" s="262" t="s">
        <v>21</v>
      </c>
      <c r="G824" s="1001">
        <v>31.219443999999999</v>
      </c>
      <c r="H824" s="1001">
        <v>-102.192201</v>
      </c>
      <c r="I824" s="1001">
        <v>5.4971799086999997</v>
      </c>
      <c r="J824" s="262" t="s">
        <v>96</v>
      </c>
      <c r="K824" s="262" t="s">
        <v>955</v>
      </c>
      <c r="L824" s="1001">
        <v>497</v>
      </c>
      <c r="M824" s="1001">
        <v>410</v>
      </c>
      <c r="N824" s="1001">
        <v>1.2121951219512195</v>
      </c>
      <c r="O824" s="262" t="s">
        <v>163</v>
      </c>
      <c r="P824" s="262" t="s">
        <v>946</v>
      </c>
      <c r="R824" s="262">
        <v>180</v>
      </c>
      <c r="X824" s="1031">
        <v>20.419378032685401</v>
      </c>
      <c r="Y824" s="1031">
        <v>0</v>
      </c>
      <c r="AA824" s="1036">
        <v>23.390883812364553</v>
      </c>
    </row>
    <row r="825" spans="1:27" x14ac:dyDescent="0.2">
      <c r="A825" s="262">
        <v>62755</v>
      </c>
      <c r="B825" s="262" t="s">
        <v>1801</v>
      </c>
      <c r="C825" s="1000">
        <v>44012</v>
      </c>
      <c r="D825" s="262">
        <v>2020</v>
      </c>
      <c r="E825" s="262" t="s">
        <v>2</v>
      </c>
      <c r="F825" s="262" t="s">
        <v>21</v>
      </c>
      <c r="G825" s="1001">
        <v>32.312520999999997</v>
      </c>
      <c r="H825" s="1001">
        <v>-102.87297100000001</v>
      </c>
      <c r="I825" s="1001">
        <v>5.4628148402000001</v>
      </c>
      <c r="J825" s="262" t="s">
        <v>96</v>
      </c>
      <c r="K825" s="262" t="s">
        <v>961</v>
      </c>
      <c r="L825" s="1001">
        <v>378.9</v>
      </c>
      <c r="M825" s="1001">
        <v>303.60000000000002</v>
      </c>
      <c r="N825" s="1001">
        <v>1.2480237154150196</v>
      </c>
      <c r="O825" s="262" t="s">
        <v>163</v>
      </c>
      <c r="P825" s="262" t="s">
        <v>946</v>
      </c>
      <c r="R825" s="262">
        <v>180</v>
      </c>
      <c r="X825" s="1031">
        <v>26.2065245061751</v>
      </c>
      <c r="Y825" s="1031">
        <v>0</v>
      </c>
      <c r="AA825" s="1036">
        <v>31.784065894667133</v>
      </c>
    </row>
    <row r="826" spans="1:27" x14ac:dyDescent="0.2">
      <c r="A826" s="262">
        <v>62249</v>
      </c>
      <c r="B826" s="262" t="s">
        <v>1802</v>
      </c>
      <c r="C826" s="1000">
        <v>43861</v>
      </c>
      <c r="D826" s="262">
        <v>2020</v>
      </c>
      <c r="E826" s="262" t="s">
        <v>2</v>
      </c>
      <c r="F826" s="262" t="s">
        <v>21</v>
      </c>
      <c r="G826" s="1001">
        <v>34.374631000000001</v>
      </c>
      <c r="H826" s="1001">
        <v>-100.105783</v>
      </c>
      <c r="I826" s="1001">
        <v>5.0768646118999996</v>
      </c>
      <c r="J826" s="262" t="s">
        <v>96</v>
      </c>
      <c r="K826" s="262" t="s">
        <v>955</v>
      </c>
      <c r="L826" s="1001">
        <v>326.89999999999998</v>
      </c>
      <c r="M826" s="1001">
        <v>240</v>
      </c>
      <c r="N826" s="1001">
        <v>1.3620833333333333</v>
      </c>
      <c r="O826" s="262" t="s">
        <v>163</v>
      </c>
      <c r="P826" s="262" t="s">
        <v>946</v>
      </c>
      <c r="R826" s="262">
        <v>181</v>
      </c>
      <c r="X826" s="1031">
        <v>20.742105970173601</v>
      </c>
      <c r="Y826" s="1031">
        <v>0</v>
      </c>
      <c r="AA826" s="1036">
        <v>25.983093129792639</v>
      </c>
    </row>
    <row r="827" spans="1:27" x14ac:dyDescent="0.2">
      <c r="A827" s="262">
        <v>62845</v>
      </c>
      <c r="B827" s="262" t="s">
        <v>1803</v>
      </c>
      <c r="C827" s="1000">
        <v>44196</v>
      </c>
      <c r="D827" s="262">
        <v>2020</v>
      </c>
      <c r="E827" s="262" t="s">
        <v>2</v>
      </c>
      <c r="F827" s="262" t="s">
        <v>21</v>
      </c>
      <c r="G827" s="1001">
        <v>32.741382999999999</v>
      </c>
      <c r="H827" s="1001">
        <v>-101.621801</v>
      </c>
      <c r="I827" s="1001">
        <v>5.3591904110000002</v>
      </c>
      <c r="J827" s="262" t="s">
        <v>96</v>
      </c>
      <c r="K827" s="262" t="s">
        <v>955</v>
      </c>
      <c r="L827" s="1001">
        <v>287</v>
      </c>
      <c r="M827" s="1001">
        <v>225</v>
      </c>
      <c r="N827" s="1001">
        <v>1.2755555555555556</v>
      </c>
      <c r="O827" s="262" t="s">
        <v>163</v>
      </c>
      <c r="P827" s="262" t="s">
        <v>946</v>
      </c>
      <c r="R827" s="262">
        <v>180</v>
      </c>
      <c r="X827" s="1031">
        <v>16.896678002688201</v>
      </c>
      <c r="Y827" s="1031">
        <v>0</v>
      </c>
      <c r="AA827" s="1036"/>
    </row>
    <row r="828" spans="1:27" x14ac:dyDescent="0.2">
      <c r="A828" s="262">
        <v>61962</v>
      </c>
      <c r="B828" s="262" t="s">
        <v>1804</v>
      </c>
      <c r="C828" s="1000">
        <v>44012</v>
      </c>
      <c r="D828" s="262">
        <v>2020</v>
      </c>
      <c r="E828" s="262" t="s">
        <v>2</v>
      </c>
      <c r="F828" s="262" t="s">
        <v>21</v>
      </c>
      <c r="G828" s="1001">
        <v>32.096680999999997</v>
      </c>
      <c r="H828" s="1001">
        <v>-100.172701</v>
      </c>
      <c r="I828" s="1001">
        <v>5.1245465753000001</v>
      </c>
      <c r="J828" s="262" t="s">
        <v>96</v>
      </c>
      <c r="K828" s="262" t="s">
        <v>955</v>
      </c>
      <c r="L828" s="1001">
        <v>280</v>
      </c>
      <c r="M828" s="1001">
        <v>204.4</v>
      </c>
      <c r="N828" s="1001">
        <v>1.3698630136986301</v>
      </c>
      <c r="O828" s="262" t="s">
        <v>163</v>
      </c>
      <c r="P828" s="262" t="s">
        <v>946</v>
      </c>
      <c r="R828" s="262">
        <v>180</v>
      </c>
      <c r="X828" s="1031">
        <v>26.699448863475801</v>
      </c>
      <c r="Y828" s="1031">
        <v>0</v>
      </c>
      <c r="AA828" s="1036"/>
    </row>
    <row r="829" spans="1:27" x14ac:dyDescent="0.2">
      <c r="A829" s="262">
        <v>61696</v>
      </c>
      <c r="B829" s="262" t="s">
        <v>1805</v>
      </c>
      <c r="C829" s="1000">
        <v>44104</v>
      </c>
      <c r="D829" s="262">
        <v>2020</v>
      </c>
      <c r="E829" s="262" t="s">
        <v>93</v>
      </c>
      <c r="F829" s="262" t="s">
        <v>45</v>
      </c>
      <c r="G829" s="1001">
        <v>32.595891000000002</v>
      </c>
      <c r="H829" s="1001">
        <v>-83.497300999999993</v>
      </c>
      <c r="I829" s="1001">
        <v>4.6755757990999998</v>
      </c>
      <c r="J829" s="262" t="s">
        <v>96</v>
      </c>
      <c r="K829" s="262" t="s">
        <v>961</v>
      </c>
      <c r="L829" s="1001">
        <v>261</v>
      </c>
      <c r="M829" s="1001">
        <v>204</v>
      </c>
      <c r="N829" s="1001">
        <v>1.2794117647058822</v>
      </c>
      <c r="O829" s="262" t="s">
        <v>163</v>
      </c>
      <c r="P829" s="262" t="s">
        <v>946</v>
      </c>
      <c r="R829" s="262">
        <v>180</v>
      </c>
      <c r="X829" s="1031">
        <v>25.3384124455742</v>
      </c>
      <c r="Y829" s="1031">
        <v>4.6192843298967396</v>
      </c>
      <c r="Z829" s="1036">
        <v>25.195773066395212</v>
      </c>
      <c r="AA829" s="1036">
        <v>30.669589739646284</v>
      </c>
    </row>
    <row r="830" spans="1:27" x14ac:dyDescent="0.2">
      <c r="A830" s="262">
        <v>62141</v>
      </c>
      <c r="B830" s="262" t="s">
        <v>1806</v>
      </c>
      <c r="C830" s="1000">
        <v>44012</v>
      </c>
      <c r="D830" s="262">
        <v>2020</v>
      </c>
      <c r="E830" s="262" t="s">
        <v>2</v>
      </c>
      <c r="F830" s="262" t="s">
        <v>21</v>
      </c>
      <c r="G830" s="1001">
        <v>31.527151</v>
      </c>
      <c r="H830" s="1001">
        <v>-100.615071</v>
      </c>
      <c r="I830" s="1001">
        <v>5.1986869863000003</v>
      </c>
      <c r="J830" s="262" t="s">
        <v>96</v>
      </c>
      <c r="K830" s="262" t="s">
        <v>955</v>
      </c>
      <c r="L830" s="1001">
        <v>266</v>
      </c>
      <c r="M830" s="1001">
        <v>200</v>
      </c>
      <c r="N830" s="1001">
        <v>1.33</v>
      </c>
      <c r="O830" s="262" t="s">
        <v>163</v>
      </c>
      <c r="P830" s="262" t="s">
        <v>946</v>
      </c>
      <c r="R830" s="262">
        <v>180</v>
      </c>
      <c r="X830" s="1031">
        <v>28.7146727843175</v>
      </c>
      <c r="Y830" s="1031">
        <v>0</v>
      </c>
      <c r="AA830" s="1036">
        <v>33.689601964501122</v>
      </c>
    </row>
    <row r="831" spans="1:27" x14ac:dyDescent="0.2">
      <c r="A831" s="262">
        <v>63222</v>
      </c>
      <c r="B831" s="262" t="s">
        <v>1807</v>
      </c>
      <c r="C831" s="1000">
        <v>44196</v>
      </c>
      <c r="D831" s="262">
        <v>2020</v>
      </c>
      <c r="E831" s="262" t="s">
        <v>2</v>
      </c>
      <c r="F831" s="262" t="s">
        <v>21</v>
      </c>
      <c r="G831" s="1001">
        <v>33.466510999999997</v>
      </c>
      <c r="H831" s="1001">
        <v>-95.371950999999996</v>
      </c>
      <c r="I831" s="1001">
        <v>4.5753837900000001</v>
      </c>
      <c r="J831" s="262" t="s">
        <v>96</v>
      </c>
      <c r="K831" s="262" t="s">
        <v>955</v>
      </c>
      <c r="L831" s="1001">
        <v>260</v>
      </c>
      <c r="M831" s="1001">
        <v>198.5</v>
      </c>
      <c r="N831" s="1001">
        <v>1.3098236775818639</v>
      </c>
      <c r="O831" s="262" t="s">
        <v>163</v>
      </c>
      <c r="P831" s="262" t="s">
        <v>946</v>
      </c>
      <c r="R831" s="262">
        <v>180</v>
      </c>
      <c r="X831" s="1031">
        <v>16.7961663011369</v>
      </c>
      <c r="Y831" s="1031">
        <v>0</v>
      </c>
      <c r="AA831" s="1036">
        <v>35.194750835412513</v>
      </c>
    </row>
    <row r="832" spans="1:27" x14ac:dyDescent="0.2">
      <c r="A832" s="262">
        <v>63859</v>
      </c>
      <c r="B832" s="262" t="s">
        <v>1808</v>
      </c>
      <c r="C832" s="1000">
        <v>44196</v>
      </c>
      <c r="D832" s="262">
        <v>2020</v>
      </c>
      <c r="E832" s="262" t="s">
        <v>8</v>
      </c>
      <c r="F832" s="262" t="s">
        <v>38</v>
      </c>
      <c r="G832" s="1001">
        <v>34.841251</v>
      </c>
      <c r="H832" s="1001">
        <v>-118.383441</v>
      </c>
      <c r="I832" s="1001">
        <v>5.7757949772000003</v>
      </c>
      <c r="J832" s="262" t="s">
        <v>96</v>
      </c>
      <c r="K832" s="262" t="s">
        <v>955</v>
      </c>
      <c r="L832" s="1001">
        <v>240</v>
      </c>
      <c r="M832" s="1001">
        <v>192</v>
      </c>
      <c r="N832" s="1001">
        <v>1.25</v>
      </c>
      <c r="O832" s="262" t="s">
        <v>163</v>
      </c>
      <c r="P832" s="262" t="s">
        <v>946</v>
      </c>
      <c r="R832" s="262">
        <v>180</v>
      </c>
      <c r="X832" s="1031" t="s">
        <v>1974</v>
      </c>
      <c r="Y832" s="1031" t="s">
        <v>1974</v>
      </c>
      <c r="AA832" s="1036"/>
    </row>
    <row r="833" spans="1:27" x14ac:dyDescent="0.2">
      <c r="A833" s="262">
        <v>61785</v>
      </c>
      <c r="B833" s="262" t="s">
        <v>1809</v>
      </c>
      <c r="C833" s="1000">
        <v>43889</v>
      </c>
      <c r="D833" s="262">
        <v>2020</v>
      </c>
      <c r="E833" s="262" t="s">
        <v>93</v>
      </c>
      <c r="F833" s="262" t="s">
        <v>45</v>
      </c>
      <c r="G833" s="1001">
        <v>31.282592999999999</v>
      </c>
      <c r="H833" s="1001">
        <v>-84.219024000000005</v>
      </c>
      <c r="I833" s="1001">
        <v>4.7808657533999996</v>
      </c>
      <c r="J833" s="262" t="s">
        <v>96</v>
      </c>
      <c r="K833" s="262" t="s">
        <v>955</v>
      </c>
      <c r="L833" s="1001">
        <v>224</v>
      </c>
      <c r="M833" s="1001">
        <v>171.4</v>
      </c>
      <c r="N833" s="1001">
        <v>1.3068844807467912</v>
      </c>
      <c r="O833" s="262" t="s">
        <v>163</v>
      </c>
      <c r="P833" s="262" t="s">
        <v>946</v>
      </c>
      <c r="R833" s="262">
        <v>180</v>
      </c>
      <c r="X833" s="1031">
        <v>22.789755004326299</v>
      </c>
      <c r="Y833" s="1031">
        <v>5.4380135130853704</v>
      </c>
      <c r="AA833" s="1036"/>
    </row>
    <row r="834" spans="1:27" x14ac:dyDescent="0.2">
      <c r="A834" s="262">
        <v>62014</v>
      </c>
      <c r="B834" s="262" t="s">
        <v>1810</v>
      </c>
      <c r="C834" s="1000">
        <v>44196</v>
      </c>
      <c r="D834" s="262">
        <v>2020</v>
      </c>
      <c r="E834" s="262" t="s">
        <v>1</v>
      </c>
      <c r="F834" s="262" t="s">
        <v>43</v>
      </c>
      <c r="G834" s="1001">
        <v>38.251108000000002</v>
      </c>
      <c r="H834" s="1001">
        <v>-77.755436000000003</v>
      </c>
      <c r="I834" s="1001">
        <v>4.2301568493000001</v>
      </c>
      <c r="J834" s="262" t="s">
        <v>96</v>
      </c>
      <c r="K834" s="262" t="s">
        <v>955</v>
      </c>
      <c r="L834" s="1001">
        <v>200.1</v>
      </c>
      <c r="M834" s="1001">
        <v>165</v>
      </c>
      <c r="N834" s="1001">
        <v>1.2127272727272727</v>
      </c>
      <c r="O834" s="262" t="s">
        <v>163</v>
      </c>
      <c r="P834" s="262" t="s">
        <v>946</v>
      </c>
      <c r="R834" s="262">
        <v>180</v>
      </c>
      <c r="X834" s="1031" t="s">
        <v>1974</v>
      </c>
      <c r="Y834" s="1031" t="s">
        <v>1974</v>
      </c>
      <c r="AA834" s="1036"/>
    </row>
    <row r="835" spans="1:27" x14ac:dyDescent="0.2">
      <c r="A835" s="262">
        <v>60827</v>
      </c>
      <c r="B835" s="262" t="s">
        <v>1811</v>
      </c>
      <c r="C835" s="1000">
        <v>43861</v>
      </c>
      <c r="D835" s="262">
        <v>2020</v>
      </c>
      <c r="E835" s="262" t="s">
        <v>8</v>
      </c>
      <c r="F835" s="262" t="s">
        <v>48</v>
      </c>
      <c r="G835" s="1001">
        <v>33.348841</v>
      </c>
      <c r="H835" s="1001">
        <v>-112.834801</v>
      </c>
      <c r="I835" s="1001">
        <v>5.8517682647999996</v>
      </c>
      <c r="J835" s="262" t="s">
        <v>96</v>
      </c>
      <c r="K835" s="262" t="s">
        <v>961</v>
      </c>
      <c r="L835" s="1001">
        <v>199.2</v>
      </c>
      <c r="M835" s="1001">
        <v>158</v>
      </c>
      <c r="N835" s="1001">
        <v>1.2607594936708859</v>
      </c>
      <c r="O835" s="262" t="s">
        <v>163</v>
      </c>
      <c r="P835" s="262" t="s">
        <v>946</v>
      </c>
      <c r="R835" s="262">
        <v>180</v>
      </c>
      <c r="X835" s="1031">
        <v>20.219899068417501</v>
      </c>
      <c r="Y835" s="1031">
        <v>3.8494549868314998</v>
      </c>
      <c r="Z835" s="1036">
        <v>42.594166446248039</v>
      </c>
      <c r="AA835" s="1036"/>
    </row>
    <row r="836" spans="1:27" x14ac:dyDescent="0.2">
      <c r="A836" s="262">
        <v>61353</v>
      </c>
      <c r="B836" s="262" t="s">
        <v>1812</v>
      </c>
      <c r="C836" s="1000">
        <v>43861</v>
      </c>
      <c r="D836" s="262">
        <v>2020</v>
      </c>
      <c r="E836" s="262" t="s">
        <v>8</v>
      </c>
      <c r="F836" s="262" t="s">
        <v>38</v>
      </c>
      <c r="G836" s="1001">
        <v>32.668500999999999</v>
      </c>
      <c r="H836" s="1001">
        <v>-115.62920099999999</v>
      </c>
      <c r="I836" s="1001">
        <v>5.6630150685</v>
      </c>
      <c r="J836" s="262" t="s">
        <v>96</v>
      </c>
      <c r="K836" s="262" t="s">
        <v>961</v>
      </c>
      <c r="L836" s="1001">
        <v>199.6</v>
      </c>
      <c r="M836" s="1001">
        <v>153.5</v>
      </c>
      <c r="N836" s="1001">
        <v>1.3003257328990228</v>
      </c>
      <c r="O836" s="262" t="s">
        <v>163</v>
      </c>
      <c r="P836" s="262" t="s">
        <v>946</v>
      </c>
      <c r="R836" s="262">
        <v>180</v>
      </c>
      <c r="X836" s="1031">
        <v>19.372041574172801</v>
      </c>
      <c r="Y836" s="1031">
        <v>3.39152037496281</v>
      </c>
      <c r="AA836" s="1036">
        <v>60.522721900669154</v>
      </c>
    </row>
    <row r="837" spans="1:27" x14ac:dyDescent="0.2">
      <c r="A837" s="262">
        <v>63519</v>
      </c>
      <c r="B837" s="262" t="s">
        <v>1813</v>
      </c>
      <c r="C837" s="1000">
        <v>44012</v>
      </c>
      <c r="D837" s="262">
        <v>2020</v>
      </c>
      <c r="E837" s="262" t="s">
        <v>2</v>
      </c>
      <c r="F837" s="262" t="s">
        <v>21</v>
      </c>
      <c r="G837" s="1001">
        <v>31.257501000000001</v>
      </c>
      <c r="H837" s="1001">
        <v>-102.320481</v>
      </c>
      <c r="I837" s="1001">
        <v>5.5080621005000001</v>
      </c>
      <c r="J837" s="262" t="s">
        <v>96</v>
      </c>
      <c r="K837" s="262" t="s">
        <v>955</v>
      </c>
      <c r="L837" s="1001">
        <v>212.59280000000001</v>
      </c>
      <c r="M837" s="1001">
        <v>152.5</v>
      </c>
      <c r="N837" s="1001">
        <v>1.3940511475409836</v>
      </c>
      <c r="O837" s="262" t="s">
        <v>163</v>
      </c>
      <c r="P837" s="262" t="s">
        <v>946</v>
      </c>
      <c r="R837" s="262">
        <v>180</v>
      </c>
      <c r="X837" s="1031">
        <v>21.712128018367601</v>
      </c>
      <c r="Y837" s="1031">
        <v>0</v>
      </c>
      <c r="AA837" s="1036"/>
    </row>
    <row r="838" spans="1:27" x14ac:dyDescent="0.2">
      <c r="A838" s="262">
        <v>62933</v>
      </c>
      <c r="B838" s="262" t="s">
        <v>1814</v>
      </c>
      <c r="C838" s="1000">
        <v>44042</v>
      </c>
      <c r="D838" s="262">
        <v>2020</v>
      </c>
      <c r="E838" s="262" t="s">
        <v>2</v>
      </c>
      <c r="F838" s="262" t="s">
        <v>21</v>
      </c>
      <c r="G838" s="1001">
        <v>31.708970999999998</v>
      </c>
      <c r="H838" s="1001">
        <v>-102.692171</v>
      </c>
      <c r="I838" s="1001">
        <v>5.5451920091</v>
      </c>
      <c r="J838" s="262" t="s">
        <v>96</v>
      </c>
      <c r="K838" s="262" t="s">
        <v>955</v>
      </c>
      <c r="L838" s="1001">
        <v>193</v>
      </c>
      <c r="M838" s="1001">
        <v>150</v>
      </c>
      <c r="N838" s="1001">
        <v>1.2866666666666666</v>
      </c>
      <c r="O838" s="262" t="s">
        <v>163</v>
      </c>
      <c r="P838" s="262" t="s">
        <v>946</v>
      </c>
      <c r="R838" s="262">
        <v>164</v>
      </c>
      <c r="X838" s="1031">
        <v>27.214775261133799</v>
      </c>
      <c r="Y838" s="1031">
        <v>0</v>
      </c>
      <c r="AA838" s="1036">
        <v>27.904415545117665</v>
      </c>
    </row>
    <row r="839" spans="1:27" x14ac:dyDescent="0.2">
      <c r="A839" s="262">
        <v>63105</v>
      </c>
      <c r="B839" s="262" t="s">
        <v>1815</v>
      </c>
      <c r="C839" s="1000">
        <v>44165</v>
      </c>
      <c r="D839" s="262">
        <v>2020</v>
      </c>
      <c r="E839" s="262" t="s">
        <v>4</v>
      </c>
      <c r="F839" s="262" t="s">
        <v>756</v>
      </c>
      <c r="G839" s="1001">
        <v>44.253708000000003</v>
      </c>
      <c r="H839" s="1001">
        <v>-87.536845999999997</v>
      </c>
      <c r="I839" s="1001">
        <v>3.8029881279</v>
      </c>
      <c r="J839" s="262" t="s">
        <v>96</v>
      </c>
      <c r="K839" s="262" t="s">
        <v>955</v>
      </c>
      <c r="L839" s="1001">
        <v>213</v>
      </c>
      <c r="M839" s="1001">
        <v>150</v>
      </c>
      <c r="N839" s="1001">
        <v>1.42</v>
      </c>
      <c r="O839" s="262" t="s">
        <v>163</v>
      </c>
      <c r="P839" s="262" t="s">
        <v>946</v>
      </c>
      <c r="R839" s="262">
        <v>181</v>
      </c>
      <c r="X839" s="1031">
        <v>24.8223903667377</v>
      </c>
      <c r="Y839" s="1031">
        <v>1.69384642415414</v>
      </c>
      <c r="AA839" s="1036">
        <v>46.569487336123089</v>
      </c>
    </row>
    <row r="840" spans="1:27" x14ac:dyDescent="0.2">
      <c r="A840" s="262">
        <v>62015</v>
      </c>
      <c r="B840" s="262" t="s">
        <v>1816</v>
      </c>
      <c r="C840" s="1000">
        <v>44165</v>
      </c>
      <c r="D840" s="262">
        <v>2020</v>
      </c>
      <c r="E840" s="262" t="s">
        <v>8</v>
      </c>
      <c r="F840" s="262" t="s">
        <v>38</v>
      </c>
      <c r="G840" s="1001">
        <v>36.213531000000003</v>
      </c>
      <c r="H840" s="1001">
        <v>-119.892171</v>
      </c>
      <c r="I840" s="1001">
        <v>5.3183070776000001</v>
      </c>
      <c r="J840" s="262" t="s">
        <v>96</v>
      </c>
      <c r="K840" s="262" t="s">
        <v>955</v>
      </c>
      <c r="L840" s="1001">
        <v>210</v>
      </c>
      <c r="M840" s="1001">
        <v>150</v>
      </c>
      <c r="N840" s="1001">
        <v>1.4</v>
      </c>
      <c r="O840" s="262" t="s">
        <v>163</v>
      </c>
      <c r="P840" s="262" t="s">
        <v>946</v>
      </c>
      <c r="R840" s="262">
        <v>179</v>
      </c>
      <c r="X840" s="1031">
        <v>25.083277413257601</v>
      </c>
      <c r="Y840" s="1031">
        <v>4.4767874236024197</v>
      </c>
      <c r="Z840" s="1036">
        <v>28.330443857538935</v>
      </c>
      <c r="AA840" s="1036">
        <v>27.887100607821289</v>
      </c>
    </row>
    <row r="841" spans="1:27" x14ac:dyDescent="0.2">
      <c r="A841" s="262">
        <v>60095</v>
      </c>
      <c r="B841" s="262" t="s">
        <v>1817</v>
      </c>
      <c r="C841" s="1000">
        <v>44165</v>
      </c>
      <c r="D841" s="262">
        <v>2020</v>
      </c>
      <c r="E841" s="262" t="s">
        <v>8</v>
      </c>
      <c r="F841" s="262" t="s">
        <v>38</v>
      </c>
      <c r="G841" s="1001">
        <v>33.660170999999998</v>
      </c>
      <c r="H841" s="1001">
        <v>-114.73619100000001</v>
      </c>
      <c r="I841" s="1001">
        <v>5.7975968037000003</v>
      </c>
      <c r="J841" s="262" t="s">
        <v>96</v>
      </c>
      <c r="K841" s="262" t="s">
        <v>955</v>
      </c>
      <c r="L841" s="1001">
        <v>154</v>
      </c>
      <c r="M841" s="1001">
        <v>137.4</v>
      </c>
      <c r="N841" s="1001">
        <v>1.1208151382823872</v>
      </c>
      <c r="O841" s="262" t="s">
        <v>163</v>
      </c>
      <c r="P841" s="262" t="s">
        <v>946</v>
      </c>
      <c r="R841" s="262">
        <v>181</v>
      </c>
      <c r="X841" s="1031">
        <v>6.0938380946787101</v>
      </c>
      <c r="Y841" s="1031">
        <v>4.4767874236024197</v>
      </c>
      <c r="Z841" s="1036">
        <v>28.853208000148282</v>
      </c>
      <c r="AA841" s="1036"/>
    </row>
    <row r="842" spans="1:27" x14ac:dyDescent="0.2">
      <c r="A842" s="262">
        <v>60094</v>
      </c>
      <c r="B842" s="262" t="s">
        <v>1818</v>
      </c>
      <c r="C842" s="1000">
        <v>43982</v>
      </c>
      <c r="D842" s="262">
        <v>2020</v>
      </c>
      <c r="E842" s="262" t="s">
        <v>8</v>
      </c>
      <c r="F842" s="262" t="s">
        <v>38</v>
      </c>
      <c r="G842" s="1001">
        <v>33.660564999999998</v>
      </c>
      <c r="H842" s="1001">
        <v>-114.73624700000001</v>
      </c>
      <c r="I842" s="1001">
        <v>5.7975968037000003</v>
      </c>
      <c r="J842" s="262" t="s">
        <v>96</v>
      </c>
      <c r="K842" s="262" t="s">
        <v>955</v>
      </c>
      <c r="L842" s="1001">
        <v>154</v>
      </c>
      <c r="M842" s="1001">
        <v>137.4</v>
      </c>
      <c r="N842" s="1001">
        <v>1.1208151382823872</v>
      </c>
      <c r="O842" s="262" t="s">
        <v>163</v>
      </c>
      <c r="P842" s="262" t="s">
        <v>946</v>
      </c>
      <c r="R842" s="262">
        <v>181</v>
      </c>
      <c r="S842" s="262" t="s">
        <v>1059</v>
      </c>
      <c r="U842" s="262">
        <v>2021</v>
      </c>
      <c r="V842" s="262">
        <v>115</v>
      </c>
      <c r="W842" s="262">
        <v>460</v>
      </c>
      <c r="X842" s="1031">
        <v>24.5235624868223</v>
      </c>
      <c r="Y842" s="1031">
        <v>4.4767874236024197</v>
      </c>
      <c r="AA842" s="1036"/>
    </row>
    <row r="843" spans="1:27" x14ac:dyDescent="0.2">
      <c r="A843" s="262">
        <v>60777</v>
      </c>
      <c r="B843" s="262" t="s">
        <v>1819</v>
      </c>
      <c r="C843" s="1000">
        <v>44196</v>
      </c>
      <c r="D843" s="262">
        <v>2020</v>
      </c>
      <c r="E843" s="262" t="s">
        <v>8</v>
      </c>
      <c r="F843" s="262" t="s">
        <v>38</v>
      </c>
      <c r="G843" s="1001">
        <v>36.241821000000002</v>
      </c>
      <c r="H843" s="1001">
        <v>-119.89715099999999</v>
      </c>
      <c r="I843" s="1001">
        <v>5.3183070776000001</v>
      </c>
      <c r="J843" s="262" t="s">
        <v>96</v>
      </c>
      <c r="K843" s="262" t="s">
        <v>961</v>
      </c>
      <c r="L843" s="1001">
        <v>172.3</v>
      </c>
      <c r="M843" s="1001">
        <v>128</v>
      </c>
      <c r="N843" s="1001">
        <v>1.3460937500000001</v>
      </c>
      <c r="O843" s="262" t="s">
        <v>163</v>
      </c>
      <c r="P843" s="262" t="s">
        <v>946</v>
      </c>
      <c r="R843" s="262">
        <v>180</v>
      </c>
      <c r="S843" s="262" t="s">
        <v>1059</v>
      </c>
      <c r="W843" s="262">
        <v>500</v>
      </c>
      <c r="X843" s="1031" t="s">
        <v>1974</v>
      </c>
      <c r="Y843" s="1031" t="s">
        <v>1974</v>
      </c>
      <c r="AA843" s="1036"/>
    </row>
    <row r="844" spans="1:27" x14ac:dyDescent="0.2">
      <c r="A844" s="262">
        <v>62178</v>
      </c>
      <c r="B844" s="262" t="s">
        <v>1820</v>
      </c>
      <c r="C844" s="1000">
        <v>44196</v>
      </c>
      <c r="D844" s="262">
        <v>2020</v>
      </c>
      <c r="E844" s="262" t="s">
        <v>8</v>
      </c>
      <c r="F844" s="262" t="s">
        <v>38</v>
      </c>
      <c r="G844" s="1001">
        <v>33.699708999999999</v>
      </c>
      <c r="H844" s="1001">
        <v>-115.221825</v>
      </c>
      <c r="I844" s="1001">
        <v>5.8773703195999998</v>
      </c>
      <c r="J844" s="262" t="s">
        <v>96</v>
      </c>
      <c r="K844" s="262" t="s">
        <v>955</v>
      </c>
      <c r="L844" s="1001">
        <v>173.4</v>
      </c>
      <c r="M844" s="1001">
        <v>125</v>
      </c>
      <c r="N844" s="1001">
        <v>1.3872</v>
      </c>
      <c r="O844" s="262" t="s">
        <v>163</v>
      </c>
      <c r="P844" s="262" t="s">
        <v>946</v>
      </c>
      <c r="R844" s="262">
        <v>180</v>
      </c>
      <c r="X844" s="1031" t="s">
        <v>1974</v>
      </c>
      <c r="Y844" s="1031" t="s">
        <v>1974</v>
      </c>
      <c r="AA844" s="1036"/>
    </row>
    <row r="845" spans="1:27" x14ac:dyDescent="0.2">
      <c r="A845" s="262">
        <v>62470</v>
      </c>
      <c r="B845" s="262" t="s">
        <v>1821</v>
      </c>
      <c r="C845" s="1000">
        <v>44135</v>
      </c>
      <c r="D845" s="262">
        <v>2020</v>
      </c>
      <c r="E845" s="262" t="s">
        <v>92</v>
      </c>
      <c r="F845" s="262" t="s">
        <v>499</v>
      </c>
      <c r="G845" s="1001">
        <v>37.638601999999999</v>
      </c>
      <c r="H845" s="1001">
        <v>-113.637101</v>
      </c>
      <c r="I845" s="1001">
        <v>5.4006244291999996</v>
      </c>
      <c r="J845" s="262" t="s">
        <v>96</v>
      </c>
      <c r="K845" s="262" t="s">
        <v>961</v>
      </c>
      <c r="L845" s="1001">
        <v>156.30000000000001</v>
      </c>
      <c r="M845" s="1001">
        <v>122</v>
      </c>
      <c r="N845" s="1001">
        <v>1.2811475409836066</v>
      </c>
      <c r="O845" s="262" t="s">
        <v>163</v>
      </c>
      <c r="P845" s="262" t="s">
        <v>946</v>
      </c>
      <c r="R845" s="262">
        <v>180</v>
      </c>
      <c r="X845" s="1031">
        <v>17.156473673475698</v>
      </c>
      <c r="Y845" s="1031">
        <v>14.046370858353299</v>
      </c>
      <c r="Z845" s="1036">
        <v>23.230426115312707</v>
      </c>
      <c r="AA845" s="1036">
        <v>30.779826745050158</v>
      </c>
    </row>
    <row r="846" spans="1:27" x14ac:dyDescent="0.2">
      <c r="A846" s="262">
        <v>63273</v>
      </c>
      <c r="B846" s="262" t="s">
        <v>1822</v>
      </c>
      <c r="C846" s="1000">
        <v>44074</v>
      </c>
      <c r="D846" s="262">
        <v>2020</v>
      </c>
      <c r="E846" s="262" t="s">
        <v>2</v>
      </c>
      <c r="F846" s="262" t="s">
        <v>21</v>
      </c>
      <c r="G846" s="1001">
        <v>29.242304000000001</v>
      </c>
      <c r="H846" s="1001">
        <v>-95.658141000000001</v>
      </c>
      <c r="I846" s="1001">
        <v>4.6411465752999996</v>
      </c>
      <c r="J846" s="262" t="s">
        <v>96</v>
      </c>
      <c r="K846" s="262" t="s">
        <v>961</v>
      </c>
      <c r="L846" s="1001">
        <v>162.4</v>
      </c>
      <c r="M846" s="1001">
        <v>120</v>
      </c>
      <c r="N846" s="1001">
        <v>1.3533333333333333</v>
      </c>
      <c r="O846" s="262" t="s">
        <v>163</v>
      </c>
      <c r="P846" s="262" t="s">
        <v>946</v>
      </c>
      <c r="R846" s="262">
        <v>180</v>
      </c>
      <c r="X846" s="1031">
        <v>29.515621685239399</v>
      </c>
      <c r="Y846" s="1031">
        <v>0</v>
      </c>
      <c r="AA846" s="1036">
        <v>27.987874674049287</v>
      </c>
    </row>
    <row r="847" spans="1:27" x14ac:dyDescent="0.2">
      <c r="A847" s="262">
        <v>63351</v>
      </c>
      <c r="B847" s="262" t="s">
        <v>1823</v>
      </c>
      <c r="C847" s="1000">
        <v>44196</v>
      </c>
      <c r="D847" s="262">
        <v>2020</v>
      </c>
      <c r="E847" s="262" t="s">
        <v>2</v>
      </c>
      <c r="F847" s="262" t="s">
        <v>21</v>
      </c>
      <c r="G847" s="1001">
        <v>31.887710999999999</v>
      </c>
      <c r="H847" s="1001">
        <v>-100.837581</v>
      </c>
      <c r="I847" s="1001">
        <v>5.2773100457000002</v>
      </c>
      <c r="J847" s="262" t="s">
        <v>96</v>
      </c>
      <c r="K847" s="262" t="s">
        <v>961</v>
      </c>
      <c r="L847" s="1001">
        <v>150</v>
      </c>
      <c r="M847" s="1001">
        <v>115</v>
      </c>
      <c r="N847" s="1001">
        <v>1.3043478260869565</v>
      </c>
      <c r="O847" s="262" t="s">
        <v>163</v>
      </c>
      <c r="P847" s="262" t="s">
        <v>946</v>
      </c>
      <c r="R847" s="262">
        <v>180</v>
      </c>
      <c r="X847" s="1031">
        <v>16.9020942759165</v>
      </c>
      <c r="Y847" s="1031">
        <v>0</v>
      </c>
      <c r="AA847" s="1036"/>
    </row>
    <row r="848" spans="1:27" x14ac:dyDescent="0.2">
      <c r="A848" s="262">
        <v>63295</v>
      </c>
      <c r="B848" s="262" t="s">
        <v>1824</v>
      </c>
      <c r="C848" s="1000">
        <v>44104</v>
      </c>
      <c r="D848" s="262">
        <v>2020</v>
      </c>
      <c r="E848" s="262" t="s">
        <v>4</v>
      </c>
      <c r="F848" s="262" t="s">
        <v>69</v>
      </c>
      <c r="G848" s="1001">
        <v>33.477317999999997</v>
      </c>
      <c r="H848" s="1001">
        <v>-91.356046000000006</v>
      </c>
      <c r="I848" s="1001">
        <v>4.5752641553000002</v>
      </c>
      <c r="J848" s="262" t="s">
        <v>96</v>
      </c>
      <c r="K848" s="262" t="s">
        <v>955</v>
      </c>
      <c r="L848" s="1001">
        <v>140</v>
      </c>
      <c r="M848" s="1001">
        <v>100</v>
      </c>
      <c r="N848" s="1001">
        <v>1.4</v>
      </c>
      <c r="O848" s="262" t="s">
        <v>163</v>
      </c>
      <c r="P848" s="262" t="s">
        <v>946</v>
      </c>
      <c r="R848" s="262">
        <v>180</v>
      </c>
      <c r="X848" s="1031">
        <v>25.7407183689735</v>
      </c>
      <c r="Y848" s="1031">
        <v>0.65065786869688202</v>
      </c>
      <c r="Z848" s="1036">
        <v>28.197735863712953</v>
      </c>
      <c r="AA848" s="1036"/>
    </row>
    <row r="849" spans="1:27" x14ac:dyDescent="0.2">
      <c r="A849" s="262">
        <v>62798</v>
      </c>
      <c r="B849" s="262" t="s">
        <v>1825</v>
      </c>
      <c r="C849" s="1000">
        <v>44196</v>
      </c>
      <c r="D849" s="262">
        <v>2020</v>
      </c>
      <c r="E849" s="262" t="s">
        <v>1</v>
      </c>
      <c r="F849" s="262" t="s">
        <v>67</v>
      </c>
      <c r="G849" s="1001">
        <v>36.014583000000002</v>
      </c>
      <c r="H849" s="1001">
        <v>-77.681635999999997</v>
      </c>
      <c r="I849" s="1001">
        <v>4.4350331049999996</v>
      </c>
      <c r="J849" s="262" t="s">
        <v>96</v>
      </c>
      <c r="K849" s="262" t="s">
        <v>955</v>
      </c>
      <c r="L849" s="1001">
        <v>133.6</v>
      </c>
      <c r="M849" s="1001">
        <v>100</v>
      </c>
      <c r="N849" s="1001">
        <v>1.3359999999999999</v>
      </c>
      <c r="O849" s="262" t="s">
        <v>163</v>
      </c>
      <c r="P849" s="262" t="s">
        <v>946</v>
      </c>
      <c r="R849" s="262">
        <v>180</v>
      </c>
      <c r="X849" s="1031" t="s">
        <v>1974</v>
      </c>
      <c r="Y849" s="1031" t="s">
        <v>1974</v>
      </c>
      <c r="AA849" s="1036"/>
    </row>
    <row r="850" spans="1:27" x14ac:dyDescent="0.2">
      <c r="A850" s="262">
        <v>64104</v>
      </c>
      <c r="B850" s="262" t="s">
        <v>1826</v>
      </c>
      <c r="C850" s="1000">
        <v>44196</v>
      </c>
      <c r="D850" s="262">
        <v>2020</v>
      </c>
      <c r="E850" s="262" t="s">
        <v>8</v>
      </c>
      <c r="F850" s="262" t="s">
        <v>38</v>
      </c>
      <c r="G850" s="1001">
        <v>33.699708999999999</v>
      </c>
      <c r="H850" s="1001">
        <v>-115.221825</v>
      </c>
      <c r="I850" s="1001">
        <v>5.8773703195999998</v>
      </c>
      <c r="J850" s="262" t="s">
        <v>96</v>
      </c>
      <c r="K850" s="262" t="s">
        <v>955</v>
      </c>
      <c r="L850" s="1001">
        <v>135.9</v>
      </c>
      <c r="M850" s="1001">
        <v>100</v>
      </c>
      <c r="N850" s="1001">
        <v>1.359</v>
      </c>
      <c r="O850" s="262" t="s">
        <v>163</v>
      </c>
      <c r="P850" s="262" t="s">
        <v>946</v>
      </c>
      <c r="R850" s="262">
        <v>180</v>
      </c>
      <c r="X850" s="1031" t="s">
        <v>1974</v>
      </c>
      <c r="Y850" s="1031" t="s">
        <v>1974</v>
      </c>
      <c r="AA850" s="1036"/>
    </row>
    <row r="851" spans="1:27" x14ac:dyDescent="0.2">
      <c r="A851" s="262">
        <v>62899</v>
      </c>
      <c r="B851" s="262" t="s">
        <v>1827</v>
      </c>
      <c r="C851" s="1000">
        <v>44196</v>
      </c>
      <c r="D851" s="262">
        <v>2020</v>
      </c>
      <c r="E851" s="262" t="s">
        <v>92</v>
      </c>
      <c r="F851" s="262" t="s">
        <v>48</v>
      </c>
      <c r="G851" s="1001">
        <v>32.847031000000001</v>
      </c>
      <c r="H851" s="1001">
        <v>-111.565101</v>
      </c>
      <c r="I851" s="1001">
        <v>5.7683394977000004</v>
      </c>
      <c r="J851" s="262" t="s">
        <v>96</v>
      </c>
      <c r="K851" s="262" t="s">
        <v>961</v>
      </c>
      <c r="L851" s="1001">
        <v>121.4</v>
      </c>
      <c r="M851" s="1001">
        <v>100</v>
      </c>
      <c r="N851" s="1001">
        <v>1.214</v>
      </c>
      <c r="O851" s="262" t="s">
        <v>163</v>
      </c>
      <c r="P851" s="262" t="s">
        <v>946</v>
      </c>
      <c r="R851" s="262">
        <v>180</v>
      </c>
      <c r="X851" s="1031" t="s">
        <v>1974</v>
      </c>
      <c r="Y851" s="1031" t="s">
        <v>1974</v>
      </c>
      <c r="AA851" s="1036"/>
    </row>
    <row r="852" spans="1:27" x14ac:dyDescent="0.2">
      <c r="A852" s="262">
        <v>62812</v>
      </c>
      <c r="B852" s="262" t="s">
        <v>1828</v>
      </c>
      <c r="C852" s="1000">
        <v>44165</v>
      </c>
      <c r="D852" s="262">
        <v>2020</v>
      </c>
      <c r="E852" s="262" t="s">
        <v>92</v>
      </c>
      <c r="F852" s="262" t="s">
        <v>499</v>
      </c>
      <c r="G852" s="1001">
        <v>38.490667000000002</v>
      </c>
      <c r="H852" s="1001">
        <v>-113.0183</v>
      </c>
      <c r="I852" s="1001">
        <v>5.2347301369999997</v>
      </c>
      <c r="J852" s="262" t="s">
        <v>96</v>
      </c>
      <c r="K852" s="262" t="s">
        <v>961</v>
      </c>
      <c r="L852" s="1001">
        <v>127.8</v>
      </c>
      <c r="M852" s="1001">
        <v>99</v>
      </c>
      <c r="N852" s="1001">
        <v>1.2909090909090908</v>
      </c>
      <c r="O852" s="262" t="s">
        <v>163</v>
      </c>
      <c r="P852" s="262" t="s">
        <v>946</v>
      </c>
      <c r="R852" s="262">
        <v>180</v>
      </c>
      <c r="X852" s="1031">
        <v>18.777633063561399</v>
      </c>
      <c r="Y852" s="1031">
        <v>14.046370858353299</v>
      </c>
      <c r="AA852" s="1036">
        <v>33.859035487653713</v>
      </c>
    </row>
    <row r="853" spans="1:27" x14ac:dyDescent="0.2">
      <c r="A853" s="262">
        <v>61986</v>
      </c>
      <c r="B853" s="262" t="s">
        <v>1829</v>
      </c>
      <c r="C853" s="1000">
        <v>44165</v>
      </c>
      <c r="D853" s="262">
        <v>2020</v>
      </c>
      <c r="E853" s="262" t="s">
        <v>1</v>
      </c>
      <c r="F853" s="262" t="s">
        <v>43</v>
      </c>
      <c r="G853" s="1001">
        <v>37.173915999999998</v>
      </c>
      <c r="H853" s="1001">
        <v>-76.919251000000003</v>
      </c>
      <c r="I853" s="1001">
        <v>4.3264545661999998</v>
      </c>
      <c r="J853" s="262" t="s">
        <v>96</v>
      </c>
      <c r="K853" s="262" t="s">
        <v>955</v>
      </c>
      <c r="L853" s="1001">
        <v>135.5</v>
      </c>
      <c r="M853" s="1001">
        <v>97.9</v>
      </c>
      <c r="N853" s="1001">
        <v>1.3840653728294177</v>
      </c>
      <c r="O853" s="262" t="s">
        <v>163</v>
      </c>
      <c r="P853" s="262" t="s">
        <v>946</v>
      </c>
      <c r="R853" s="262">
        <v>181</v>
      </c>
      <c r="X853" s="1031">
        <v>23.716677429452801</v>
      </c>
      <c r="Y853" s="1031">
        <v>10.006858746504401</v>
      </c>
      <c r="AA853" s="1036">
        <v>44.95452166712645</v>
      </c>
    </row>
    <row r="854" spans="1:27" x14ac:dyDescent="0.2">
      <c r="A854" s="262">
        <v>62165</v>
      </c>
      <c r="B854" s="262" t="s">
        <v>1830</v>
      </c>
      <c r="C854" s="1000">
        <v>44196</v>
      </c>
      <c r="D854" s="262">
        <v>2020</v>
      </c>
      <c r="E854" s="262" t="s">
        <v>93</v>
      </c>
      <c r="F854" s="262" t="s">
        <v>45</v>
      </c>
      <c r="G854" s="1001">
        <v>31.705476000000001</v>
      </c>
      <c r="H854" s="1001">
        <v>-82.741281999999998</v>
      </c>
      <c r="I854" s="1001">
        <v>4.7406657534000001</v>
      </c>
      <c r="J854" s="262" t="s">
        <v>96</v>
      </c>
      <c r="K854" s="262" t="s">
        <v>961</v>
      </c>
      <c r="L854" s="1001">
        <v>122.8</v>
      </c>
      <c r="M854" s="1001">
        <v>86</v>
      </c>
      <c r="N854" s="1001">
        <v>1.4279069767441861</v>
      </c>
      <c r="O854" s="262" t="s">
        <v>163</v>
      </c>
      <c r="P854" s="262" t="s">
        <v>946</v>
      </c>
      <c r="R854" s="262">
        <v>180</v>
      </c>
      <c r="X854" s="1031" t="s">
        <v>1974</v>
      </c>
      <c r="Y854" s="1031" t="s">
        <v>1974</v>
      </c>
      <c r="AA854" s="1036"/>
    </row>
    <row r="855" spans="1:27" x14ac:dyDescent="0.2">
      <c r="A855" s="262">
        <v>62813</v>
      </c>
      <c r="B855" s="262" t="s">
        <v>1831</v>
      </c>
      <c r="C855" s="1000">
        <v>44104</v>
      </c>
      <c r="D855" s="262">
        <v>2020</v>
      </c>
      <c r="E855" s="262" t="s">
        <v>1</v>
      </c>
      <c r="F855" s="262" t="s">
        <v>43</v>
      </c>
      <c r="G855" s="1001">
        <v>36.816020999999999</v>
      </c>
      <c r="H855" s="1001">
        <v>-78.446421000000001</v>
      </c>
      <c r="I855" s="1001">
        <v>4.3606694063999996</v>
      </c>
      <c r="J855" s="262" t="s">
        <v>96</v>
      </c>
      <c r="K855" s="262" t="s">
        <v>955</v>
      </c>
      <c r="L855" s="1001">
        <v>103.8</v>
      </c>
      <c r="M855" s="1001">
        <v>80</v>
      </c>
      <c r="N855" s="1001">
        <v>1.2974999999999999</v>
      </c>
      <c r="O855" s="262" t="s">
        <v>163</v>
      </c>
      <c r="P855" s="262" t="s">
        <v>946</v>
      </c>
      <c r="R855" s="262">
        <v>180</v>
      </c>
      <c r="X855" s="1031">
        <v>22.5889068505548</v>
      </c>
      <c r="Y855" s="1031">
        <v>10.006858746504401</v>
      </c>
      <c r="AA855" s="1036">
        <v>42.711625883502549</v>
      </c>
    </row>
    <row r="856" spans="1:27" x14ac:dyDescent="0.2">
      <c r="A856" s="262">
        <v>63745</v>
      </c>
      <c r="B856" s="262" t="s">
        <v>1832</v>
      </c>
      <c r="C856" s="1000">
        <v>44196</v>
      </c>
      <c r="D856" s="262">
        <v>2020</v>
      </c>
      <c r="E856" s="262" t="s">
        <v>1</v>
      </c>
      <c r="F856" s="262" t="s">
        <v>43</v>
      </c>
      <c r="G856" s="1001">
        <v>36.643560999999998</v>
      </c>
      <c r="H856" s="1001">
        <v>-77.572001</v>
      </c>
      <c r="I856" s="1001">
        <v>4.3651890410999998</v>
      </c>
      <c r="J856" s="262" t="s">
        <v>96</v>
      </c>
      <c r="L856" s="1001">
        <v>104</v>
      </c>
      <c r="M856" s="1001">
        <v>80</v>
      </c>
      <c r="N856" s="1001">
        <v>1.3</v>
      </c>
      <c r="O856" s="262" t="s">
        <v>163</v>
      </c>
      <c r="P856" s="262" t="s">
        <v>946</v>
      </c>
      <c r="R856" s="262">
        <v>180</v>
      </c>
      <c r="X856" s="1031" t="s">
        <v>1974</v>
      </c>
      <c r="Y856" s="1031" t="s">
        <v>1974</v>
      </c>
      <c r="AA856" s="1036"/>
    </row>
    <row r="857" spans="1:27" x14ac:dyDescent="0.2">
      <c r="A857" s="262">
        <v>62177</v>
      </c>
      <c r="B857" s="262" t="s">
        <v>1833</v>
      </c>
      <c r="C857" s="1000">
        <v>44196</v>
      </c>
      <c r="D857" s="262">
        <v>2020</v>
      </c>
      <c r="E857" s="262" t="s">
        <v>8</v>
      </c>
      <c r="F857" s="262" t="s">
        <v>38</v>
      </c>
      <c r="G857" s="1001">
        <v>33.798099999999998</v>
      </c>
      <c r="H857" s="1001">
        <v>-115.386736</v>
      </c>
      <c r="I857" s="1001">
        <v>5.8553680364999998</v>
      </c>
      <c r="J857" s="262" t="s">
        <v>96</v>
      </c>
      <c r="K857" s="262" t="s">
        <v>961</v>
      </c>
      <c r="L857" s="1001">
        <v>114</v>
      </c>
      <c r="M857" s="1001">
        <v>80</v>
      </c>
      <c r="N857" s="1001">
        <v>1.425</v>
      </c>
      <c r="O857" s="262" t="s">
        <v>163</v>
      </c>
      <c r="P857" s="262" t="s">
        <v>946</v>
      </c>
      <c r="R857" s="262">
        <v>180</v>
      </c>
      <c r="X857" s="1031" t="s">
        <v>1974</v>
      </c>
      <c r="Y857" s="1031" t="s">
        <v>1974</v>
      </c>
      <c r="Z857" s="1036">
        <v>34.527728451375609</v>
      </c>
      <c r="AA857" s="1036"/>
    </row>
    <row r="858" spans="1:27" x14ac:dyDescent="0.2">
      <c r="A858" s="262">
        <v>64169</v>
      </c>
      <c r="B858" s="262" t="s">
        <v>1834</v>
      </c>
      <c r="C858" s="1000">
        <v>44196</v>
      </c>
      <c r="D858" s="262">
        <v>2020</v>
      </c>
      <c r="E858" s="262" t="s">
        <v>1</v>
      </c>
      <c r="F858" s="262" t="s">
        <v>67</v>
      </c>
      <c r="G858" s="1001">
        <v>35.906680999999999</v>
      </c>
      <c r="H858" s="1001">
        <v>-76.636420999999999</v>
      </c>
      <c r="I858" s="1001">
        <v>4.3703442922000004</v>
      </c>
      <c r="J858" s="262" t="s">
        <v>96</v>
      </c>
      <c r="K858" s="262" t="s">
        <v>955</v>
      </c>
      <c r="L858" s="1001">
        <v>150.6</v>
      </c>
      <c r="M858" s="1001">
        <v>80</v>
      </c>
      <c r="N858" s="1001">
        <v>1.8824999999999998</v>
      </c>
      <c r="O858" s="262" t="s">
        <v>163</v>
      </c>
      <c r="P858" s="262" t="s">
        <v>946</v>
      </c>
      <c r="R858" s="262">
        <v>182</v>
      </c>
      <c r="X858" s="1031" t="s">
        <v>1974</v>
      </c>
      <c r="Y858" s="1031" t="s">
        <v>1974</v>
      </c>
      <c r="AA858" s="1036"/>
    </row>
    <row r="859" spans="1:27" x14ac:dyDescent="0.2">
      <c r="A859" s="262">
        <v>63271</v>
      </c>
      <c r="B859" s="262" t="s">
        <v>1835</v>
      </c>
      <c r="C859" s="1000">
        <v>43951</v>
      </c>
      <c r="D859" s="262">
        <v>2020</v>
      </c>
      <c r="E859" s="262" t="s">
        <v>93</v>
      </c>
      <c r="F859" s="262" t="s">
        <v>500</v>
      </c>
      <c r="G859" s="1001">
        <v>33.336818999999998</v>
      </c>
      <c r="H859" s="1001">
        <v>-80.633689000000004</v>
      </c>
      <c r="I859" s="1001">
        <v>4.6463940638999999</v>
      </c>
      <c r="J859" s="262" t="s">
        <v>96</v>
      </c>
      <c r="K859" s="262" t="s">
        <v>961</v>
      </c>
      <c r="L859" s="1001">
        <v>100</v>
      </c>
      <c r="M859" s="1001">
        <v>75</v>
      </c>
      <c r="N859" s="1001">
        <v>1.3333333333333333</v>
      </c>
      <c r="O859" s="262" t="s">
        <v>163</v>
      </c>
      <c r="P859" s="262" t="s">
        <v>946</v>
      </c>
      <c r="R859" s="262">
        <v>180</v>
      </c>
      <c r="X859" s="1031" t="s">
        <v>1974</v>
      </c>
      <c r="Y859" s="1031" t="s">
        <v>1974</v>
      </c>
      <c r="AA859" s="1036">
        <v>41.500315243439232</v>
      </c>
    </row>
    <row r="860" spans="1:27" x14ac:dyDescent="0.2">
      <c r="A860" s="262">
        <v>62012</v>
      </c>
      <c r="B860" s="262" t="s">
        <v>1836</v>
      </c>
      <c r="C860" s="1000">
        <v>44135</v>
      </c>
      <c r="D860" s="262">
        <v>2020</v>
      </c>
      <c r="E860" s="262" t="s">
        <v>1</v>
      </c>
      <c r="F860" s="262" t="s">
        <v>43</v>
      </c>
      <c r="G860" s="1001">
        <v>38.249370999999996</v>
      </c>
      <c r="H860" s="1001">
        <v>-77.749211000000003</v>
      </c>
      <c r="I860" s="1001">
        <v>4.2301568493000001</v>
      </c>
      <c r="J860" s="262" t="s">
        <v>96</v>
      </c>
      <c r="K860" s="262" t="s">
        <v>955</v>
      </c>
      <c r="L860" s="1001">
        <v>99.6</v>
      </c>
      <c r="M860" s="1001">
        <v>75</v>
      </c>
      <c r="N860" s="1001">
        <v>1.3279999999999998</v>
      </c>
      <c r="O860" s="262" t="s">
        <v>163</v>
      </c>
      <c r="P860" s="262" t="s">
        <v>946</v>
      </c>
      <c r="R860" s="262">
        <v>180</v>
      </c>
      <c r="X860" s="1031">
        <v>22.095933474292998</v>
      </c>
      <c r="Y860" s="1031">
        <v>10.006858746504401</v>
      </c>
      <c r="AA860" s="1036"/>
    </row>
    <row r="861" spans="1:27" x14ac:dyDescent="0.2">
      <c r="A861" s="262">
        <v>63810</v>
      </c>
      <c r="B861" s="262" t="s">
        <v>1837</v>
      </c>
      <c r="C861" s="1000">
        <v>44196</v>
      </c>
      <c r="D861" s="262">
        <v>2020</v>
      </c>
      <c r="E861" s="262" t="s">
        <v>93</v>
      </c>
      <c r="F861" s="262" t="s">
        <v>500</v>
      </c>
      <c r="G861" s="1001">
        <v>34.703890999999999</v>
      </c>
      <c r="H861" s="1001">
        <v>-80.125675000000001</v>
      </c>
      <c r="I861" s="1001">
        <v>4.5446232877000003</v>
      </c>
      <c r="J861" s="262" t="s">
        <v>96</v>
      </c>
      <c r="K861" s="262" t="s">
        <v>955</v>
      </c>
      <c r="L861" s="1001">
        <v>97.6</v>
      </c>
      <c r="M861" s="1001">
        <v>75</v>
      </c>
      <c r="N861" s="1001">
        <v>1.3013333333333332</v>
      </c>
      <c r="O861" s="262" t="s">
        <v>163</v>
      </c>
      <c r="P861" s="262" t="s">
        <v>946</v>
      </c>
      <c r="R861" s="262">
        <v>180</v>
      </c>
      <c r="X861" s="1031" t="s">
        <v>1974</v>
      </c>
      <c r="Y861" s="1031" t="s">
        <v>1974</v>
      </c>
      <c r="AA861" s="1036"/>
    </row>
    <row r="862" spans="1:27" x14ac:dyDescent="0.2">
      <c r="A862" s="262">
        <v>63932</v>
      </c>
      <c r="B862" s="262" t="s">
        <v>1838</v>
      </c>
      <c r="C862" s="1000">
        <v>44196</v>
      </c>
      <c r="D862" s="262">
        <v>2020</v>
      </c>
      <c r="E862" s="262" t="s">
        <v>8</v>
      </c>
      <c r="F862" s="262" t="s">
        <v>38</v>
      </c>
      <c r="G862" s="1001">
        <v>33.101433999999998</v>
      </c>
      <c r="H862" s="1001">
        <v>-115.999155</v>
      </c>
      <c r="I862" s="1001">
        <v>5.9190447489000002</v>
      </c>
      <c r="J862" s="262" t="s">
        <v>96</v>
      </c>
      <c r="K862" s="262" t="s">
        <v>955</v>
      </c>
      <c r="L862" s="1001">
        <v>98</v>
      </c>
      <c r="M862" s="1001">
        <v>75</v>
      </c>
      <c r="N862" s="1001">
        <v>1.3066666666666666</v>
      </c>
      <c r="O862" s="262" t="s">
        <v>163</v>
      </c>
      <c r="P862" s="262" t="s">
        <v>946</v>
      </c>
      <c r="R862" s="262">
        <v>180</v>
      </c>
      <c r="X862" s="1031" t="s">
        <v>1974</v>
      </c>
      <c r="Y862" s="1031" t="s">
        <v>1974</v>
      </c>
      <c r="AA862" s="1036"/>
    </row>
    <row r="863" spans="1:27" x14ac:dyDescent="0.2">
      <c r="A863" s="262">
        <v>62828</v>
      </c>
      <c r="B863" s="262" t="s">
        <v>1839</v>
      </c>
      <c r="C863" s="1000">
        <v>43982</v>
      </c>
      <c r="D863" s="262">
        <v>2020</v>
      </c>
      <c r="E863" s="262" t="s">
        <v>93</v>
      </c>
      <c r="F863" s="262" t="s">
        <v>500</v>
      </c>
      <c r="G863" s="1001">
        <v>33.317244000000002</v>
      </c>
      <c r="H863" s="1001">
        <v>-80.677133999999995</v>
      </c>
      <c r="I863" s="1001">
        <v>4.6463940638999999</v>
      </c>
      <c r="J863" s="262" t="s">
        <v>96</v>
      </c>
      <c r="K863" s="262" t="s">
        <v>961</v>
      </c>
      <c r="L863" s="1001">
        <v>101.9</v>
      </c>
      <c r="M863" s="1001">
        <v>74.97</v>
      </c>
      <c r="N863" s="1001">
        <v>1.3592103508069895</v>
      </c>
      <c r="O863" s="262" t="s">
        <v>962</v>
      </c>
      <c r="P863" s="262" t="s">
        <v>962</v>
      </c>
      <c r="R863" s="262">
        <v>180</v>
      </c>
      <c r="X863" s="1031" t="s">
        <v>1974</v>
      </c>
      <c r="Y863" s="1031" t="s">
        <v>1974</v>
      </c>
      <c r="AA863" s="1036">
        <v>37.637807471232186</v>
      </c>
    </row>
    <row r="864" spans="1:27" x14ac:dyDescent="0.2">
      <c r="A864" s="262">
        <v>61011</v>
      </c>
      <c r="B864" s="262" t="s">
        <v>1840</v>
      </c>
      <c r="C864" s="1000">
        <v>43921</v>
      </c>
      <c r="D864" s="262">
        <v>2020</v>
      </c>
      <c r="E864" s="262" t="s">
        <v>1</v>
      </c>
      <c r="F864" s="262" t="s">
        <v>67</v>
      </c>
      <c r="G864" s="1001">
        <v>36.180028</v>
      </c>
      <c r="H864" s="1001">
        <v>-77.712435999999997</v>
      </c>
      <c r="I864" s="1001">
        <v>4.4320954337999998</v>
      </c>
      <c r="J864" s="262" t="s">
        <v>96</v>
      </c>
      <c r="K864" s="262" t="s">
        <v>955</v>
      </c>
      <c r="L864" s="1001">
        <v>100</v>
      </c>
      <c r="M864" s="1001">
        <v>74.900000000000006</v>
      </c>
      <c r="N864" s="1001">
        <v>1.3351134846461947</v>
      </c>
      <c r="O864" s="262" t="s">
        <v>163</v>
      </c>
      <c r="P864" s="262" t="s">
        <v>946</v>
      </c>
      <c r="R864" s="262">
        <v>180</v>
      </c>
      <c r="X864" s="1031">
        <v>22.793892543019702</v>
      </c>
      <c r="Y864" s="1031">
        <v>11.532114196015</v>
      </c>
      <c r="AA864" s="1036">
        <v>45.090535987038422</v>
      </c>
    </row>
    <row r="865" spans="1:27" x14ac:dyDescent="0.2">
      <c r="A865" s="262">
        <v>61982</v>
      </c>
      <c r="B865" s="262" t="s">
        <v>1841</v>
      </c>
      <c r="C865" s="1000">
        <v>43921</v>
      </c>
      <c r="D865" s="262">
        <v>2020</v>
      </c>
      <c r="E865" s="262" t="s">
        <v>93</v>
      </c>
      <c r="F865" s="262" t="s">
        <v>37</v>
      </c>
      <c r="G865" s="1001">
        <v>29.890028999999998</v>
      </c>
      <c r="H865" s="1001">
        <v>-82.685992999999996</v>
      </c>
      <c r="I865" s="1001">
        <v>4.7788278539000002</v>
      </c>
      <c r="J865" s="262" t="s">
        <v>96</v>
      </c>
      <c r="K865" s="262" t="s">
        <v>961</v>
      </c>
      <c r="L865" s="1001">
        <v>105.6</v>
      </c>
      <c r="M865" s="1001">
        <v>74.900000000000006</v>
      </c>
      <c r="N865" s="1001">
        <v>1.4098798397863817</v>
      </c>
      <c r="O865" s="262" t="s">
        <v>163</v>
      </c>
      <c r="P865" s="262" t="s">
        <v>946</v>
      </c>
      <c r="R865" s="262">
        <v>181</v>
      </c>
      <c r="X865" s="1031" t="s">
        <v>1974</v>
      </c>
      <c r="Y865" s="1031" t="s">
        <v>1974</v>
      </c>
      <c r="AA865" s="1036">
        <v>37.183811427976195</v>
      </c>
    </row>
    <row r="866" spans="1:27" x14ac:dyDescent="0.2">
      <c r="A866" s="262">
        <v>62634</v>
      </c>
      <c r="B866" s="262" t="s">
        <v>1842</v>
      </c>
      <c r="C866" s="1000">
        <v>43861</v>
      </c>
      <c r="D866" s="262">
        <v>2020</v>
      </c>
      <c r="E866" s="262" t="s">
        <v>93</v>
      </c>
      <c r="F866" s="262" t="s">
        <v>37</v>
      </c>
      <c r="G866" s="1001">
        <v>26.856271</v>
      </c>
      <c r="H866" s="1001">
        <v>-81.725320999999994</v>
      </c>
      <c r="I866" s="1001">
        <v>5.0537132419999997</v>
      </c>
      <c r="J866" s="262" t="s">
        <v>96</v>
      </c>
      <c r="K866" s="262" t="s">
        <v>955</v>
      </c>
      <c r="L866" s="1001">
        <v>114.7</v>
      </c>
      <c r="M866" s="1001">
        <v>74.5</v>
      </c>
      <c r="N866" s="1001">
        <v>1.5395973154362417</v>
      </c>
      <c r="O866" s="262" t="s">
        <v>962</v>
      </c>
      <c r="P866" s="262" t="s">
        <v>962</v>
      </c>
      <c r="Q866" s="262">
        <v>20</v>
      </c>
      <c r="R866" s="262">
        <v>180</v>
      </c>
      <c r="X866" s="1031">
        <v>20.640349876258298</v>
      </c>
      <c r="Y866" s="1031">
        <v>33.848935942217899</v>
      </c>
      <c r="AA866" s="1036">
        <v>33.551648033331603</v>
      </c>
    </row>
    <row r="867" spans="1:27" x14ac:dyDescent="0.2">
      <c r="A867" s="262">
        <v>62633</v>
      </c>
      <c r="B867" s="262" t="s">
        <v>1843</v>
      </c>
      <c r="C867" s="1000">
        <v>43861</v>
      </c>
      <c r="D867" s="262">
        <v>2020</v>
      </c>
      <c r="E867" s="262" t="s">
        <v>93</v>
      </c>
      <c r="F867" s="262" t="s">
        <v>37</v>
      </c>
      <c r="G867" s="1001">
        <v>29.607481</v>
      </c>
      <c r="H867" s="1001">
        <v>-81.839343</v>
      </c>
      <c r="I867" s="1001">
        <v>4.7767835616000003</v>
      </c>
      <c r="J867" s="262" t="s">
        <v>96</v>
      </c>
      <c r="K867" s="262" t="s">
        <v>955</v>
      </c>
      <c r="L867" s="1001">
        <v>96.5</v>
      </c>
      <c r="M867" s="1001">
        <v>74.5</v>
      </c>
      <c r="N867" s="1001">
        <v>1.2953020134228188</v>
      </c>
      <c r="O867" s="262" t="s">
        <v>163</v>
      </c>
      <c r="P867" s="262" t="s">
        <v>946</v>
      </c>
      <c r="R867" s="262">
        <v>180</v>
      </c>
      <c r="X867" s="1031">
        <v>20.1823096470095</v>
      </c>
      <c r="Y867" s="1031">
        <v>33.927214611720999</v>
      </c>
      <c r="AA867" s="1036">
        <v>30.095267769032684</v>
      </c>
    </row>
    <row r="868" spans="1:27" x14ac:dyDescent="0.2">
      <c r="A868" s="262">
        <v>62645</v>
      </c>
      <c r="B868" s="262" t="s">
        <v>1844</v>
      </c>
      <c r="C868" s="1000">
        <v>43861</v>
      </c>
      <c r="D868" s="262">
        <v>2020</v>
      </c>
      <c r="E868" s="262" t="s">
        <v>93</v>
      </c>
      <c r="F868" s="262" t="s">
        <v>37</v>
      </c>
      <c r="G868" s="1001">
        <v>30.232109000000001</v>
      </c>
      <c r="H868" s="1001">
        <v>-82.252514000000005</v>
      </c>
      <c r="I868" s="1001">
        <v>4.7477452055000002</v>
      </c>
      <c r="J868" s="262" t="s">
        <v>96</v>
      </c>
      <c r="K868" s="262" t="s">
        <v>955</v>
      </c>
      <c r="L868" s="1001">
        <v>98.4</v>
      </c>
      <c r="M868" s="1001">
        <v>74.5</v>
      </c>
      <c r="N868" s="1001">
        <v>1.3208053691275168</v>
      </c>
      <c r="O868" s="262" t="s">
        <v>962</v>
      </c>
      <c r="P868" s="262" t="s">
        <v>962</v>
      </c>
      <c r="Q868" s="262">
        <v>20</v>
      </c>
      <c r="R868" s="262">
        <v>195</v>
      </c>
      <c r="X868" s="1031">
        <v>20.351259864356098</v>
      </c>
      <c r="Y868" s="1031">
        <v>35.645485637419497</v>
      </c>
      <c r="AA868" s="1036">
        <v>32.151092800636995</v>
      </c>
    </row>
    <row r="869" spans="1:27" x14ac:dyDescent="0.2">
      <c r="A869" s="262">
        <v>62394</v>
      </c>
      <c r="B869" s="262" t="s">
        <v>1845</v>
      </c>
      <c r="C869" s="1000">
        <v>43861</v>
      </c>
      <c r="D869" s="262">
        <v>2020</v>
      </c>
      <c r="E869" s="262" t="s">
        <v>93</v>
      </c>
      <c r="F869" s="262" t="s">
        <v>37</v>
      </c>
      <c r="G869" s="1001">
        <v>27.059871000000001</v>
      </c>
      <c r="H869" s="1001">
        <v>-80.475954000000002</v>
      </c>
      <c r="I869" s="1001">
        <v>4.9537511415999997</v>
      </c>
      <c r="J869" s="262" t="s">
        <v>96</v>
      </c>
      <c r="K869" s="262" t="s">
        <v>955</v>
      </c>
      <c r="L869" s="1001">
        <v>99</v>
      </c>
      <c r="M869" s="1001">
        <v>74.5</v>
      </c>
      <c r="N869" s="1001">
        <v>1.3288590604026846</v>
      </c>
      <c r="O869" s="262" t="s">
        <v>962</v>
      </c>
      <c r="P869" s="262" t="s">
        <v>962</v>
      </c>
      <c r="Q869" s="262">
        <v>20</v>
      </c>
      <c r="R869" s="262">
        <v>180</v>
      </c>
      <c r="X869" s="1031">
        <v>20.614376564010598</v>
      </c>
      <c r="Y869" s="1031">
        <v>37.764834454421802</v>
      </c>
      <c r="AA869" s="1036">
        <v>31.862196220914107</v>
      </c>
    </row>
    <row r="870" spans="1:27" x14ac:dyDescent="0.2">
      <c r="A870" s="262">
        <v>62632</v>
      </c>
      <c r="B870" s="262" t="s">
        <v>1846</v>
      </c>
      <c r="C870" s="1000">
        <v>43861</v>
      </c>
      <c r="D870" s="262">
        <v>2020</v>
      </c>
      <c r="E870" s="262" t="s">
        <v>93</v>
      </c>
      <c r="F870" s="262" t="s">
        <v>37</v>
      </c>
      <c r="G870" s="1001">
        <v>27.334229000000001</v>
      </c>
      <c r="H870" s="1001">
        <v>-81.765303000000003</v>
      </c>
      <c r="I870" s="1001">
        <v>5.0543945204999998</v>
      </c>
      <c r="J870" s="262" t="s">
        <v>96</v>
      </c>
      <c r="K870" s="262" t="s">
        <v>955</v>
      </c>
      <c r="L870" s="1001">
        <v>94.6</v>
      </c>
      <c r="M870" s="1001">
        <v>74.5</v>
      </c>
      <c r="N870" s="1001">
        <v>1.2697986577181208</v>
      </c>
      <c r="O870" s="262" t="s">
        <v>163</v>
      </c>
      <c r="P870" s="262" t="s">
        <v>946</v>
      </c>
      <c r="R870" s="262">
        <v>180</v>
      </c>
      <c r="X870" s="1031">
        <v>20.401268850731999</v>
      </c>
      <c r="Y870" s="1031">
        <v>36.924643327021201</v>
      </c>
      <c r="AA870" s="1036">
        <v>27.302677448003212</v>
      </c>
    </row>
    <row r="871" spans="1:27" x14ac:dyDescent="0.2">
      <c r="A871" s="262">
        <v>62631</v>
      </c>
      <c r="B871" s="262" t="s">
        <v>1847</v>
      </c>
      <c r="C871" s="1000">
        <v>43861</v>
      </c>
      <c r="D871" s="262">
        <v>2020</v>
      </c>
      <c r="E871" s="262" t="s">
        <v>93</v>
      </c>
      <c r="F871" s="262" t="s">
        <v>37</v>
      </c>
      <c r="G871" s="1001">
        <v>26.701191999999999</v>
      </c>
      <c r="H871" s="1001">
        <v>-81.137052999999995</v>
      </c>
      <c r="I871" s="1001">
        <v>5.0594276255999997</v>
      </c>
      <c r="J871" s="262" t="s">
        <v>96</v>
      </c>
      <c r="K871" s="262" t="s">
        <v>955</v>
      </c>
      <c r="L871" s="1001">
        <v>114.7</v>
      </c>
      <c r="M871" s="1001">
        <v>74.5</v>
      </c>
      <c r="N871" s="1001">
        <v>1.5395973154362417</v>
      </c>
      <c r="O871" s="262" t="s">
        <v>962</v>
      </c>
      <c r="P871" s="262" t="s">
        <v>962</v>
      </c>
      <c r="Q871" s="262">
        <v>20</v>
      </c>
      <c r="R871" s="262">
        <v>195</v>
      </c>
      <c r="X871" s="1031">
        <v>20.749862660959899</v>
      </c>
      <c r="Y871" s="1031">
        <v>35.328276656615003</v>
      </c>
      <c r="AA871" s="1036">
        <v>33.833933284079187</v>
      </c>
    </row>
    <row r="872" spans="1:27" x14ac:dyDescent="0.2">
      <c r="A872" s="262">
        <v>62750</v>
      </c>
      <c r="B872" s="262" t="s">
        <v>1848</v>
      </c>
      <c r="C872" s="1000">
        <v>43889</v>
      </c>
      <c r="D872" s="262">
        <v>2020</v>
      </c>
      <c r="E872" s="262" t="s">
        <v>93</v>
      </c>
      <c r="F872" s="262" t="s">
        <v>37</v>
      </c>
      <c r="G872" s="1001">
        <v>27.679867999999999</v>
      </c>
      <c r="H872" s="1001">
        <v>-82.410640000000001</v>
      </c>
      <c r="I872" s="1001">
        <v>5.0823107305999997</v>
      </c>
      <c r="J872" s="262" t="s">
        <v>96</v>
      </c>
      <c r="K872" s="262" t="s">
        <v>961</v>
      </c>
      <c r="L872" s="1001">
        <v>87.9</v>
      </c>
      <c r="M872" s="1001">
        <v>74.5</v>
      </c>
      <c r="N872" s="1001">
        <v>1.1798657718120806</v>
      </c>
      <c r="O872" s="262" t="s">
        <v>163</v>
      </c>
      <c r="P872" s="262" t="s">
        <v>946</v>
      </c>
      <c r="R872" s="262">
        <v>180</v>
      </c>
      <c r="X872" s="1031" t="s">
        <v>1974</v>
      </c>
      <c r="Y872" s="1031" t="s">
        <v>1974</v>
      </c>
      <c r="AA872" s="1036">
        <v>33.771411028868556</v>
      </c>
    </row>
    <row r="873" spans="1:27" x14ac:dyDescent="0.2">
      <c r="A873" s="262">
        <v>61667</v>
      </c>
      <c r="B873" s="262" t="s">
        <v>1849</v>
      </c>
      <c r="C873" s="1000">
        <v>43951</v>
      </c>
      <c r="D873" s="262">
        <v>2020</v>
      </c>
      <c r="E873" s="262" t="s">
        <v>93</v>
      </c>
      <c r="F873" s="262" t="s">
        <v>37</v>
      </c>
      <c r="G873" s="1001">
        <v>27.734670999999999</v>
      </c>
      <c r="H873" s="1001">
        <v>-82.270259999999993</v>
      </c>
      <c r="I873" s="1001">
        <v>5.0073136986</v>
      </c>
      <c r="J873" s="262" t="s">
        <v>96</v>
      </c>
      <c r="K873" s="262" t="s">
        <v>961</v>
      </c>
      <c r="L873" s="1001">
        <v>87.9</v>
      </c>
      <c r="M873" s="1001">
        <v>74.5</v>
      </c>
      <c r="N873" s="1001">
        <v>1.1798657718120806</v>
      </c>
      <c r="O873" s="262" t="s">
        <v>163</v>
      </c>
      <c r="P873" s="262" t="s">
        <v>946</v>
      </c>
      <c r="R873" s="262">
        <v>180</v>
      </c>
      <c r="X873" s="1031" t="s">
        <v>1974</v>
      </c>
      <c r="Y873" s="1031" t="s">
        <v>1974</v>
      </c>
      <c r="AA873" s="1036">
        <v>34.794089043983526</v>
      </c>
    </row>
    <row r="874" spans="1:27" x14ac:dyDescent="0.2">
      <c r="A874" s="262">
        <v>62490</v>
      </c>
      <c r="B874" s="262" t="s">
        <v>1850</v>
      </c>
      <c r="C874" s="1000">
        <v>43951</v>
      </c>
      <c r="D874" s="262">
        <v>2020</v>
      </c>
      <c r="E874" s="262" t="s">
        <v>93</v>
      </c>
      <c r="F874" s="262" t="s">
        <v>37</v>
      </c>
      <c r="G874" s="1001">
        <v>30.296921000000001</v>
      </c>
      <c r="H874" s="1001">
        <v>-82.870520999999997</v>
      </c>
      <c r="I874" s="1001">
        <v>4.7636712329000002</v>
      </c>
      <c r="J874" s="262" t="s">
        <v>96</v>
      </c>
      <c r="K874" s="262" t="s">
        <v>955</v>
      </c>
      <c r="L874" s="1001">
        <v>108.03</v>
      </c>
      <c r="M874" s="1001">
        <v>74.5</v>
      </c>
      <c r="N874" s="1001">
        <v>1.4500671140939598</v>
      </c>
      <c r="O874" s="262" t="s">
        <v>163</v>
      </c>
      <c r="P874" s="262" t="s">
        <v>946</v>
      </c>
      <c r="R874" s="262">
        <v>181</v>
      </c>
      <c r="X874" s="1031">
        <v>20.057408125494</v>
      </c>
      <c r="Y874" s="1031">
        <v>31.1568110913921</v>
      </c>
      <c r="AA874" s="1036">
        <v>33.889292276536466</v>
      </c>
    </row>
    <row r="875" spans="1:27" x14ac:dyDescent="0.2">
      <c r="A875" s="262">
        <v>62491</v>
      </c>
      <c r="B875" s="262" t="s">
        <v>1851</v>
      </c>
      <c r="C875" s="1000">
        <v>43951</v>
      </c>
      <c r="D875" s="262">
        <v>2020</v>
      </c>
      <c r="E875" s="262" t="s">
        <v>93</v>
      </c>
      <c r="F875" s="262" t="s">
        <v>37</v>
      </c>
      <c r="G875" s="1001">
        <v>27.621721000000001</v>
      </c>
      <c r="H875" s="1001">
        <v>-80.785651000000001</v>
      </c>
      <c r="I875" s="1001">
        <v>4.9623426941000002</v>
      </c>
      <c r="J875" s="262" t="s">
        <v>96</v>
      </c>
      <c r="K875" s="262" t="s">
        <v>961</v>
      </c>
      <c r="L875" s="1001">
        <v>111.75</v>
      </c>
      <c r="M875" s="1001">
        <v>74.5</v>
      </c>
      <c r="N875" s="1001">
        <v>1.5</v>
      </c>
      <c r="O875" s="262" t="s">
        <v>962</v>
      </c>
      <c r="P875" s="262" t="s">
        <v>962</v>
      </c>
      <c r="Q875" s="262">
        <v>20</v>
      </c>
      <c r="R875" s="262">
        <v>180</v>
      </c>
      <c r="X875" s="1031">
        <v>20.816520505362998</v>
      </c>
      <c r="Y875" s="1031">
        <v>31.1568110913921</v>
      </c>
      <c r="AA875" s="1036">
        <v>38.857747574251235</v>
      </c>
    </row>
    <row r="876" spans="1:27" x14ac:dyDescent="0.2">
      <c r="A876" s="262">
        <v>62493</v>
      </c>
      <c r="B876" s="262" t="s">
        <v>1852</v>
      </c>
      <c r="C876" s="1000">
        <v>43951</v>
      </c>
      <c r="D876" s="262">
        <v>2020</v>
      </c>
      <c r="E876" s="262" t="s">
        <v>93</v>
      </c>
      <c r="F876" s="262" t="s">
        <v>37</v>
      </c>
      <c r="G876" s="1001">
        <v>27.574952</v>
      </c>
      <c r="H876" s="1001">
        <v>-82.191601000000006</v>
      </c>
      <c r="I876" s="1001">
        <v>5.0013627853999996</v>
      </c>
      <c r="J876" s="262" t="s">
        <v>96</v>
      </c>
      <c r="K876" s="262" t="s">
        <v>955</v>
      </c>
      <c r="L876" s="1001">
        <v>108.03</v>
      </c>
      <c r="M876" s="1001">
        <v>74.5</v>
      </c>
      <c r="N876" s="1001">
        <v>1.4500671140939598</v>
      </c>
      <c r="O876" s="262" t="s">
        <v>163</v>
      </c>
      <c r="P876" s="262" t="s">
        <v>946</v>
      </c>
      <c r="R876" s="262">
        <v>180</v>
      </c>
      <c r="X876" s="1031">
        <v>20.6297498817503</v>
      </c>
      <c r="Y876" s="1031">
        <v>31.1568110913921</v>
      </c>
      <c r="AA876" s="1036">
        <v>32.233108232870762</v>
      </c>
    </row>
    <row r="877" spans="1:27" x14ac:dyDescent="0.2">
      <c r="A877" s="262">
        <v>62206</v>
      </c>
      <c r="B877" s="262" t="s">
        <v>1853</v>
      </c>
      <c r="C877" s="1000">
        <v>43951</v>
      </c>
      <c r="D877" s="262">
        <v>2020</v>
      </c>
      <c r="E877" s="262" t="s">
        <v>93</v>
      </c>
      <c r="F877" s="262" t="s">
        <v>37</v>
      </c>
      <c r="G877" s="1001">
        <v>26.758541000000001</v>
      </c>
      <c r="H877" s="1001">
        <v>-80.335510999999997</v>
      </c>
      <c r="I877" s="1001">
        <v>4.9453203196000004</v>
      </c>
      <c r="J877" s="262" t="s">
        <v>96</v>
      </c>
      <c r="K877" s="262" t="s">
        <v>961</v>
      </c>
      <c r="L877" s="1001">
        <v>108.03</v>
      </c>
      <c r="M877" s="1001">
        <v>74.5</v>
      </c>
      <c r="N877" s="1001">
        <v>1.4500671140939598</v>
      </c>
      <c r="O877" s="262" t="s">
        <v>962</v>
      </c>
      <c r="P877" s="262" t="s">
        <v>962</v>
      </c>
      <c r="Q877" s="262">
        <v>20</v>
      </c>
      <c r="R877" s="262">
        <v>190</v>
      </c>
      <c r="X877" s="1031">
        <v>20.9629240885541</v>
      </c>
      <c r="Y877" s="1031">
        <v>31.1568110913921</v>
      </c>
      <c r="AA877" s="1036">
        <v>38.333177945572984</v>
      </c>
    </row>
    <row r="878" spans="1:27" x14ac:dyDescent="0.2">
      <c r="A878" s="262">
        <v>62542</v>
      </c>
      <c r="B878" s="262" t="s">
        <v>1854</v>
      </c>
      <c r="C878" s="1000">
        <v>43982</v>
      </c>
      <c r="D878" s="262">
        <v>2020</v>
      </c>
      <c r="E878" s="262" t="s">
        <v>93</v>
      </c>
      <c r="F878" s="262" t="s">
        <v>37</v>
      </c>
      <c r="G878" s="1001">
        <v>28.897044000000001</v>
      </c>
      <c r="H878" s="1001">
        <v>-81.329502000000005</v>
      </c>
      <c r="I878" s="1001">
        <v>4.8624803652999997</v>
      </c>
      <c r="J878" s="262" t="s">
        <v>96</v>
      </c>
      <c r="K878" s="262" t="s">
        <v>955</v>
      </c>
      <c r="L878" s="1001">
        <v>102.5</v>
      </c>
      <c r="M878" s="1001">
        <v>74.5</v>
      </c>
      <c r="N878" s="1001">
        <v>1.3758389261744965</v>
      </c>
      <c r="O878" s="262" t="s">
        <v>962</v>
      </c>
      <c r="P878" s="262" t="s">
        <v>962</v>
      </c>
      <c r="R878" s="262">
        <v>180</v>
      </c>
      <c r="S878" s="262" t="s">
        <v>947</v>
      </c>
      <c r="X878" s="1031" t="s">
        <v>1974</v>
      </c>
      <c r="Y878" s="1031" t="s">
        <v>1974</v>
      </c>
      <c r="AA878" s="1036">
        <v>34.987487633021658</v>
      </c>
    </row>
    <row r="879" spans="1:27" x14ac:dyDescent="0.2">
      <c r="A879" s="262">
        <v>63582</v>
      </c>
      <c r="B879" s="262" t="s">
        <v>1855</v>
      </c>
      <c r="C879" s="1000">
        <v>44012</v>
      </c>
      <c r="D879" s="262">
        <v>2020</v>
      </c>
      <c r="E879" s="262" t="s">
        <v>93</v>
      </c>
      <c r="F879" s="262" t="s">
        <v>37</v>
      </c>
      <c r="G879" s="1001">
        <v>28.164560999999999</v>
      </c>
      <c r="H879" s="1001">
        <v>-81.102790999999996</v>
      </c>
      <c r="I879" s="1001">
        <v>4.9066406392999999</v>
      </c>
      <c r="J879" s="262" t="s">
        <v>96</v>
      </c>
      <c r="K879" s="262" t="s">
        <v>955</v>
      </c>
      <c r="L879" s="1001">
        <v>115.5</v>
      </c>
      <c r="M879" s="1001">
        <v>74.5</v>
      </c>
      <c r="N879" s="1001">
        <v>1.5503355704697988</v>
      </c>
      <c r="O879" s="262" t="s">
        <v>163</v>
      </c>
      <c r="P879" s="262" t="s">
        <v>946</v>
      </c>
      <c r="R879" s="262">
        <v>180</v>
      </c>
      <c r="X879" s="1031" t="s">
        <v>1974</v>
      </c>
      <c r="Y879" s="1031" t="s">
        <v>1974</v>
      </c>
      <c r="Z879" s="1036">
        <v>29.722613228308674</v>
      </c>
      <c r="AA879" s="1036"/>
    </row>
    <row r="880" spans="1:27" x14ac:dyDescent="0.2">
      <c r="A880" s="262">
        <v>63754</v>
      </c>
      <c r="B880" s="262" t="s">
        <v>1856</v>
      </c>
      <c r="C880" s="1000">
        <v>43951</v>
      </c>
      <c r="D880" s="262">
        <v>2020</v>
      </c>
      <c r="E880" s="262" t="s">
        <v>93</v>
      </c>
      <c r="F880" s="262" t="s">
        <v>37</v>
      </c>
      <c r="G880" s="1001">
        <v>30.877262000000002</v>
      </c>
      <c r="H880" s="1001">
        <v>-85.400649999999999</v>
      </c>
      <c r="I880" s="1001">
        <v>4.7417529680000001</v>
      </c>
      <c r="J880" s="262" t="s">
        <v>96</v>
      </c>
      <c r="K880" s="262" t="s">
        <v>955</v>
      </c>
      <c r="L880" s="1001">
        <v>108</v>
      </c>
      <c r="M880" s="1001">
        <v>74.5</v>
      </c>
      <c r="N880" s="1001">
        <v>1.4496644295302012</v>
      </c>
      <c r="O880" s="262" t="s">
        <v>163</v>
      </c>
      <c r="P880" s="262" t="s">
        <v>946</v>
      </c>
      <c r="R880" s="262">
        <v>180</v>
      </c>
      <c r="X880" s="1031">
        <v>23.716020683311399</v>
      </c>
      <c r="Y880" s="1031">
        <v>4.6192843298967396</v>
      </c>
      <c r="AA880" s="1036"/>
    </row>
    <row r="881" spans="1:27" x14ac:dyDescent="0.2">
      <c r="A881" s="262">
        <v>63583</v>
      </c>
      <c r="B881" s="262" t="s">
        <v>1857</v>
      </c>
      <c r="C881" s="1000">
        <v>44012</v>
      </c>
      <c r="D881" s="262">
        <v>2020</v>
      </c>
      <c r="E881" s="262" t="s">
        <v>93</v>
      </c>
      <c r="F881" s="262" t="s">
        <v>37</v>
      </c>
      <c r="G881" s="1001">
        <v>28.509240999999999</v>
      </c>
      <c r="H881" s="1001">
        <v>-81.041121000000004</v>
      </c>
      <c r="I881" s="1001">
        <v>4.8680301369999999</v>
      </c>
      <c r="J881" s="262" t="s">
        <v>96</v>
      </c>
      <c r="K881" s="262" t="s">
        <v>955</v>
      </c>
      <c r="L881" s="1001">
        <v>115.5</v>
      </c>
      <c r="M881" s="1001">
        <v>74.5</v>
      </c>
      <c r="N881" s="1001">
        <v>1.5503355704697988</v>
      </c>
      <c r="O881" s="262" t="s">
        <v>163</v>
      </c>
      <c r="P881" s="262" t="s">
        <v>946</v>
      </c>
      <c r="R881" s="262">
        <v>180</v>
      </c>
      <c r="X881" s="1031" t="s">
        <v>1974</v>
      </c>
      <c r="Y881" s="1031" t="s">
        <v>1974</v>
      </c>
      <c r="Z881" s="1036">
        <v>29.722613228308674</v>
      </c>
      <c r="AA881" s="1036"/>
    </row>
    <row r="882" spans="1:27" x14ac:dyDescent="0.2">
      <c r="A882" s="262">
        <v>62925</v>
      </c>
      <c r="B882" s="262" t="s">
        <v>1858</v>
      </c>
      <c r="C882" s="1000">
        <v>44196</v>
      </c>
      <c r="D882" s="262">
        <v>2020</v>
      </c>
      <c r="E882" s="262" t="s">
        <v>93</v>
      </c>
      <c r="F882" s="262" t="s">
        <v>37</v>
      </c>
      <c r="G882" s="1001">
        <v>30.293240999999998</v>
      </c>
      <c r="H882" s="1001">
        <v>-82.185800999999998</v>
      </c>
      <c r="I882" s="1001">
        <v>4.7622837899999997</v>
      </c>
      <c r="J882" s="262" t="s">
        <v>96</v>
      </c>
      <c r="K882" s="262" t="s">
        <v>955</v>
      </c>
      <c r="L882" s="1001">
        <v>93.8</v>
      </c>
      <c r="M882" s="1001">
        <v>74.5</v>
      </c>
      <c r="N882" s="1001">
        <v>1.2590604026845638</v>
      </c>
      <c r="O882" s="262" t="s">
        <v>163</v>
      </c>
      <c r="P882" s="262" t="s">
        <v>946</v>
      </c>
      <c r="R882" s="262">
        <v>181</v>
      </c>
      <c r="X882" s="1031" t="s">
        <v>1974</v>
      </c>
      <c r="Y882" s="1031" t="s">
        <v>1974</v>
      </c>
      <c r="AA882" s="1036">
        <v>29.532649530290122</v>
      </c>
    </row>
    <row r="883" spans="1:27" x14ac:dyDescent="0.2">
      <c r="A883" s="262">
        <v>62923</v>
      </c>
      <c r="B883" s="262" t="s">
        <v>1859</v>
      </c>
      <c r="C883" s="1000">
        <v>44196</v>
      </c>
      <c r="D883" s="262">
        <v>2020</v>
      </c>
      <c r="E883" s="262" t="s">
        <v>93</v>
      </c>
      <c r="F883" s="262" t="s">
        <v>37</v>
      </c>
      <c r="G883" s="1001">
        <v>29.999281</v>
      </c>
      <c r="H883" s="1001">
        <v>-82.297886000000005</v>
      </c>
      <c r="I883" s="1001">
        <v>4.7726335616000002</v>
      </c>
      <c r="J883" s="262" t="s">
        <v>96</v>
      </c>
      <c r="K883" s="262" t="s">
        <v>955</v>
      </c>
      <c r="L883" s="1001">
        <v>93.8</v>
      </c>
      <c r="M883" s="1001">
        <v>74.5</v>
      </c>
      <c r="N883" s="1001">
        <v>1.2590604026845638</v>
      </c>
      <c r="O883" s="262" t="s">
        <v>163</v>
      </c>
      <c r="P883" s="262" t="s">
        <v>946</v>
      </c>
      <c r="R883" s="262">
        <v>180</v>
      </c>
      <c r="X883" s="1031" t="s">
        <v>1974</v>
      </c>
      <c r="Y883" s="1031" t="s">
        <v>1974</v>
      </c>
      <c r="AA883" s="1036">
        <v>29.824946780384117</v>
      </c>
    </row>
    <row r="884" spans="1:27" x14ac:dyDescent="0.2">
      <c r="A884" s="262">
        <v>62922</v>
      </c>
      <c r="B884" s="262" t="s">
        <v>1860</v>
      </c>
      <c r="C884" s="1000">
        <v>44196</v>
      </c>
      <c r="D884" s="262">
        <v>2020</v>
      </c>
      <c r="E884" s="262" t="s">
        <v>93</v>
      </c>
      <c r="F884" s="262" t="s">
        <v>37</v>
      </c>
      <c r="G884" s="1001">
        <v>27.219991</v>
      </c>
      <c r="H884" s="1001">
        <v>-80.741011</v>
      </c>
      <c r="I884" s="1001">
        <v>5.0518184931999999</v>
      </c>
      <c r="J884" s="262" t="s">
        <v>96</v>
      </c>
      <c r="K884" s="262" t="s">
        <v>955</v>
      </c>
      <c r="L884" s="1001">
        <v>108</v>
      </c>
      <c r="M884" s="1001">
        <v>74.5</v>
      </c>
      <c r="N884" s="1001">
        <v>1.4496644295302012</v>
      </c>
      <c r="O884" s="262" t="s">
        <v>962</v>
      </c>
      <c r="P884" s="262" t="s">
        <v>962</v>
      </c>
      <c r="Q884" s="262">
        <v>16</v>
      </c>
      <c r="R884" s="262">
        <v>205</v>
      </c>
      <c r="X884" s="1031" t="s">
        <v>1974</v>
      </c>
      <c r="Y884" s="1031" t="s">
        <v>1974</v>
      </c>
      <c r="AA884" s="1036">
        <v>31.838718389034558</v>
      </c>
    </row>
    <row r="885" spans="1:27" x14ac:dyDescent="0.2">
      <c r="A885" s="262">
        <v>62916</v>
      </c>
      <c r="B885" s="262" t="s">
        <v>1861</v>
      </c>
      <c r="C885" s="1000">
        <v>44196</v>
      </c>
      <c r="D885" s="262">
        <v>2020</v>
      </c>
      <c r="E885" s="262" t="s">
        <v>93</v>
      </c>
      <c r="F885" s="262" t="s">
        <v>37</v>
      </c>
      <c r="G885" s="1001">
        <v>29.774986999999999</v>
      </c>
      <c r="H885" s="1001">
        <v>-81.427850000000007</v>
      </c>
      <c r="I885" s="1001">
        <v>4.8016776256</v>
      </c>
      <c r="J885" s="262" t="s">
        <v>96</v>
      </c>
      <c r="K885" s="262" t="s">
        <v>955</v>
      </c>
      <c r="L885" s="1001">
        <v>93.8</v>
      </c>
      <c r="M885" s="1001">
        <v>74.5</v>
      </c>
      <c r="N885" s="1001">
        <v>1.2590604026845638</v>
      </c>
      <c r="O885" s="262" t="s">
        <v>163</v>
      </c>
      <c r="P885" s="262" t="s">
        <v>946</v>
      </c>
      <c r="R885" s="262">
        <v>180</v>
      </c>
      <c r="X885" s="1031" t="s">
        <v>1974</v>
      </c>
      <c r="Y885" s="1031" t="s">
        <v>1974</v>
      </c>
      <c r="AA885" s="1036">
        <v>29.804495911560075</v>
      </c>
    </row>
    <row r="886" spans="1:27" x14ac:dyDescent="0.2">
      <c r="A886" s="262">
        <v>62914</v>
      </c>
      <c r="B886" s="262" t="s">
        <v>1862</v>
      </c>
      <c r="C886" s="1000">
        <v>44196</v>
      </c>
      <c r="D886" s="262">
        <v>2020</v>
      </c>
      <c r="E886" s="262" t="s">
        <v>93</v>
      </c>
      <c r="F886" s="262" t="s">
        <v>37</v>
      </c>
      <c r="G886" s="1001">
        <v>30.527000999999998</v>
      </c>
      <c r="H886" s="1001">
        <v>-81.893591000000001</v>
      </c>
      <c r="I886" s="1001">
        <v>4.7459426941</v>
      </c>
      <c r="J886" s="262" t="s">
        <v>96</v>
      </c>
      <c r="K886" s="262" t="s">
        <v>955</v>
      </c>
      <c r="L886" s="1001">
        <v>93.8</v>
      </c>
      <c r="M886" s="1001">
        <v>74.5</v>
      </c>
      <c r="N886" s="1001">
        <v>1.2590604026845638</v>
      </c>
      <c r="O886" s="262" t="s">
        <v>163</v>
      </c>
      <c r="P886" s="262" t="s">
        <v>946</v>
      </c>
      <c r="R886" s="262">
        <v>180</v>
      </c>
      <c r="X886" s="1031" t="s">
        <v>1974</v>
      </c>
      <c r="Y886" s="1031" t="s">
        <v>1974</v>
      </c>
      <c r="AA886" s="1036">
        <v>31.390549794167285</v>
      </c>
    </row>
    <row r="887" spans="1:27" x14ac:dyDescent="0.2">
      <c r="A887" s="262">
        <v>62058</v>
      </c>
      <c r="B887" s="262" t="s">
        <v>1863</v>
      </c>
      <c r="C887" s="1000">
        <v>44104</v>
      </c>
      <c r="D887" s="262">
        <v>2020</v>
      </c>
      <c r="E887" s="262" t="s">
        <v>93</v>
      </c>
      <c r="F887" s="262" t="s">
        <v>45</v>
      </c>
      <c r="G887" s="1001">
        <v>31.866530999999998</v>
      </c>
      <c r="H887" s="1001">
        <v>-84.357521000000006</v>
      </c>
      <c r="I887" s="1001">
        <v>4.7218426941000002</v>
      </c>
      <c r="J887" s="262" t="s">
        <v>96</v>
      </c>
      <c r="K887" s="262" t="s">
        <v>961</v>
      </c>
      <c r="L887" s="1001">
        <v>105</v>
      </c>
      <c r="M887" s="1001">
        <v>74</v>
      </c>
      <c r="N887" s="1001">
        <v>1.4189189189189189</v>
      </c>
      <c r="O887" s="262" t="s">
        <v>163</v>
      </c>
      <c r="P887" s="262" t="s">
        <v>946</v>
      </c>
      <c r="R887" s="262">
        <v>180</v>
      </c>
      <c r="X887" s="1031">
        <v>25.5655308244168</v>
      </c>
      <c r="Y887" s="1031">
        <v>4.6192843298967396</v>
      </c>
      <c r="AA887" s="1036"/>
    </row>
    <row r="888" spans="1:27" x14ac:dyDescent="0.2">
      <c r="A888" s="262">
        <v>63839</v>
      </c>
      <c r="B888" s="262" t="s">
        <v>1864</v>
      </c>
      <c r="C888" s="1000">
        <v>44042</v>
      </c>
      <c r="D888" s="262">
        <v>2020</v>
      </c>
      <c r="E888" s="262" t="s">
        <v>93</v>
      </c>
      <c r="F888" s="262" t="s">
        <v>500</v>
      </c>
      <c r="G888" s="1001">
        <v>33.654491</v>
      </c>
      <c r="H888" s="1001">
        <v>-80.954643000000004</v>
      </c>
      <c r="I888" s="1001">
        <v>4.5889536529999999</v>
      </c>
      <c r="J888" s="262" t="s">
        <v>96</v>
      </c>
      <c r="K888" s="262" t="s">
        <v>955</v>
      </c>
      <c r="L888" s="1001">
        <v>101.6</v>
      </c>
      <c r="M888" s="1001">
        <v>72.099999999999994</v>
      </c>
      <c r="N888" s="1001">
        <v>1.4091539528432733</v>
      </c>
      <c r="O888" s="262" t="s">
        <v>163</v>
      </c>
      <c r="P888" s="262" t="s">
        <v>946</v>
      </c>
      <c r="R888" s="262">
        <v>180</v>
      </c>
      <c r="X888" s="1031" t="s">
        <v>1974</v>
      </c>
      <c r="Y888" s="1031" t="s">
        <v>1974</v>
      </c>
      <c r="AA888" s="1036"/>
    </row>
    <row r="889" spans="1:27" x14ac:dyDescent="0.2">
      <c r="A889" s="262">
        <v>63548</v>
      </c>
      <c r="B889" s="262" t="s">
        <v>1865</v>
      </c>
      <c r="C889" s="1000">
        <v>43889</v>
      </c>
      <c r="D889" s="262">
        <v>2020</v>
      </c>
      <c r="E889" s="262" t="s">
        <v>93</v>
      </c>
      <c r="F889" s="262" t="s">
        <v>500</v>
      </c>
      <c r="G889" s="1001">
        <v>33.094931000000003</v>
      </c>
      <c r="H889" s="1001">
        <v>-81.434839999999994</v>
      </c>
      <c r="I889" s="1001">
        <v>4.6525726027000003</v>
      </c>
      <c r="J889" s="262" t="s">
        <v>96</v>
      </c>
      <c r="K889" s="262" t="s">
        <v>955</v>
      </c>
      <c r="L889" s="1001">
        <v>103</v>
      </c>
      <c r="M889" s="1001">
        <v>70</v>
      </c>
      <c r="N889" s="1001">
        <v>1.4714285714285715</v>
      </c>
      <c r="O889" s="262" t="s">
        <v>163</v>
      </c>
      <c r="P889" s="262" t="s">
        <v>946</v>
      </c>
      <c r="R889" s="262">
        <v>183</v>
      </c>
      <c r="X889" s="1031" t="s">
        <v>1974</v>
      </c>
      <c r="Y889" s="1031" t="s">
        <v>1974</v>
      </c>
      <c r="AA889" s="1036">
        <v>38.211932795532249</v>
      </c>
    </row>
    <row r="890" spans="1:27" x14ac:dyDescent="0.2">
      <c r="A890" s="262">
        <v>64103</v>
      </c>
      <c r="B890" s="262" t="s">
        <v>228</v>
      </c>
      <c r="C890" s="1000">
        <v>44196</v>
      </c>
      <c r="D890" s="262">
        <v>2020</v>
      </c>
      <c r="E890" s="262" t="s">
        <v>8</v>
      </c>
      <c r="F890" s="262" t="s">
        <v>38</v>
      </c>
      <c r="G890" s="1001">
        <v>33.798352999999999</v>
      </c>
      <c r="H890" s="1001">
        <v>-115.366682</v>
      </c>
      <c r="I890" s="1001">
        <v>5.8553680364999998</v>
      </c>
      <c r="J890" s="262" t="s">
        <v>96</v>
      </c>
      <c r="K890" s="262" t="s">
        <v>961</v>
      </c>
      <c r="L890" s="1001">
        <v>100</v>
      </c>
      <c r="M890" s="1001">
        <v>70</v>
      </c>
      <c r="N890" s="1001">
        <v>1.4285714285714286</v>
      </c>
      <c r="O890" s="262" t="s">
        <v>163</v>
      </c>
      <c r="P890" s="262" t="s">
        <v>946</v>
      </c>
      <c r="R890" s="262">
        <v>180</v>
      </c>
      <c r="S890" s="262" t="s">
        <v>1059</v>
      </c>
      <c r="U890" s="262">
        <v>2020</v>
      </c>
      <c r="V890" s="262">
        <v>35</v>
      </c>
      <c r="W890" s="262">
        <v>140</v>
      </c>
      <c r="X890" s="1031" t="s">
        <v>1974</v>
      </c>
      <c r="Y890" s="1031" t="s">
        <v>1974</v>
      </c>
      <c r="AA890" s="1036"/>
    </row>
    <row r="891" spans="1:27" x14ac:dyDescent="0.2">
      <c r="A891" s="262">
        <v>62495</v>
      </c>
      <c r="B891" s="262" t="s">
        <v>1866</v>
      </c>
      <c r="C891" s="1000">
        <v>43951</v>
      </c>
      <c r="D891" s="262">
        <v>2020</v>
      </c>
      <c r="E891" s="262" t="s">
        <v>92</v>
      </c>
      <c r="F891" s="262" t="s">
        <v>60</v>
      </c>
      <c r="G891" s="1001">
        <v>38.632871999999999</v>
      </c>
      <c r="H891" s="1001">
        <v>-104.661575</v>
      </c>
      <c r="I891" s="1001">
        <v>5.0011926941000002</v>
      </c>
      <c r="J891" s="262" t="s">
        <v>96</v>
      </c>
      <c r="K891" s="262" t="s">
        <v>955</v>
      </c>
      <c r="L891" s="1001">
        <v>81.5</v>
      </c>
      <c r="M891" s="1001">
        <v>60</v>
      </c>
      <c r="N891" s="1001">
        <v>1.3583333333333334</v>
      </c>
      <c r="O891" s="262" t="s">
        <v>163</v>
      </c>
      <c r="P891" s="262" t="s">
        <v>946</v>
      </c>
      <c r="R891" s="262">
        <v>180</v>
      </c>
      <c r="X891" s="1031" t="s">
        <v>1974</v>
      </c>
      <c r="Y891" s="1031" t="s">
        <v>1974</v>
      </c>
      <c r="Z891" s="1036">
        <v>24.63753916920032</v>
      </c>
      <c r="AA891" s="1036"/>
    </row>
    <row r="892" spans="1:27" x14ac:dyDescent="0.2">
      <c r="A892" s="262">
        <v>62774</v>
      </c>
      <c r="B892" s="262" t="s">
        <v>1867</v>
      </c>
      <c r="C892" s="1000">
        <v>44196</v>
      </c>
      <c r="D892" s="262">
        <v>2020</v>
      </c>
      <c r="E892" s="262" t="s">
        <v>2</v>
      </c>
      <c r="F892" s="262" t="s">
        <v>21</v>
      </c>
      <c r="G892" s="1001">
        <v>32.476163999999997</v>
      </c>
      <c r="H892" s="1001">
        <v>-95.712199999999996</v>
      </c>
      <c r="I892" s="1001">
        <v>4.6395936073000001</v>
      </c>
      <c r="J892" s="262" t="s">
        <v>96</v>
      </c>
      <c r="K892" s="262" t="s">
        <v>955</v>
      </c>
      <c r="L892" s="1001">
        <v>81</v>
      </c>
      <c r="M892" s="1001">
        <v>59.8</v>
      </c>
      <c r="N892" s="1001">
        <v>1.3545150501672241</v>
      </c>
      <c r="O892" s="262" t="s">
        <v>163</v>
      </c>
      <c r="P892" s="262" t="s">
        <v>946</v>
      </c>
      <c r="R892" s="262">
        <v>180</v>
      </c>
      <c r="X892" s="1031">
        <v>16.140715637161598</v>
      </c>
      <c r="Y892" s="1031">
        <v>0</v>
      </c>
      <c r="AA892" s="1036"/>
    </row>
    <row r="893" spans="1:27" x14ac:dyDescent="0.2">
      <c r="A893" s="262">
        <v>62773</v>
      </c>
      <c r="B893" s="262" t="s">
        <v>1868</v>
      </c>
      <c r="C893" s="1000">
        <v>44196</v>
      </c>
      <c r="D893" s="262">
        <v>2020</v>
      </c>
      <c r="E893" s="262" t="s">
        <v>2</v>
      </c>
      <c r="F893" s="262" t="s">
        <v>21</v>
      </c>
      <c r="G893" s="1001">
        <v>33.552661000000001</v>
      </c>
      <c r="H893" s="1001">
        <v>-97.178661000000005</v>
      </c>
      <c r="I893" s="1001">
        <v>4.7534671233000001</v>
      </c>
      <c r="J893" s="262" t="s">
        <v>96</v>
      </c>
      <c r="K893" s="262" t="s">
        <v>955</v>
      </c>
      <c r="L893" s="1001">
        <v>81</v>
      </c>
      <c r="M893" s="1001">
        <v>59.8</v>
      </c>
      <c r="N893" s="1001">
        <v>1.3545150501672241</v>
      </c>
      <c r="O893" s="262" t="s">
        <v>163</v>
      </c>
      <c r="P893" s="262" t="s">
        <v>946</v>
      </c>
      <c r="R893" s="262">
        <v>180</v>
      </c>
      <c r="X893" s="1031">
        <v>-0.113415343349607</v>
      </c>
      <c r="Y893" s="1031">
        <v>0</v>
      </c>
      <c r="AA893" s="1036"/>
    </row>
    <row r="894" spans="1:27" x14ac:dyDescent="0.2">
      <c r="A894" s="262">
        <v>62469</v>
      </c>
      <c r="B894" s="262" t="s">
        <v>1869</v>
      </c>
      <c r="C894" s="1000">
        <v>44165</v>
      </c>
      <c r="D894" s="262">
        <v>2020</v>
      </c>
      <c r="E894" s="262" t="s">
        <v>92</v>
      </c>
      <c r="F894" s="262" t="s">
        <v>499</v>
      </c>
      <c r="G894" s="1001">
        <v>37.629190999999999</v>
      </c>
      <c r="H894" s="1001">
        <v>-113.626791</v>
      </c>
      <c r="I894" s="1001">
        <v>5.4006244291999996</v>
      </c>
      <c r="J894" s="262" t="s">
        <v>96</v>
      </c>
      <c r="K894" s="262" t="s">
        <v>961</v>
      </c>
      <c r="L894" s="1001">
        <v>74.2</v>
      </c>
      <c r="M894" s="1001">
        <v>58</v>
      </c>
      <c r="N894" s="1001">
        <v>1.2793103448275862</v>
      </c>
      <c r="O894" s="262" t="s">
        <v>163</v>
      </c>
      <c r="P894" s="262" t="s">
        <v>946</v>
      </c>
      <c r="R894" s="262">
        <v>180</v>
      </c>
      <c r="X894" s="1031">
        <v>18.6603376854518</v>
      </c>
      <c r="Y894" s="1031">
        <v>14.046370858353299</v>
      </c>
      <c r="Z894" s="1036">
        <v>19.657140528549462</v>
      </c>
      <c r="AA894" s="1036">
        <v>33.916603596537378</v>
      </c>
    </row>
    <row r="895" spans="1:27" x14ac:dyDescent="0.2">
      <c r="A895" s="262">
        <v>63350</v>
      </c>
      <c r="B895" s="262" t="s">
        <v>1870</v>
      </c>
      <c r="C895" s="1000">
        <v>44012</v>
      </c>
      <c r="D895" s="262">
        <v>2020</v>
      </c>
      <c r="E895" s="262" t="s">
        <v>93</v>
      </c>
      <c r="F895" s="262" t="s">
        <v>45</v>
      </c>
      <c r="G895" s="1001">
        <v>31.194580999999999</v>
      </c>
      <c r="H895" s="1001">
        <v>-84.136180999999993</v>
      </c>
      <c r="I895" s="1001">
        <v>4.7725954338000003</v>
      </c>
      <c r="J895" s="262" t="s">
        <v>96</v>
      </c>
      <c r="K895" s="262" t="s">
        <v>961</v>
      </c>
      <c r="L895" s="1001">
        <v>77</v>
      </c>
      <c r="M895" s="1001">
        <v>57.5</v>
      </c>
      <c r="N895" s="1001">
        <v>1.3391304347826087</v>
      </c>
      <c r="O895" s="262" t="s">
        <v>163</v>
      </c>
      <c r="P895" s="262" t="s">
        <v>946</v>
      </c>
      <c r="R895" s="262">
        <v>180</v>
      </c>
      <c r="X895" s="1031">
        <v>22.194139965848098</v>
      </c>
      <c r="Y895" s="1031">
        <v>4.8342656653884601</v>
      </c>
      <c r="Z895" s="1036">
        <v>23.842103648585827</v>
      </c>
      <c r="AA895" s="1036">
        <v>34.69223587112289</v>
      </c>
    </row>
    <row r="896" spans="1:27" x14ac:dyDescent="0.2">
      <c r="A896" s="262">
        <v>63860</v>
      </c>
      <c r="B896" s="262" t="s">
        <v>1871</v>
      </c>
      <c r="C896" s="1000">
        <v>44042</v>
      </c>
      <c r="D896" s="262">
        <v>2020</v>
      </c>
      <c r="E896" s="262" t="s">
        <v>92</v>
      </c>
      <c r="F896" s="262" t="s">
        <v>19</v>
      </c>
      <c r="G896" s="1001">
        <v>35.356090999999999</v>
      </c>
      <c r="H896" s="1001">
        <v>-106.856801</v>
      </c>
      <c r="I896" s="1001">
        <v>5.5539020548</v>
      </c>
      <c r="J896" s="262" t="s">
        <v>96</v>
      </c>
      <c r="K896" s="262" t="s">
        <v>955</v>
      </c>
      <c r="L896" s="1001">
        <v>66.7</v>
      </c>
      <c r="M896" s="1001">
        <v>55</v>
      </c>
      <c r="N896" s="1001">
        <v>1.2127272727272729</v>
      </c>
      <c r="O896" s="262" t="s">
        <v>163</v>
      </c>
      <c r="P896" s="262" t="s">
        <v>946</v>
      </c>
      <c r="R896" s="262">
        <v>180</v>
      </c>
      <c r="X896" s="1031">
        <v>31.542279298886999</v>
      </c>
      <c r="Y896" s="1031">
        <v>18.770137316934701</v>
      </c>
      <c r="AA896" s="1036"/>
    </row>
    <row r="897" spans="1:27" x14ac:dyDescent="0.2">
      <c r="A897" s="262">
        <v>63906</v>
      </c>
      <c r="B897" s="262" t="s">
        <v>1872</v>
      </c>
      <c r="C897" s="1000">
        <v>44196</v>
      </c>
      <c r="D897" s="262">
        <v>2020</v>
      </c>
      <c r="E897" s="262" t="s">
        <v>92</v>
      </c>
      <c r="F897" s="262" t="s">
        <v>68</v>
      </c>
      <c r="G897" s="1001">
        <v>39.585830999999999</v>
      </c>
      <c r="H897" s="1001">
        <v>-119.52179099999999</v>
      </c>
      <c r="I897" s="1001">
        <v>5.2310636985999999</v>
      </c>
      <c r="J897" s="262" t="s">
        <v>96</v>
      </c>
      <c r="K897" s="262" t="s">
        <v>955</v>
      </c>
      <c r="L897" s="1001">
        <v>61.16</v>
      </c>
      <c r="M897" s="1001">
        <v>54.6</v>
      </c>
      <c r="N897" s="1001">
        <v>1.1201465201465202</v>
      </c>
      <c r="O897" s="262" t="s">
        <v>962</v>
      </c>
      <c r="P897" s="262" t="s">
        <v>962</v>
      </c>
      <c r="R897" s="262">
        <v>180</v>
      </c>
      <c r="X897" s="1031" t="s">
        <v>1974</v>
      </c>
      <c r="Y897" s="1031" t="s">
        <v>1974</v>
      </c>
      <c r="AA897" s="1036"/>
    </row>
    <row r="898" spans="1:27" x14ac:dyDescent="0.2">
      <c r="A898" s="262">
        <v>59531</v>
      </c>
      <c r="B898" s="262" t="s">
        <v>1873</v>
      </c>
      <c r="C898" s="1000">
        <v>44012</v>
      </c>
      <c r="D898" s="262">
        <v>2020</v>
      </c>
      <c r="E898" s="262" t="s">
        <v>8</v>
      </c>
      <c r="F898" s="262" t="s">
        <v>38</v>
      </c>
      <c r="G898" s="1001">
        <v>36.941251000000001</v>
      </c>
      <c r="H898" s="1001">
        <v>-119.96233100000001</v>
      </c>
      <c r="I898" s="1001">
        <v>5.2077817352000002</v>
      </c>
      <c r="J898" s="262" t="s">
        <v>96</v>
      </c>
      <c r="K898" s="262" t="s">
        <v>955</v>
      </c>
      <c r="L898" s="1001">
        <v>67</v>
      </c>
      <c r="M898" s="1001">
        <v>50</v>
      </c>
      <c r="N898" s="1001">
        <v>1.34</v>
      </c>
      <c r="O898" s="262" t="s">
        <v>163</v>
      </c>
      <c r="P898" s="262" t="s">
        <v>946</v>
      </c>
      <c r="R898" s="262">
        <v>180</v>
      </c>
      <c r="X898" s="1031">
        <v>29.2395396441994</v>
      </c>
      <c r="Y898" s="1031">
        <v>4.4767874236024197</v>
      </c>
      <c r="AA898" s="1036"/>
    </row>
    <row r="899" spans="1:27" x14ac:dyDescent="0.2">
      <c r="A899" s="262">
        <v>61646</v>
      </c>
      <c r="B899" s="262" t="s">
        <v>1874</v>
      </c>
      <c r="C899" s="1000">
        <v>44104</v>
      </c>
      <c r="D899" s="262">
        <v>2020</v>
      </c>
      <c r="E899" s="262" t="s">
        <v>4</v>
      </c>
      <c r="F899" s="262" t="s">
        <v>890</v>
      </c>
      <c r="G899" s="1001">
        <v>30.465990999999999</v>
      </c>
      <c r="H899" s="1001">
        <v>-91.324000999999996</v>
      </c>
      <c r="I899" s="1001">
        <v>4.6533942921999998</v>
      </c>
      <c r="J899" s="262" t="s">
        <v>96</v>
      </c>
      <c r="K899" s="262" t="s">
        <v>955</v>
      </c>
      <c r="L899" s="1001">
        <v>74.5</v>
      </c>
      <c r="M899" s="1001">
        <v>50</v>
      </c>
      <c r="N899" s="1001">
        <v>1.49</v>
      </c>
      <c r="O899" s="262" t="s">
        <v>163</v>
      </c>
      <c r="P899" s="262" t="s">
        <v>946</v>
      </c>
      <c r="R899" s="262">
        <v>180</v>
      </c>
      <c r="X899" s="1031">
        <v>28.6224245501102</v>
      </c>
      <c r="Y899" s="1031">
        <v>1.69384642415414</v>
      </c>
      <c r="AA899" s="1036">
        <v>34.40409681965204</v>
      </c>
    </row>
    <row r="900" spans="1:27" x14ac:dyDescent="0.2">
      <c r="A900" s="262">
        <v>62465</v>
      </c>
      <c r="B900" s="262" t="s">
        <v>1875</v>
      </c>
      <c r="C900" s="1000">
        <v>44196</v>
      </c>
      <c r="D900" s="262">
        <v>2020</v>
      </c>
      <c r="E900" s="262" t="s">
        <v>8</v>
      </c>
      <c r="F900" s="262" t="s">
        <v>38</v>
      </c>
      <c r="G900" s="1001">
        <v>36.708961000000002</v>
      </c>
      <c r="H900" s="1001">
        <v>-120.396511</v>
      </c>
      <c r="I900" s="1001">
        <v>5.2717757991000003</v>
      </c>
      <c r="J900" s="262" t="s">
        <v>96</v>
      </c>
      <c r="K900" s="262" t="s">
        <v>961</v>
      </c>
      <c r="L900" s="1001">
        <v>68.900000000000006</v>
      </c>
      <c r="M900" s="1001">
        <v>50</v>
      </c>
      <c r="N900" s="1001">
        <v>1.3780000000000001</v>
      </c>
      <c r="O900" s="262" t="s">
        <v>163</v>
      </c>
      <c r="P900" s="262" t="s">
        <v>946</v>
      </c>
      <c r="R900" s="262">
        <v>180</v>
      </c>
      <c r="X900" s="1031" t="s">
        <v>1974</v>
      </c>
      <c r="Y900" s="1031" t="s">
        <v>1974</v>
      </c>
      <c r="AA900" s="1036">
        <v>42.679336524785093</v>
      </c>
    </row>
    <row r="901" spans="1:27" x14ac:dyDescent="0.2">
      <c r="A901" s="262">
        <v>62440</v>
      </c>
      <c r="B901" s="262" t="s">
        <v>1876</v>
      </c>
      <c r="C901" s="1000">
        <v>44196</v>
      </c>
      <c r="D901" s="262">
        <v>2020</v>
      </c>
      <c r="E901" s="262" t="s">
        <v>92</v>
      </c>
      <c r="F901" s="262" t="s">
        <v>68</v>
      </c>
      <c r="G901" s="1001">
        <v>35.899693999999997</v>
      </c>
      <c r="H901" s="1001">
        <v>-114.926301</v>
      </c>
      <c r="I901" s="1001">
        <v>5.4780166667000003</v>
      </c>
      <c r="J901" s="262" t="s">
        <v>96</v>
      </c>
      <c r="K901" s="262" t="s">
        <v>955</v>
      </c>
      <c r="L901" s="1001">
        <v>65.400000000000006</v>
      </c>
      <c r="M901" s="1001">
        <v>50</v>
      </c>
      <c r="N901" s="1001">
        <v>1.3080000000000001</v>
      </c>
      <c r="O901" s="262" t="s">
        <v>163</v>
      </c>
      <c r="P901" s="262" t="s">
        <v>946</v>
      </c>
      <c r="R901" s="262">
        <v>180</v>
      </c>
      <c r="X901" s="1031" t="s">
        <v>1974</v>
      </c>
      <c r="Y901" s="1031" t="s">
        <v>1974</v>
      </c>
      <c r="Z901" s="1036">
        <v>24.329272480262663</v>
      </c>
      <c r="AA901" s="1036"/>
    </row>
    <row r="902" spans="1:27" x14ac:dyDescent="0.2">
      <c r="A902" s="262">
        <v>62422</v>
      </c>
      <c r="B902" s="262" t="s">
        <v>1877</v>
      </c>
      <c r="C902" s="1000">
        <v>44196</v>
      </c>
      <c r="D902" s="262">
        <v>2020</v>
      </c>
      <c r="E902" s="262" t="s">
        <v>4</v>
      </c>
      <c r="F902" s="262" t="s">
        <v>505</v>
      </c>
      <c r="G902" s="1001">
        <v>43.062786000000003</v>
      </c>
      <c r="H902" s="1001">
        <v>-83.944944000000007</v>
      </c>
      <c r="I902" s="1001">
        <v>3.7772933790000001</v>
      </c>
      <c r="J902" s="262" t="s">
        <v>96</v>
      </c>
      <c r="K902" s="262" t="s">
        <v>955</v>
      </c>
      <c r="L902" s="1001">
        <v>72</v>
      </c>
      <c r="M902" s="1001">
        <v>50</v>
      </c>
      <c r="N902" s="1001">
        <v>1.44</v>
      </c>
      <c r="O902" s="262" t="s">
        <v>163</v>
      </c>
      <c r="P902" s="262" t="s">
        <v>946</v>
      </c>
      <c r="R902" s="262">
        <v>180</v>
      </c>
      <c r="X902" s="1031" t="s">
        <v>1974</v>
      </c>
      <c r="Y902" s="1031" t="s">
        <v>1974</v>
      </c>
      <c r="Z902" s="1036">
        <v>42.869422304828973</v>
      </c>
      <c r="AA902" s="1036">
        <v>50.264790573315615</v>
      </c>
    </row>
    <row r="903" spans="1:27" x14ac:dyDescent="0.2">
      <c r="A903" s="262">
        <v>62464</v>
      </c>
      <c r="B903" s="262" t="s">
        <v>1878</v>
      </c>
      <c r="C903" s="1000">
        <v>44196</v>
      </c>
      <c r="D903" s="262">
        <v>2020</v>
      </c>
      <c r="E903" s="262" t="s">
        <v>8</v>
      </c>
      <c r="F903" s="262" t="s">
        <v>38</v>
      </c>
      <c r="G903" s="1001">
        <v>36.708750999999999</v>
      </c>
      <c r="H903" s="1001">
        <v>-120.414281</v>
      </c>
      <c r="I903" s="1001">
        <v>5.2840073059000003</v>
      </c>
      <c r="J903" s="262" t="s">
        <v>96</v>
      </c>
      <c r="K903" s="262" t="s">
        <v>961</v>
      </c>
      <c r="L903" s="1001">
        <v>65.3</v>
      </c>
      <c r="M903" s="1001">
        <v>50</v>
      </c>
      <c r="N903" s="1001">
        <v>1.306</v>
      </c>
      <c r="O903" s="262" t="s">
        <v>163</v>
      </c>
      <c r="P903" s="262" t="s">
        <v>946</v>
      </c>
      <c r="R903" s="262">
        <v>180</v>
      </c>
      <c r="X903" s="1031" t="s">
        <v>1974</v>
      </c>
      <c r="Y903" s="1031" t="s">
        <v>1974</v>
      </c>
      <c r="AA903" s="1036">
        <v>42.572766149779476</v>
      </c>
    </row>
    <row r="904" spans="1:27" x14ac:dyDescent="0.2">
      <c r="A904" s="262">
        <v>62377</v>
      </c>
      <c r="B904" s="262" t="s">
        <v>1879</v>
      </c>
      <c r="C904" s="1000">
        <v>44012</v>
      </c>
      <c r="D904" s="262">
        <v>2020</v>
      </c>
      <c r="E904" s="262" t="s">
        <v>93</v>
      </c>
      <c r="F904" s="262" t="s">
        <v>45</v>
      </c>
      <c r="G904" s="1001">
        <v>30.953030999999999</v>
      </c>
      <c r="H904" s="1001">
        <v>-83.219701000000001</v>
      </c>
      <c r="I904" s="1001">
        <v>4.7578200913000002</v>
      </c>
      <c r="J904" s="262" t="s">
        <v>96</v>
      </c>
      <c r="K904" s="262" t="s">
        <v>955</v>
      </c>
      <c r="L904" s="1001">
        <v>66.2</v>
      </c>
      <c r="M904" s="1001">
        <v>49.5</v>
      </c>
      <c r="N904" s="1001">
        <v>1.3373737373737373</v>
      </c>
      <c r="O904" s="262" t="s">
        <v>962</v>
      </c>
      <c r="P904" s="262" t="s">
        <v>962</v>
      </c>
      <c r="Q904" s="262">
        <v>20</v>
      </c>
      <c r="R904" s="262">
        <v>180</v>
      </c>
      <c r="X904" s="1031">
        <v>25.157676625124498</v>
      </c>
      <c r="Y904" s="1031">
        <v>4.6192843298967396</v>
      </c>
      <c r="AA904" s="1036">
        <v>47.319823043796461</v>
      </c>
    </row>
    <row r="905" spans="1:27" x14ac:dyDescent="0.2">
      <c r="A905" s="262">
        <v>63667</v>
      </c>
      <c r="B905" s="262" t="s">
        <v>1880</v>
      </c>
      <c r="C905" s="1000">
        <v>44165</v>
      </c>
      <c r="D905" s="262">
        <v>2020</v>
      </c>
      <c r="E905" s="262" t="s">
        <v>6</v>
      </c>
      <c r="F905" s="262" t="s">
        <v>891</v>
      </c>
      <c r="G905" s="1001">
        <v>43.387115999999999</v>
      </c>
      <c r="H905" s="1001">
        <v>-70.710185999999993</v>
      </c>
      <c r="I905" s="1001">
        <v>3.8326310501999998</v>
      </c>
      <c r="J905" s="262" t="s">
        <v>96</v>
      </c>
      <c r="K905" s="262" t="s">
        <v>955</v>
      </c>
      <c r="L905" s="1001">
        <v>70.8</v>
      </c>
      <c r="M905" s="1001">
        <v>49.4</v>
      </c>
      <c r="N905" s="1001">
        <v>1.4331983805668016</v>
      </c>
      <c r="O905" s="262" t="s">
        <v>163</v>
      </c>
      <c r="P905" s="262" t="s">
        <v>946</v>
      </c>
      <c r="R905" s="262">
        <v>180</v>
      </c>
      <c r="X905" s="1031">
        <v>33.278261382816602</v>
      </c>
      <c r="Y905" s="1031">
        <v>9.6508994388416909</v>
      </c>
      <c r="Z905" s="1036">
        <v>67.918921494659983</v>
      </c>
      <c r="AA905" s="1036"/>
    </row>
    <row r="906" spans="1:27" x14ac:dyDescent="0.2">
      <c r="A906" s="262">
        <v>59870</v>
      </c>
      <c r="B906" s="262" t="s">
        <v>1881</v>
      </c>
      <c r="C906" s="1000">
        <v>44196</v>
      </c>
      <c r="D906" s="262">
        <v>2020</v>
      </c>
      <c r="E906" s="262" t="s">
        <v>8</v>
      </c>
      <c r="F906" s="262" t="s">
        <v>38</v>
      </c>
      <c r="G906" s="1001">
        <v>36.716180999999999</v>
      </c>
      <c r="H906" s="1001">
        <v>-120.414361</v>
      </c>
      <c r="I906" s="1001">
        <v>5.2840073059000003</v>
      </c>
      <c r="J906" s="262" t="s">
        <v>96</v>
      </c>
      <c r="K906" s="262" t="s">
        <v>961</v>
      </c>
      <c r="L906" s="1001">
        <v>53.6</v>
      </c>
      <c r="M906" s="1001">
        <v>40</v>
      </c>
      <c r="N906" s="1001">
        <v>1.34</v>
      </c>
      <c r="O906" s="262" t="s">
        <v>163</v>
      </c>
      <c r="P906" s="262" t="s">
        <v>946</v>
      </c>
      <c r="R906" s="262">
        <v>180</v>
      </c>
      <c r="X906" s="1031" t="s">
        <v>1974</v>
      </c>
      <c r="Y906" s="1031" t="s">
        <v>1974</v>
      </c>
      <c r="AA906" s="1036">
        <v>42.572766149779476</v>
      </c>
    </row>
    <row r="907" spans="1:27" x14ac:dyDescent="0.2">
      <c r="A907" s="262">
        <v>63349</v>
      </c>
      <c r="B907" s="262" t="s">
        <v>1882</v>
      </c>
      <c r="C907" s="1000">
        <v>43861</v>
      </c>
      <c r="D907" s="262">
        <v>2020</v>
      </c>
      <c r="E907" s="262" t="s">
        <v>92</v>
      </c>
      <c r="F907" s="262" t="s">
        <v>48</v>
      </c>
      <c r="G907" s="1001">
        <v>33.771211000000001</v>
      </c>
      <c r="H907" s="1001">
        <v>-113.654511</v>
      </c>
      <c r="I907" s="1001">
        <v>5.8105712329000001</v>
      </c>
      <c r="J907" s="262" t="s">
        <v>96</v>
      </c>
      <c r="K907" s="262" t="s">
        <v>961</v>
      </c>
      <c r="L907" s="1001">
        <v>42</v>
      </c>
      <c r="M907" s="1001">
        <v>32.5</v>
      </c>
      <c r="N907" s="1001">
        <v>1.2923076923076924</v>
      </c>
      <c r="O907" s="262" t="s">
        <v>163</v>
      </c>
      <c r="P907" s="262" t="s">
        <v>946</v>
      </c>
      <c r="R907" s="262">
        <v>180</v>
      </c>
      <c r="X907" s="1031" t="s">
        <v>1974</v>
      </c>
      <c r="Y907" s="1031" t="s">
        <v>1974</v>
      </c>
      <c r="Z907" s="1036">
        <v>21.498338798626406</v>
      </c>
      <c r="AA907" s="1036">
        <v>32.592997697947553</v>
      </c>
    </row>
    <row r="908" spans="1:27" x14ac:dyDescent="0.2">
      <c r="A908" s="262">
        <v>63084</v>
      </c>
      <c r="B908" s="262" t="s">
        <v>1883</v>
      </c>
      <c r="C908" s="1000">
        <v>44074</v>
      </c>
      <c r="D908" s="262">
        <v>2020</v>
      </c>
      <c r="E908" s="262" t="s">
        <v>1</v>
      </c>
      <c r="F908" s="262" t="s">
        <v>43</v>
      </c>
      <c r="G908" s="1001">
        <v>36.626170999999999</v>
      </c>
      <c r="H908" s="1001">
        <v>-76.191040999999998</v>
      </c>
      <c r="I908" s="1001">
        <v>4.3643353880999998</v>
      </c>
      <c r="J908" s="262" t="s">
        <v>96</v>
      </c>
      <c r="K908" s="262" t="s">
        <v>961</v>
      </c>
      <c r="L908" s="1001">
        <v>40.299999999999997</v>
      </c>
      <c r="M908" s="1001">
        <v>32</v>
      </c>
      <c r="N908" s="1001">
        <v>1.2593749999999999</v>
      </c>
      <c r="O908" s="262" t="s">
        <v>163</v>
      </c>
      <c r="P908" s="262" t="s">
        <v>946</v>
      </c>
      <c r="R908" s="262">
        <v>181</v>
      </c>
      <c r="X908" s="1031">
        <v>24.299132370176601</v>
      </c>
      <c r="Y908" s="1031">
        <v>10.006858746504401</v>
      </c>
      <c r="AA908" s="1036">
        <v>37.779226435039675</v>
      </c>
    </row>
    <row r="909" spans="1:27" x14ac:dyDescent="0.2">
      <c r="A909" s="262">
        <v>62932</v>
      </c>
      <c r="B909" s="262" t="s">
        <v>1884</v>
      </c>
      <c r="C909" s="1000">
        <v>44042</v>
      </c>
      <c r="D909" s="262">
        <v>2020</v>
      </c>
      <c r="E909" s="262" t="s">
        <v>2</v>
      </c>
      <c r="F909" s="262" t="s">
        <v>21</v>
      </c>
      <c r="G909" s="1001">
        <v>31.694761</v>
      </c>
      <c r="H909" s="1001">
        <v>-102.687791</v>
      </c>
      <c r="I909" s="1001">
        <v>5.5428499999999996</v>
      </c>
      <c r="J909" s="262" t="s">
        <v>96</v>
      </c>
      <c r="K909" s="262" t="s">
        <v>955</v>
      </c>
      <c r="L909" s="1001">
        <v>37.299999999999997</v>
      </c>
      <c r="M909" s="1001">
        <v>30</v>
      </c>
      <c r="N909" s="1001">
        <v>1.2433333333333332</v>
      </c>
      <c r="O909" s="262" t="s">
        <v>163</v>
      </c>
      <c r="P909" s="262" t="s">
        <v>946</v>
      </c>
      <c r="R909" s="262">
        <v>164</v>
      </c>
      <c r="X909" s="1031">
        <v>30.749196668584599</v>
      </c>
      <c r="Y909" s="1031">
        <v>0</v>
      </c>
      <c r="AA909" s="1036"/>
    </row>
    <row r="910" spans="1:27" x14ac:dyDescent="0.2">
      <c r="A910" s="262">
        <v>63545</v>
      </c>
      <c r="B910" s="262" t="s">
        <v>1885</v>
      </c>
      <c r="C910" s="1000">
        <v>43951</v>
      </c>
      <c r="D910" s="262">
        <v>2020</v>
      </c>
      <c r="E910" s="262" t="s">
        <v>8</v>
      </c>
      <c r="F910" s="262" t="s">
        <v>38</v>
      </c>
      <c r="G910" s="1001">
        <v>35.607756000000002</v>
      </c>
      <c r="H910" s="1001">
        <v>-119.700326</v>
      </c>
      <c r="I910" s="1001">
        <v>5.3507557078000003</v>
      </c>
      <c r="J910" s="262" t="s">
        <v>96</v>
      </c>
      <c r="K910" s="262" t="s">
        <v>955</v>
      </c>
      <c r="L910" s="1001">
        <v>34</v>
      </c>
      <c r="M910" s="1001">
        <v>30</v>
      </c>
      <c r="N910" s="1001">
        <v>1.1333333333333333</v>
      </c>
      <c r="O910" s="262" t="s">
        <v>163</v>
      </c>
      <c r="P910" s="262" t="s">
        <v>946</v>
      </c>
      <c r="R910" s="262">
        <v>180</v>
      </c>
      <c r="S910" s="262" t="s">
        <v>1059</v>
      </c>
      <c r="T910" s="262" t="s">
        <v>1030</v>
      </c>
      <c r="U910" s="262">
        <v>2021</v>
      </c>
      <c r="V910" s="262">
        <v>10</v>
      </c>
      <c r="W910" s="262">
        <v>20</v>
      </c>
      <c r="X910" s="1031">
        <v>22.316007032506199</v>
      </c>
      <c r="Y910" s="1031">
        <v>4.4767874236024197</v>
      </c>
      <c r="AA910" s="1036"/>
    </row>
    <row r="911" spans="1:27" x14ac:dyDescent="0.2">
      <c r="A911" s="262">
        <v>61932</v>
      </c>
      <c r="B911" s="262" t="s">
        <v>1886</v>
      </c>
      <c r="C911" s="1000">
        <v>44135</v>
      </c>
      <c r="D911" s="262">
        <v>2020</v>
      </c>
      <c r="E911" s="262" t="s">
        <v>92</v>
      </c>
      <c r="F911" s="262" t="s">
        <v>68</v>
      </c>
      <c r="G911" s="1001">
        <v>35.898051000000002</v>
      </c>
      <c r="H911" s="1001">
        <v>-114.929441</v>
      </c>
      <c r="I911" s="1001">
        <v>5.4780166667000003</v>
      </c>
      <c r="J911" s="262" t="s">
        <v>96</v>
      </c>
      <c r="K911" s="262" t="s">
        <v>955</v>
      </c>
      <c r="L911" s="1001">
        <v>32.700000000000003</v>
      </c>
      <c r="M911" s="1001">
        <v>25</v>
      </c>
      <c r="N911" s="1001">
        <v>1.3080000000000001</v>
      </c>
      <c r="O911" s="262" t="s">
        <v>163</v>
      </c>
      <c r="P911" s="262" t="s">
        <v>946</v>
      </c>
      <c r="R911" s="262">
        <v>180</v>
      </c>
      <c r="X911" s="1031">
        <v>22.889291547662999</v>
      </c>
      <c r="Y911" s="1031">
        <v>7.94038692022907</v>
      </c>
      <c r="Z911" s="1036">
        <v>27.837441245399287</v>
      </c>
      <c r="AA911" s="1036"/>
    </row>
    <row r="912" spans="1:27" x14ac:dyDescent="0.2">
      <c r="A912" s="262">
        <v>61931</v>
      </c>
      <c r="B912" s="262" t="s">
        <v>1887</v>
      </c>
      <c r="C912" s="1000">
        <v>44135</v>
      </c>
      <c r="D912" s="262">
        <v>2020</v>
      </c>
      <c r="E912" s="262" t="s">
        <v>92</v>
      </c>
      <c r="F912" s="262" t="s">
        <v>68</v>
      </c>
      <c r="G912" s="1001">
        <v>35.845790999999998</v>
      </c>
      <c r="H912" s="1001">
        <v>-114.969261</v>
      </c>
      <c r="I912" s="1001">
        <v>5.4780166667000003</v>
      </c>
      <c r="J912" s="262" t="s">
        <v>96</v>
      </c>
      <c r="K912" s="262" t="s">
        <v>955</v>
      </c>
      <c r="L912" s="1001">
        <v>32.700000000000003</v>
      </c>
      <c r="M912" s="1001">
        <v>25</v>
      </c>
      <c r="N912" s="1001">
        <v>1.3080000000000001</v>
      </c>
      <c r="O912" s="262" t="s">
        <v>163</v>
      </c>
      <c r="P912" s="262" t="s">
        <v>946</v>
      </c>
      <c r="R912" s="262">
        <v>180</v>
      </c>
      <c r="X912" s="1031">
        <v>23.106699399013301</v>
      </c>
      <c r="Y912" s="1031">
        <v>7.94038692022907</v>
      </c>
      <c r="Z912" s="1036">
        <v>27.837441245399287</v>
      </c>
      <c r="AA912" s="1036"/>
    </row>
    <row r="913" spans="1:27" x14ac:dyDescent="0.2">
      <c r="A913" s="262">
        <v>64158</v>
      </c>
      <c r="B913" s="262" t="s">
        <v>1888</v>
      </c>
      <c r="C913" s="1000">
        <v>44104</v>
      </c>
      <c r="D913" s="262">
        <v>2020</v>
      </c>
      <c r="E913" s="262" t="s">
        <v>1</v>
      </c>
      <c r="F913" s="262" t="s">
        <v>43</v>
      </c>
      <c r="G913" s="1001">
        <v>37.668520999999998</v>
      </c>
      <c r="H913" s="1001">
        <v>-77.198100999999994</v>
      </c>
      <c r="I913" s="1001">
        <v>4.2781465753000001</v>
      </c>
      <c r="J913" s="262" t="s">
        <v>96</v>
      </c>
      <c r="K913" s="262" t="s">
        <v>955</v>
      </c>
      <c r="L913" s="1001">
        <v>35</v>
      </c>
      <c r="M913" s="1001">
        <v>25</v>
      </c>
      <c r="N913" s="1001">
        <v>1.4</v>
      </c>
      <c r="O913" s="262" t="s">
        <v>163</v>
      </c>
      <c r="P913" s="262" t="s">
        <v>946</v>
      </c>
      <c r="R913" s="262">
        <v>181</v>
      </c>
      <c r="X913" s="1031">
        <v>24.662331558687001</v>
      </c>
      <c r="Y913" s="1031">
        <v>10.006858746504401</v>
      </c>
      <c r="AA913" s="1036"/>
    </row>
    <row r="914" spans="1:27" x14ac:dyDescent="0.2">
      <c r="A914" s="262">
        <v>62669</v>
      </c>
      <c r="B914" s="262" t="s">
        <v>1889</v>
      </c>
      <c r="C914" s="1000">
        <v>44196</v>
      </c>
      <c r="D914" s="262">
        <v>2020</v>
      </c>
      <c r="E914" s="262" t="s">
        <v>93</v>
      </c>
      <c r="F914" s="262" t="s">
        <v>67</v>
      </c>
      <c r="G914" s="1001">
        <v>35.321609000000002</v>
      </c>
      <c r="H914" s="1001">
        <v>-81.342443000000003</v>
      </c>
      <c r="I914" s="1001">
        <v>4.5234059360999996</v>
      </c>
      <c r="J914" s="262" t="s">
        <v>96</v>
      </c>
      <c r="K914" s="262" t="s">
        <v>955</v>
      </c>
      <c r="L914" s="1001">
        <v>36.299999999999997</v>
      </c>
      <c r="M914" s="1001">
        <v>25</v>
      </c>
      <c r="N914" s="1001">
        <v>1.452</v>
      </c>
      <c r="O914" s="262" t="s">
        <v>962</v>
      </c>
      <c r="P914" s="262" t="s">
        <v>962</v>
      </c>
      <c r="Q914" s="262">
        <v>20</v>
      </c>
      <c r="R914" s="262">
        <v>180</v>
      </c>
      <c r="X914" s="1031" t="s">
        <v>1974</v>
      </c>
      <c r="Y914" s="1031" t="s">
        <v>1974</v>
      </c>
      <c r="AA914" s="1036"/>
    </row>
    <row r="915" spans="1:27" x14ac:dyDescent="0.2">
      <c r="A915" s="262">
        <v>64211</v>
      </c>
      <c r="B915" s="262" t="s">
        <v>1890</v>
      </c>
      <c r="C915" s="1000">
        <v>44196</v>
      </c>
      <c r="D915" s="262">
        <v>2020</v>
      </c>
      <c r="E915" s="262" t="s">
        <v>93</v>
      </c>
      <c r="F915" s="262" t="s">
        <v>45</v>
      </c>
      <c r="G915" s="1001">
        <v>31.878321</v>
      </c>
      <c r="H915" s="1001">
        <v>-82.332211000000001</v>
      </c>
      <c r="I915" s="1001">
        <v>4.7269616438000002</v>
      </c>
      <c r="J915" s="262" t="s">
        <v>96</v>
      </c>
      <c r="K915" s="262" t="s">
        <v>955</v>
      </c>
      <c r="L915" s="1001">
        <v>37</v>
      </c>
      <c r="M915" s="1001">
        <v>25</v>
      </c>
      <c r="N915" s="1001">
        <v>1.48</v>
      </c>
      <c r="O915" s="262" t="s">
        <v>163</v>
      </c>
      <c r="P915" s="262" t="s">
        <v>946</v>
      </c>
      <c r="R915" s="262">
        <v>180</v>
      </c>
      <c r="X915" s="1031" t="s">
        <v>1974</v>
      </c>
      <c r="Y915" s="1031" t="s">
        <v>1974</v>
      </c>
      <c r="AA915" s="1036"/>
    </row>
    <row r="916" spans="1:27" x14ac:dyDescent="0.2">
      <c r="A916" s="262">
        <v>62594</v>
      </c>
      <c r="B916" s="262" t="s">
        <v>1891</v>
      </c>
      <c r="C916" s="1000">
        <v>44042</v>
      </c>
      <c r="D916" s="262">
        <v>2020</v>
      </c>
      <c r="E916" s="262" t="s">
        <v>93</v>
      </c>
      <c r="F916" s="262" t="s">
        <v>67</v>
      </c>
      <c r="G916" s="1001">
        <v>35.293621000000002</v>
      </c>
      <c r="H916" s="1001">
        <v>-81.778581000000003</v>
      </c>
      <c r="I916" s="1001">
        <v>4.5291230593999998</v>
      </c>
      <c r="J916" s="262" t="s">
        <v>96</v>
      </c>
      <c r="K916" s="262" t="s">
        <v>955</v>
      </c>
      <c r="L916" s="1001">
        <v>31.8</v>
      </c>
      <c r="M916" s="1001">
        <v>22</v>
      </c>
      <c r="N916" s="1001">
        <v>1.4454545454545455</v>
      </c>
      <c r="O916" s="262" t="s">
        <v>163</v>
      </c>
      <c r="P916" s="262" t="s">
        <v>946</v>
      </c>
      <c r="R916" s="262">
        <v>180</v>
      </c>
      <c r="X916" s="1031">
        <v>26.195606784702601</v>
      </c>
      <c r="Y916" s="1031">
        <v>3.7836339758623398</v>
      </c>
      <c r="AA916" s="1036">
        <v>47.77257236998225</v>
      </c>
    </row>
    <row r="917" spans="1:27" x14ac:dyDescent="0.2">
      <c r="A917" s="262">
        <v>62993</v>
      </c>
      <c r="B917" s="262" t="s">
        <v>1892</v>
      </c>
      <c r="C917" s="1000">
        <v>43951</v>
      </c>
      <c r="D917" s="262">
        <v>2020</v>
      </c>
      <c r="E917" s="262" t="s">
        <v>3</v>
      </c>
      <c r="F917" s="262" t="s">
        <v>510</v>
      </c>
      <c r="G917" s="1001">
        <v>37.550566000000003</v>
      </c>
      <c r="H917" s="1001">
        <v>-101.792821</v>
      </c>
      <c r="I917" s="1001">
        <v>5.0514920091000004</v>
      </c>
      <c r="J917" s="262" t="s">
        <v>96</v>
      </c>
      <c r="K917" s="262" t="s">
        <v>955</v>
      </c>
      <c r="L917" s="1001">
        <v>27.5</v>
      </c>
      <c r="M917" s="1001">
        <v>20</v>
      </c>
      <c r="N917" s="1001">
        <v>1.375</v>
      </c>
      <c r="O917" s="262" t="s">
        <v>163</v>
      </c>
      <c r="P917" s="262" t="s">
        <v>946</v>
      </c>
      <c r="R917" s="262">
        <v>178</v>
      </c>
      <c r="X917" s="1031">
        <v>24.414089075846</v>
      </c>
      <c r="Y917" s="1031">
        <v>29.158246722961099</v>
      </c>
      <c r="AA917" s="1036">
        <v>41.914522190297305</v>
      </c>
    </row>
    <row r="918" spans="1:27" x14ac:dyDescent="0.2">
      <c r="A918" s="262">
        <v>63786</v>
      </c>
      <c r="B918" s="262" t="s">
        <v>1893</v>
      </c>
      <c r="C918" s="1000">
        <v>43861</v>
      </c>
      <c r="D918" s="262">
        <v>2020</v>
      </c>
      <c r="E918" s="262" t="s">
        <v>1</v>
      </c>
      <c r="F918" s="262" t="s">
        <v>32</v>
      </c>
      <c r="G918" s="1001">
        <v>40.276811000000002</v>
      </c>
      <c r="H918" s="1001">
        <v>-74.096241000000006</v>
      </c>
      <c r="I918" s="1001">
        <v>4.0130954338000002</v>
      </c>
      <c r="J918" s="262" t="s">
        <v>96</v>
      </c>
      <c r="K918" s="262" t="s">
        <v>955</v>
      </c>
      <c r="L918" s="1001">
        <v>28.5</v>
      </c>
      <c r="M918" s="1001">
        <v>20</v>
      </c>
      <c r="N918" s="1001">
        <v>1.425</v>
      </c>
      <c r="O918" s="262" t="s">
        <v>962</v>
      </c>
      <c r="P918" s="262" t="s">
        <v>962</v>
      </c>
      <c r="Q918" s="262">
        <v>20</v>
      </c>
      <c r="R918" s="262">
        <v>180</v>
      </c>
      <c r="X918" s="1031">
        <v>20.6092025754029</v>
      </c>
      <c r="Y918" s="1031">
        <v>19.772993853847002</v>
      </c>
      <c r="AA918" s="1036"/>
    </row>
    <row r="919" spans="1:27" x14ac:dyDescent="0.2">
      <c r="A919" s="262">
        <v>62991</v>
      </c>
      <c r="B919" s="262" t="s">
        <v>1894</v>
      </c>
      <c r="C919" s="1000">
        <v>44074</v>
      </c>
      <c r="D919" s="262">
        <v>2020</v>
      </c>
      <c r="E919" s="262" t="s">
        <v>1</v>
      </c>
      <c r="F919" s="262" t="s">
        <v>20</v>
      </c>
      <c r="G919" s="1001">
        <v>39.884850999999998</v>
      </c>
      <c r="H919" s="1001">
        <v>-77.770550999999998</v>
      </c>
      <c r="I919" s="1001">
        <v>3.9674936072999998</v>
      </c>
      <c r="J919" s="262" t="s">
        <v>96</v>
      </c>
      <c r="K919" s="262" t="s">
        <v>955</v>
      </c>
      <c r="L919" s="1001">
        <v>27</v>
      </c>
      <c r="M919" s="1001">
        <v>20</v>
      </c>
      <c r="N919" s="1001">
        <v>1.35</v>
      </c>
      <c r="O919" s="262" t="s">
        <v>163</v>
      </c>
      <c r="P919" s="262" t="s">
        <v>946</v>
      </c>
      <c r="R919" s="262">
        <v>180</v>
      </c>
      <c r="X919" s="1031">
        <v>23.275183411234298</v>
      </c>
      <c r="Y919" s="1031">
        <v>9.9522099879546193</v>
      </c>
      <c r="AA919" s="1036">
        <v>45.174246823814826</v>
      </c>
    </row>
    <row r="920" spans="1:27" x14ac:dyDescent="0.2">
      <c r="A920" s="262">
        <v>62990</v>
      </c>
      <c r="B920" s="262" t="s">
        <v>1895</v>
      </c>
      <c r="C920" s="1000">
        <v>44104</v>
      </c>
      <c r="D920" s="262">
        <v>2020</v>
      </c>
      <c r="E920" s="262" t="s">
        <v>1</v>
      </c>
      <c r="F920" s="262" t="s">
        <v>20</v>
      </c>
      <c r="G920" s="1001">
        <v>39.897041000000002</v>
      </c>
      <c r="H920" s="1001">
        <v>-77.815521000000004</v>
      </c>
      <c r="I920" s="1001">
        <v>3.9484276255999999</v>
      </c>
      <c r="J920" s="262" t="s">
        <v>96</v>
      </c>
      <c r="K920" s="262" t="s">
        <v>955</v>
      </c>
      <c r="L920" s="1001">
        <v>27</v>
      </c>
      <c r="M920" s="1001">
        <v>20</v>
      </c>
      <c r="N920" s="1001">
        <v>1.35</v>
      </c>
      <c r="O920" s="262" t="s">
        <v>163</v>
      </c>
      <c r="P920" s="262" t="s">
        <v>946</v>
      </c>
      <c r="R920" s="262">
        <v>180</v>
      </c>
      <c r="X920" s="1031">
        <v>24.163243352785202</v>
      </c>
      <c r="Y920" s="1031">
        <v>9.9522099879546193</v>
      </c>
      <c r="AA920" s="1036">
        <v>45.413778144360698</v>
      </c>
    </row>
    <row r="921" spans="1:27" x14ac:dyDescent="0.2">
      <c r="A921" s="262">
        <v>63814</v>
      </c>
      <c r="B921" s="262" t="s">
        <v>1896</v>
      </c>
      <c r="C921" s="1000">
        <v>44165</v>
      </c>
      <c r="D921" s="262">
        <v>2020</v>
      </c>
      <c r="E921" s="262" t="s">
        <v>93</v>
      </c>
      <c r="F921" s="262" t="s">
        <v>45</v>
      </c>
      <c r="G921" s="1001">
        <v>31.071431</v>
      </c>
      <c r="H921" s="1001">
        <v>-83.595791000000006</v>
      </c>
      <c r="I921" s="1001">
        <v>4.7769641553</v>
      </c>
      <c r="J921" s="262" t="s">
        <v>96</v>
      </c>
      <c r="K921" s="262" t="s">
        <v>961</v>
      </c>
      <c r="L921" s="1001">
        <v>30</v>
      </c>
      <c r="M921" s="1001">
        <v>20</v>
      </c>
      <c r="N921" s="1001">
        <v>1.5</v>
      </c>
      <c r="O921" s="262" t="s">
        <v>163</v>
      </c>
      <c r="P921" s="262" t="s">
        <v>946</v>
      </c>
      <c r="R921" s="262">
        <v>180</v>
      </c>
      <c r="X921" s="1031">
        <v>26.151605773488601</v>
      </c>
      <c r="Y921" s="1031">
        <v>4.6192843298967396</v>
      </c>
      <c r="Z921" s="1036">
        <v>21.502748501784545</v>
      </c>
      <c r="AA921" s="1036"/>
    </row>
    <row r="922" spans="1:27" x14ac:dyDescent="0.2">
      <c r="A922" s="262">
        <v>62463</v>
      </c>
      <c r="B922" s="262" t="s">
        <v>1897</v>
      </c>
      <c r="C922" s="1000">
        <v>44196</v>
      </c>
      <c r="D922" s="262">
        <v>2020</v>
      </c>
      <c r="E922" s="262" t="s">
        <v>8</v>
      </c>
      <c r="F922" s="262" t="s">
        <v>38</v>
      </c>
      <c r="G922" s="1001">
        <v>36.716151000000004</v>
      </c>
      <c r="H922" s="1001">
        <v>-120.400761</v>
      </c>
      <c r="I922" s="1001">
        <v>5.2840073059000003</v>
      </c>
      <c r="J922" s="262" t="s">
        <v>96</v>
      </c>
      <c r="K922" s="262" t="s">
        <v>961</v>
      </c>
      <c r="L922" s="1001">
        <v>27.5</v>
      </c>
      <c r="M922" s="1001">
        <v>20</v>
      </c>
      <c r="N922" s="1001">
        <v>1.375</v>
      </c>
      <c r="O922" s="262" t="s">
        <v>163</v>
      </c>
      <c r="P922" s="262" t="s">
        <v>946</v>
      </c>
      <c r="R922" s="262">
        <v>180</v>
      </c>
      <c r="X922" s="1031" t="s">
        <v>1974</v>
      </c>
      <c r="Y922" s="1031" t="s">
        <v>1974</v>
      </c>
      <c r="AA922" s="1036">
        <v>42.572766149779476</v>
      </c>
    </row>
    <row r="923" spans="1:27" x14ac:dyDescent="0.2">
      <c r="A923" s="262">
        <v>62011</v>
      </c>
      <c r="B923" s="262" t="s">
        <v>1898</v>
      </c>
      <c r="C923" s="1000">
        <v>44196</v>
      </c>
      <c r="D923" s="262">
        <v>2020</v>
      </c>
      <c r="E923" s="262" t="s">
        <v>1</v>
      </c>
      <c r="F923" s="262" t="s">
        <v>43</v>
      </c>
      <c r="G923" s="1001">
        <v>38.257120999999998</v>
      </c>
      <c r="H923" s="1001">
        <v>-77.771061000000003</v>
      </c>
      <c r="I923" s="1001">
        <v>4.2301568493000001</v>
      </c>
      <c r="J923" s="262" t="s">
        <v>96</v>
      </c>
      <c r="K923" s="262" t="s">
        <v>955</v>
      </c>
      <c r="L923" s="1001">
        <v>24.2</v>
      </c>
      <c r="M923" s="1001">
        <v>20</v>
      </c>
      <c r="N923" s="1001">
        <v>1.21</v>
      </c>
      <c r="O923" s="262" t="s">
        <v>163</v>
      </c>
      <c r="P923" s="262" t="s">
        <v>946</v>
      </c>
      <c r="R923" s="262">
        <v>180</v>
      </c>
      <c r="X923" s="1031" t="s">
        <v>1974</v>
      </c>
      <c r="Y923" s="1031" t="s">
        <v>1974</v>
      </c>
      <c r="AA923" s="1036"/>
    </row>
    <row r="924" spans="1:27" x14ac:dyDescent="0.2">
      <c r="A924" s="262">
        <v>63322</v>
      </c>
      <c r="B924" s="262" t="s">
        <v>1899</v>
      </c>
      <c r="C924" s="1000">
        <v>44196</v>
      </c>
      <c r="D924" s="262">
        <v>2020</v>
      </c>
      <c r="E924" s="262" t="s">
        <v>4</v>
      </c>
      <c r="F924" s="262" t="s">
        <v>505</v>
      </c>
      <c r="G924" s="1001">
        <v>41.753351000000002</v>
      </c>
      <c r="H924" s="1001">
        <v>-83.523630999999995</v>
      </c>
      <c r="I924" s="1001">
        <v>3.8539075342000002</v>
      </c>
      <c r="J924" s="262" t="s">
        <v>96</v>
      </c>
      <c r="K924" s="262" t="s">
        <v>955</v>
      </c>
      <c r="L924" s="1001">
        <v>29.6</v>
      </c>
      <c r="M924" s="1001">
        <v>20</v>
      </c>
      <c r="N924" s="1001">
        <v>1.48</v>
      </c>
      <c r="O924" s="262" t="s">
        <v>163</v>
      </c>
      <c r="P924" s="262" t="s">
        <v>946</v>
      </c>
      <c r="R924" s="262">
        <v>180</v>
      </c>
      <c r="X924" s="1031" t="s">
        <v>1974</v>
      </c>
      <c r="Y924" s="1031" t="s">
        <v>1974</v>
      </c>
      <c r="AA924" s="1036"/>
    </row>
    <row r="925" spans="1:27" x14ac:dyDescent="0.2">
      <c r="A925" s="262">
        <v>63321</v>
      </c>
      <c r="B925" s="262" t="s">
        <v>1900</v>
      </c>
      <c r="C925" s="1000">
        <v>44196</v>
      </c>
      <c r="D925" s="262">
        <v>2020</v>
      </c>
      <c r="E925" s="262" t="s">
        <v>4</v>
      </c>
      <c r="F925" s="262" t="s">
        <v>505</v>
      </c>
      <c r="G925" s="1001">
        <v>43.012540999999999</v>
      </c>
      <c r="H925" s="1001">
        <v>-84.527800999999997</v>
      </c>
      <c r="I925" s="1001">
        <v>3.7928139269000001</v>
      </c>
      <c r="J925" s="262" t="s">
        <v>96</v>
      </c>
      <c r="K925" s="262" t="s">
        <v>955</v>
      </c>
      <c r="L925" s="1001">
        <v>29.4</v>
      </c>
      <c r="M925" s="1001">
        <v>20</v>
      </c>
      <c r="N925" s="1001">
        <v>1.47</v>
      </c>
      <c r="O925" s="262" t="s">
        <v>163</v>
      </c>
      <c r="P925" s="262" t="s">
        <v>946</v>
      </c>
      <c r="R925" s="262">
        <v>180</v>
      </c>
      <c r="X925" s="1031" t="s">
        <v>1974</v>
      </c>
      <c r="Y925" s="1031" t="s">
        <v>1974</v>
      </c>
      <c r="AA925" s="1036"/>
    </row>
    <row r="926" spans="1:27" x14ac:dyDescent="0.2">
      <c r="A926" s="262">
        <v>64307</v>
      </c>
      <c r="B926" s="262" t="s">
        <v>1901</v>
      </c>
      <c r="C926" s="1000">
        <v>44073</v>
      </c>
      <c r="D926" s="262">
        <v>2020</v>
      </c>
      <c r="E926" s="262" t="s">
        <v>4</v>
      </c>
      <c r="F926" s="262" t="s">
        <v>890</v>
      </c>
      <c r="G926" s="1001">
        <v>30.015018999999999</v>
      </c>
      <c r="H926" s="1001">
        <v>-89.917856999999998</v>
      </c>
      <c r="I926" s="1001">
        <v>4.6534623287999999</v>
      </c>
      <c r="J926" s="262" t="s">
        <v>96</v>
      </c>
      <c r="K926" s="262" t="s">
        <v>955</v>
      </c>
      <c r="L926" s="1001">
        <v>27</v>
      </c>
      <c r="M926" s="1001">
        <v>20</v>
      </c>
      <c r="N926" s="1001">
        <v>1.35</v>
      </c>
      <c r="O926" s="262" t="s">
        <v>962</v>
      </c>
      <c r="P926" s="262" t="s">
        <v>962</v>
      </c>
      <c r="Q926" s="262">
        <v>20</v>
      </c>
      <c r="R926" s="262">
        <v>180</v>
      </c>
      <c r="X926" s="1031">
        <v>23.670762676228101</v>
      </c>
      <c r="Y926" s="1031">
        <v>0.58701205886854402</v>
      </c>
      <c r="AA926" s="1036"/>
    </row>
    <row r="927" spans="1:27" x14ac:dyDescent="0.2">
      <c r="A927" s="262">
        <v>63087</v>
      </c>
      <c r="B927" s="262" t="s">
        <v>1902</v>
      </c>
      <c r="C927" s="1000">
        <v>43982</v>
      </c>
      <c r="D927" s="262">
        <v>2020</v>
      </c>
      <c r="E927" s="262" t="s">
        <v>1</v>
      </c>
      <c r="F927" s="262" t="s">
        <v>43</v>
      </c>
      <c r="G927" s="1001">
        <v>37.174816</v>
      </c>
      <c r="H927" s="1001">
        <v>-77.337241000000006</v>
      </c>
      <c r="I927" s="1001">
        <v>4.3317657534</v>
      </c>
      <c r="J927" s="262" t="s">
        <v>96</v>
      </c>
      <c r="K927" s="262" t="s">
        <v>961</v>
      </c>
      <c r="L927" s="1001">
        <v>20.9</v>
      </c>
      <c r="M927" s="1001">
        <v>19.7</v>
      </c>
      <c r="N927" s="1001">
        <v>1.0609137055837563</v>
      </c>
      <c r="O927" s="262" t="s">
        <v>163</v>
      </c>
      <c r="P927" s="262" t="s">
        <v>946</v>
      </c>
      <c r="R927" s="262">
        <v>181</v>
      </c>
      <c r="X927" s="1031">
        <v>25.264944206063198</v>
      </c>
      <c r="Y927" s="1031">
        <v>10.006858746504401</v>
      </c>
      <c r="AA927" s="1036"/>
    </row>
    <row r="928" spans="1:27" x14ac:dyDescent="0.2">
      <c r="A928" s="262">
        <v>63592</v>
      </c>
      <c r="B928" s="262" t="s">
        <v>1903</v>
      </c>
      <c r="C928" s="1000">
        <v>44196</v>
      </c>
      <c r="D928" s="262">
        <v>2020</v>
      </c>
      <c r="E928" s="262" t="s">
        <v>6</v>
      </c>
      <c r="F928" s="262" t="s">
        <v>33</v>
      </c>
      <c r="G928" s="1001">
        <v>41.974794000000003</v>
      </c>
      <c r="H928" s="1001">
        <v>-72.510830999999996</v>
      </c>
      <c r="I928" s="1001">
        <v>3.8354856164000002</v>
      </c>
      <c r="J928" s="262" t="s">
        <v>96</v>
      </c>
      <c r="K928" s="262" t="s">
        <v>955</v>
      </c>
      <c r="L928" s="1001">
        <v>31.6</v>
      </c>
      <c r="M928" s="1001">
        <v>19.600000000000001</v>
      </c>
      <c r="N928" s="1001">
        <v>1.6122448979591837</v>
      </c>
      <c r="O928" s="262" t="s">
        <v>962</v>
      </c>
      <c r="P928" s="262" t="s">
        <v>962</v>
      </c>
      <c r="Q928" s="262">
        <v>25</v>
      </c>
      <c r="R928" s="262">
        <v>180</v>
      </c>
      <c r="X928" s="1031" t="s">
        <v>1974</v>
      </c>
      <c r="Y928" s="1031" t="s">
        <v>1974</v>
      </c>
      <c r="Z928" s="1036">
        <v>83.372449066471816</v>
      </c>
      <c r="AA928" s="1036">
        <v>54.246037716985988</v>
      </c>
    </row>
    <row r="929" spans="1:27" x14ac:dyDescent="0.2">
      <c r="A929" s="262">
        <v>59518</v>
      </c>
      <c r="B929" s="262" t="s">
        <v>1904</v>
      </c>
      <c r="C929" s="1000">
        <v>43889</v>
      </c>
      <c r="D929" s="262">
        <v>2020</v>
      </c>
      <c r="E929" s="262" t="s">
        <v>1</v>
      </c>
      <c r="F929" s="262" t="s">
        <v>67</v>
      </c>
      <c r="G929" s="1001">
        <v>36.233942999999996</v>
      </c>
      <c r="H929" s="1001">
        <v>-75.880018000000007</v>
      </c>
      <c r="I929" s="1001">
        <v>4.4227954338000002</v>
      </c>
      <c r="J929" s="262" t="s">
        <v>96</v>
      </c>
      <c r="K929" s="262" t="s">
        <v>961</v>
      </c>
      <c r="L929" s="1001">
        <v>25</v>
      </c>
      <c r="M929" s="1001">
        <v>18</v>
      </c>
      <c r="N929" s="1001">
        <v>1.3888888888888888</v>
      </c>
      <c r="O929" s="262" t="s">
        <v>962</v>
      </c>
      <c r="P929" s="262" t="s">
        <v>962</v>
      </c>
      <c r="R929" s="262">
        <v>182</v>
      </c>
      <c r="X929" s="1031">
        <v>23.493580983004001</v>
      </c>
      <c r="Y929" s="1031">
        <v>11.1778647027771</v>
      </c>
      <c r="AA929" s="1036"/>
    </row>
    <row r="930" spans="1:27" x14ac:dyDescent="0.2">
      <c r="A930" s="262">
        <v>63388</v>
      </c>
      <c r="B930" s="262" t="s">
        <v>1905</v>
      </c>
      <c r="C930" s="1000">
        <v>43982</v>
      </c>
      <c r="D930" s="262">
        <v>2020</v>
      </c>
      <c r="E930" s="262" t="s">
        <v>2</v>
      </c>
      <c r="F930" s="262" t="s">
        <v>21</v>
      </c>
      <c r="G930" s="1001">
        <v>32.002791000000002</v>
      </c>
      <c r="H930" s="1001">
        <v>-102.62671400000001</v>
      </c>
      <c r="I930" s="1001">
        <v>5.5300589040999997</v>
      </c>
      <c r="J930" s="262" t="s">
        <v>96</v>
      </c>
      <c r="K930" s="262" t="s">
        <v>961</v>
      </c>
      <c r="L930" s="1001">
        <v>19.5</v>
      </c>
      <c r="M930" s="1001">
        <v>16.8</v>
      </c>
      <c r="N930" s="1001">
        <v>1.1607142857142856</v>
      </c>
      <c r="O930" s="262" t="s">
        <v>163</v>
      </c>
      <c r="P930" s="262" t="s">
        <v>946</v>
      </c>
      <c r="R930" s="262">
        <v>180</v>
      </c>
      <c r="X930" s="1031">
        <v>26.058243074631001</v>
      </c>
      <c r="Y930" s="1031">
        <v>0</v>
      </c>
      <c r="AA930" s="1036"/>
    </row>
    <row r="931" spans="1:27" x14ac:dyDescent="0.2">
      <c r="A931" s="262">
        <v>60998</v>
      </c>
      <c r="B931" s="262" t="s">
        <v>1906</v>
      </c>
      <c r="C931" s="1000">
        <v>44135</v>
      </c>
      <c r="D931" s="262">
        <v>2020</v>
      </c>
      <c r="E931" s="262" t="s">
        <v>1</v>
      </c>
      <c r="F931" s="262" t="s">
        <v>67</v>
      </c>
      <c r="G931" s="1001">
        <v>36.410021</v>
      </c>
      <c r="H931" s="1001">
        <v>-77.047601</v>
      </c>
      <c r="I931" s="1001">
        <v>4.3886335615999998</v>
      </c>
      <c r="J931" s="262" t="s">
        <v>96</v>
      </c>
      <c r="K931" s="262" t="s">
        <v>955</v>
      </c>
      <c r="L931" s="1001">
        <v>20</v>
      </c>
      <c r="M931" s="1001">
        <v>16</v>
      </c>
      <c r="N931" s="1001">
        <v>1.25</v>
      </c>
      <c r="O931" s="262" t="s">
        <v>962</v>
      </c>
      <c r="P931" s="262" t="s">
        <v>962</v>
      </c>
      <c r="R931" s="262">
        <v>181</v>
      </c>
      <c r="X931" s="1031">
        <v>20.9554370576118</v>
      </c>
      <c r="Y931" s="1031">
        <v>10.006858746504401</v>
      </c>
      <c r="AA931" s="1036"/>
    </row>
    <row r="932" spans="1:27" x14ac:dyDescent="0.2">
      <c r="A932" s="262">
        <v>59996</v>
      </c>
      <c r="B932" s="262" t="s">
        <v>1907</v>
      </c>
      <c r="C932" s="1000">
        <v>44196</v>
      </c>
      <c r="D932" s="262">
        <v>2020</v>
      </c>
      <c r="E932" s="262" t="s">
        <v>93</v>
      </c>
      <c r="F932" s="262" t="s">
        <v>67</v>
      </c>
      <c r="G932" s="1001">
        <v>35.112431000000001</v>
      </c>
      <c r="H932" s="1001">
        <v>-78.752341000000001</v>
      </c>
      <c r="I932" s="1001">
        <v>4.5056550228000001</v>
      </c>
      <c r="J932" s="262" t="s">
        <v>96</v>
      </c>
      <c r="K932" s="262" t="s">
        <v>955</v>
      </c>
      <c r="L932" s="1001">
        <v>20</v>
      </c>
      <c r="M932" s="1001">
        <v>16</v>
      </c>
      <c r="N932" s="1001">
        <v>1.25</v>
      </c>
      <c r="O932" s="262" t="s">
        <v>163</v>
      </c>
      <c r="P932" s="262" t="s">
        <v>946</v>
      </c>
      <c r="R932" s="262">
        <v>180</v>
      </c>
      <c r="X932" s="1031">
        <v>22.888225358449201</v>
      </c>
      <c r="Y932" s="1031">
        <v>3.7836339758623398</v>
      </c>
      <c r="AA932" s="1036"/>
    </row>
    <row r="933" spans="1:27" x14ac:dyDescent="0.2">
      <c r="A933" s="262">
        <v>63083</v>
      </c>
      <c r="B933" s="262" t="s">
        <v>1908</v>
      </c>
      <c r="C933" s="1000">
        <v>44042</v>
      </c>
      <c r="D933" s="262">
        <v>2020</v>
      </c>
      <c r="E933" s="262" t="s">
        <v>1</v>
      </c>
      <c r="F933" s="262" t="s">
        <v>43</v>
      </c>
      <c r="G933" s="1001">
        <v>37.329360999999999</v>
      </c>
      <c r="H933" s="1001">
        <v>-78.765911000000003</v>
      </c>
      <c r="I933" s="1001">
        <v>4.313386758</v>
      </c>
      <c r="J933" s="262" t="s">
        <v>96</v>
      </c>
      <c r="K933" s="262" t="s">
        <v>961</v>
      </c>
      <c r="L933" s="1001">
        <v>19.8</v>
      </c>
      <c r="M933" s="1001">
        <v>15.7</v>
      </c>
      <c r="N933" s="1001">
        <v>1.2611464968152868</v>
      </c>
      <c r="O933" s="262" t="s">
        <v>163</v>
      </c>
      <c r="P933" s="262" t="s">
        <v>946</v>
      </c>
      <c r="R933" s="262">
        <v>180</v>
      </c>
      <c r="X933" s="1031">
        <v>26.335170867627099</v>
      </c>
      <c r="Y933" s="1031">
        <v>10.006858746504401</v>
      </c>
      <c r="AA933" s="1036">
        <v>43.43310195450568</v>
      </c>
    </row>
    <row r="934" spans="1:27" x14ac:dyDescent="0.2">
      <c r="A934" s="262">
        <v>61854</v>
      </c>
      <c r="B934" s="262" t="s">
        <v>1909</v>
      </c>
      <c r="C934" s="1000">
        <v>43889</v>
      </c>
      <c r="D934" s="262">
        <v>2020</v>
      </c>
      <c r="E934" s="262" t="s">
        <v>92</v>
      </c>
      <c r="F934" s="262" t="s">
        <v>39</v>
      </c>
      <c r="G934" s="1001">
        <v>44.702092999999998</v>
      </c>
      <c r="H934" s="1001">
        <v>-117.76341600000001</v>
      </c>
      <c r="I934" s="1001">
        <v>4.3176739725999997</v>
      </c>
      <c r="J934" s="262" t="s">
        <v>96</v>
      </c>
      <c r="K934" s="262" t="s">
        <v>955</v>
      </c>
      <c r="L934" s="1001">
        <v>19</v>
      </c>
      <c r="M934" s="1001">
        <v>15</v>
      </c>
      <c r="N934" s="1001">
        <v>1.2666666666666666</v>
      </c>
      <c r="O934" s="262" t="s">
        <v>163</v>
      </c>
      <c r="P934" s="262" t="s">
        <v>946</v>
      </c>
      <c r="R934" s="262">
        <v>182</v>
      </c>
      <c r="X934" s="1031" t="s">
        <v>1974</v>
      </c>
      <c r="Y934" s="1031" t="s">
        <v>1974</v>
      </c>
      <c r="AA934" s="1036"/>
    </row>
    <row r="935" spans="1:27" x14ac:dyDescent="0.2">
      <c r="A935" s="262">
        <v>63746</v>
      </c>
      <c r="B935" s="262" t="s">
        <v>1910</v>
      </c>
      <c r="C935" s="1000">
        <v>44012</v>
      </c>
      <c r="D935" s="262">
        <v>2020</v>
      </c>
      <c r="E935" s="262" t="s">
        <v>1</v>
      </c>
      <c r="F935" s="262" t="s">
        <v>43</v>
      </c>
      <c r="G935" s="1001">
        <v>36.792811</v>
      </c>
      <c r="H935" s="1001">
        <v>-76.665751</v>
      </c>
      <c r="I935" s="1001">
        <v>4.3490769405999998</v>
      </c>
      <c r="J935" s="262" t="s">
        <v>96</v>
      </c>
      <c r="K935" s="262" t="s">
        <v>955</v>
      </c>
      <c r="L935" s="1001">
        <v>20.8</v>
      </c>
      <c r="M935" s="1001">
        <v>15</v>
      </c>
      <c r="N935" s="1001">
        <v>1.3866666666666667</v>
      </c>
      <c r="O935" s="262" t="s">
        <v>163</v>
      </c>
      <c r="P935" s="262" t="s">
        <v>946</v>
      </c>
      <c r="R935" s="262">
        <v>195</v>
      </c>
      <c r="X935" s="1031">
        <v>26.209375498431399</v>
      </c>
      <c r="Y935" s="1031">
        <v>10.006858746504401</v>
      </c>
      <c r="AA935" s="1036"/>
    </row>
    <row r="936" spans="1:27" x14ac:dyDescent="0.2">
      <c r="A936" s="262">
        <v>64097</v>
      </c>
      <c r="B936" s="262" t="s">
        <v>1911</v>
      </c>
      <c r="C936" s="1000">
        <v>44196</v>
      </c>
      <c r="D936" s="262">
        <v>2020</v>
      </c>
      <c r="E936" s="262" t="s">
        <v>1</v>
      </c>
      <c r="F936" s="262" t="s">
        <v>505</v>
      </c>
      <c r="G936" s="1001">
        <v>41.765531000000003</v>
      </c>
      <c r="H936" s="1001">
        <v>-85.424621999999999</v>
      </c>
      <c r="I936" s="1001">
        <v>3.8304668949999998</v>
      </c>
      <c r="J936" s="262" t="s">
        <v>96</v>
      </c>
      <c r="K936" s="262" t="s">
        <v>955</v>
      </c>
      <c r="L936" s="1001">
        <v>18.899999999999999</v>
      </c>
      <c r="M936" s="1001">
        <v>15</v>
      </c>
      <c r="N936" s="1001">
        <v>1.26</v>
      </c>
      <c r="O936" s="262" t="s">
        <v>163</v>
      </c>
      <c r="P936" s="262" t="s">
        <v>946</v>
      </c>
      <c r="R936" s="262">
        <v>180</v>
      </c>
      <c r="X936" s="1031" t="s">
        <v>1974</v>
      </c>
      <c r="Y936" s="1031" t="s">
        <v>1974</v>
      </c>
      <c r="AA936" s="1036"/>
    </row>
    <row r="937" spans="1:27" x14ac:dyDescent="0.2">
      <c r="A937" s="262">
        <v>63768</v>
      </c>
      <c r="B937" s="262" t="s">
        <v>1912</v>
      </c>
      <c r="C937" s="1000">
        <v>44196</v>
      </c>
      <c r="D937" s="262">
        <v>2020</v>
      </c>
      <c r="E937" s="262" t="s">
        <v>1</v>
      </c>
      <c r="F937" s="262" t="s">
        <v>20</v>
      </c>
      <c r="G937" s="1001">
        <v>39.799588999999997</v>
      </c>
      <c r="H937" s="1001">
        <v>-77.81156</v>
      </c>
      <c r="I937" s="1001">
        <v>3.9869680365</v>
      </c>
      <c r="J937" s="262" t="s">
        <v>96</v>
      </c>
      <c r="K937" s="262" t="s">
        <v>955</v>
      </c>
      <c r="L937" s="1001">
        <v>17.5</v>
      </c>
      <c r="M937" s="1001">
        <v>15</v>
      </c>
      <c r="N937" s="1001">
        <v>1.1666666666666667</v>
      </c>
      <c r="O937" s="262" t="s">
        <v>163</v>
      </c>
      <c r="P937" s="262" t="s">
        <v>946</v>
      </c>
      <c r="R937" s="262">
        <v>180</v>
      </c>
      <c r="X937" s="1031" t="s">
        <v>1974</v>
      </c>
      <c r="Y937" s="1031" t="s">
        <v>1974</v>
      </c>
      <c r="Z937" s="1036">
        <v>24.156762396383648</v>
      </c>
      <c r="AA937" s="1036">
        <v>42.74242187213212</v>
      </c>
    </row>
    <row r="938" spans="1:27" x14ac:dyDescent="0.2">
      <c r="A938" s="262">
        <v>63280</v>
      </c>
      <c r="B938" s="262" t="s">
        <v>1913</v>
      </c>
      <c r="C938" s="1000">
        <v>43921</v>
      </c>
      <c r="D938" s="262">
        <v>2020</v>
      </c>
      <c r="E938" s="262" t="s">
        <v>17</v>
      </c>
      <c r="F938" s="262" t="s">
        <v>17</v>
      </c>
      <c r="G938" s="1001">
        <v>21.994880999999999</v>
      </c>
      <c r="H938" s="1001">
        <v>-159.75945100000001</v>
      </c>
      <c r="I938" s="1001">
        <v>5.7353095889999999</v>
      </c>
      <c r="J938" s="262" t="s">
        <v>96</v>
      </c>
      <c r="K938" s="262" t="s">
        <v>955</v>
      </c>
      <c r="L938" s="1001">
        <v>19.3</v>
      </c>
      <c r="M938" s="1001">
        <v>14</v>
      </c>
      <c r="N938" s="1001">
        <v>1.3785714285714286</v>
      </c>
      <c r="O938" s="262" t="s">
        <v>163</v>
      </c>
      <c r="P938" s="262" t="s">
        <v>946</v>
      </c>
      <c r="R938" s="262">
        <v>180</v>
      </c>
      <c r="S938" s="262" t="s">
        <v>1059</v>
      </c>
      <c r="U938" s="262">
        <v>2020</v>
      </c>
      <c r="V938" s="262">
        <v>14</v>
      </c>
      <c r="W938" s="262">
        <v>70</v>
      </c>
      <c r="X938" s="1031" t="s">
        <v>1974</v>
      </c>
      <c r="Y938" s="1031" t="s">
        <v>1974</v>
      </c>
      <c r="AA938" s="1036"/>
    </row>
    <row r="939" spans="1:27" x14ac:dyDescent="0.2">
      <c r="A939" s="262">
        <v>63077</v>
      </c>
      <c r="B939" s="262" t="s">
        <v>1914</v>
      </c>
      <c r="C939" s="1000">
        <v>44196</v>
      </c>
      <c r="D939" s="262">
        <v>2020</v>
      </c>
      <c r="E939" s="262" t="s">
        <v>1</v>
      </c>
      <c r="F939" s="262" t="s">
        <v>43</v>
      </c>
      <c r="G939" s="1001">
        <v>37.023181000000001</v>
      </c>
      <c r="H939" s="1001">
        <v>-78.581040999999999</v>
      </c>
      <c r="I939" s="1001">
        <v>4.3406691780999997</v>
      </c>
      <c r="J939" s="262" t="s">
        <v>96</v>
      </c>
      <c r="K939" s="262" t="s">
        <v>955</v>
      </c>
      <c r="L939" s="1001">
        <v>17.399999999999999</v>
      </c>
      <c r="M939" s="1001">
        <v>13.8</v>
      </c>
      <c r="N939" s="1001">
        <v>1.2608695652173911</v>
      </c>
      <c r="O939" s="262" t="s">
        <v>163</v>
      </c>
      <c r="P939" s="262" t="s">
        <v>946</v>
      </c>
      <c r="R939" s="262">
        <v>180</v>
      </c>
      <c r="X939" s="1031" t="s">
        <v>1974</v>
      </c>
      <c r="Y939" s="1031" t="s">
        <v>1974</v>
      </c>
      <c r="AA939" s="1036"/>
    </row>
    <row r="940" spans="1:27" x14ac:dyDescent="0.2">
      <c r="A940" s="262">
        <v>62988</v>
      </c>
      <c r="B940" s="262" t="s">
        <v>1915</v>
      </c>
      <c r="C940" s="1000">
        <v>44196</v>
      </c>
      <c r="D940" s="262">
        <v>2020</v>
      </c>
      <c r="E940" s="262" t="s">
        <v>92</v>
      </c>
      <c r="F940" s="262" t="s">
        <v>38</v>
      </c>
      <c r="G940" s="1001">
        <v>38.704321</v>
      </c>
      <c r="H940" s="1001">
        <v>-121.479151</v>
      </c>
      <c r="I940" s="1001">
        <v>5.0360139268999999</v>
      </c>
      <c r="J940" s="262" t="s">
        <v>96</v>
      </c>
      <c r="K940" s="262" t="s">
        <v>955</v>
      </c>
      <c r="L940" s="1001">
        <v>16.5</v>
      </c>
      <c r="M940" s="1001">
        <v>13.695</v>
      </c>
      <c r="N940" s="1001">
        <v>1.2048192771084336</v>
      </c>
      <c r="O940" s="262" t="s">
        <v>163</v>
      </c>
      <c r="P940" s="262" t="s">
        <v>946</v>
      </c>
      <c r="R940" s="262">
        <v>180</v>
      </c>
      <c r="X940" s="1031" t="s">
        <v>1974</v>
      </c>
      <c r="Y940" s="1031" t="s">
        <v>1974</v>
      </c>
      <c r="Z940" s="1036">
        <v>36.628212164999013</v>
      </c>
      <c r="AA940" s="1036">
        <v>36.933860894879466</v>
      </c>
    </row>
    <row r="941" spans="1:27" x14ac:dyDescent="0.2">
      <c r="A941" s="262">
        <v>63451</v>
      </c>
      <c r="B941" s="262" t="s">
        <v>1916</v>
      </c>
      <c r="C941" s="1000">
        <v>44042</v>
      </c>
      <c r="D941" s="262">
        <v>2020</v>
      </c>
      <c r="E941" s="262" t="s">
        <v>1</v>
      </c>
      <c r="F941" s="262" t="s">
        <v>32</v>
      </c>
      <c r="G941" s="1001">
        <v>40.314250999999999</v>
      </c>
      <c r="H941" s="1001">
        <v>-74.424470999999997</v>
      </c>
      <c r="I941" s="1001">
        <v>3.9714148402</v>
      </c>
      <c r="J941" s="262" t="s">
        <v>96</v>
      </c>
      <c r="K941" s="262" t="s">
        <v>955</v>
      </c>
      <c r="L941" s="1001">
        <v>14.9</v>
      </c>
      <c r="M941" s="1001">
        <v>13</v>
      </c>
      <c r="N941" s="1001">
        <v>1.1461538461538461</v>
      </c>
      <c r="O941" s="262" t="s">
        <v>962</v>
      </c>
      <c r="P941" s="262" t="s">
        <v>962</v>
      </c>
      <c r="Q941" s="262">
        <v>15</v>
      </c>
      <c r="R941" s="262">
        <v>180</v>
      </c>
      <c r="X941" s="1031">
        <v>19.323487868613402</v>
      </c>
      <c r="Y941" s="1031">
        <v>20.286737131663699</v>
      </c>
      <c r="AA941" s="1036"/>
    </row>
    <row r="942" spans="1:27" x14ac:dyDescent="0.2">
      <c r="A942" s="262">
        <v>63965</v>
      </c>
      <c r="B942" s="262" t="s">
        <v>1917</v>
      </c>
      <c r="C942" s="1000">
        <v>44165</v>
      </c>
      <c r="D942" s="262">
        <v>2020</v>
      </c>
      <c r="E942" s="262" t="s">
        <v>1</v>
      </c>
      <c r="F942" s="262" t="s">
        <v>43</v>
      </c>
      <c r="G942" s="1001">
        <v>36.592261000000001</v>
      </c>
      <c r="H942" s="1001">
        <v>-79.297841000000005</v>
      </c>
      <c r="I942" s="1001">
        <v>4.3585666666999998</v>
      </c>
      <c r="J942" s="262" t="s">
        <v>96</v>
      </c>
      <c r="K942" s="262" t="s">
        <v>961</v>
      </c>
      <c r="L942" s="1001">
        <v>15.9</v>
      </c>
      <c r="M942" s="1001">
        <v>12</v>
      </c>
      <c r="N942" s="1001">
        <v>1.325</v>
      </c>
      <c r="O942" s="262" t="s">
        <v>163</v>
      </c>
      <c r="P942" s="262" t="s">
        <v>946</v>
      </c>
      <c r="R942" s="262">
        <v>180</v>
      </c>
      <c r="X942" s="1031">
        <v>22.9648984226998</v>
      </c>
      <c r="Y942" s="1031">
        <v>11.8281142342026</v>
      </c>
      <c r="AA942" s="1036">
        <v>46.076650726155933</v>
      </c>
    </row>
    <row r="943" spans="1:27" x14ac:dyDescent="0.2">
      <c r="A943" s="262">
        <v>62346</v>
      </c>
      <c r="B943" s="262" t="s">
        <v>1918</v>
      </c>
      <c r="C943" s="1000">
        <v>44196</v>
      </c>
      <c r="D943" s="262">
        <v>2020</v>
      </c>
      <c r="E943" s="262" t="s">
        <v>93</v>
      </c>
      <c r="F943" s="262" t="s">
        <v>500</v>
      </c>
      <c r="G943" s="1001">
        <v>32.470801000000002</v>
      </c>
      <c r="H943" s="1001">
        <v>-80.751362</v>
      </c>
      <c r="I943" s="1001">
        <v>4.7326472603000003</v>
      </c>
      <c r="J943" s="262" t="s">
        <v>96</v>
      </c>
      <c r="K943" s="262" t="s">
        <v>955</v>
      </c>
      <c r="L943" s="1001">
        <v>17</v>
      </c>
      <c r="M943" s="1001">
        <v>12</v>
      </c>
      <c r="N943" s="1001">
        <v>1.4166666666666667</v>
      </c>
      <c r="O943" s="262" t="s">
        <v>163</v>
      </c>
      <c r="P943" s="262" t="s">
        <v>946</v>
      </c>
      <c r="Q943" s="262" t="s">
        <v>80</v>
      </c>
      <c r="R943" s="262">
        <v>180</v>
      </c>
      <c r="X943" s="1031" t="s">
        <v>1974</v>
      </c>
      <c r="Y943" s="1031" t="s">
        <v>1974</v>
      </c>
      <c r="AA943" s="1036"/>
    </row>
    <row r="944" spans="1:27" x14ac:dyDescent="0.2">
      <c r="A944" s="262">
        <v>63893</v>
      </c>
      <c r="B944" s="262" t="s">
        <v>1919</v>
      </c>
      <c r="C944" s="1000">
        <v>44165</v>
      </c>
      <c r="D944" s="262">
        <v>2020</v>
      </c>
      <c r="E944" s="262" t="s">
        <v>6</v>
      </c>
      <c r="F944" s="262" t="s">
        <v>509</v>
      </c>
      <c r="G944" s="1001">
        <v>41.438941</v>
      </c>
      <c r="H944" s="1001">
        <v>-71.778250999999997</v>
      </c>
      <c r="I944" s="1001">
        <v>3.9226132420000002</v>
      </c>
      <c r="J944" s="262" t="s">
        <v>96</v>
      </c>
      <c r="K944" s="262" t="s">
        <v>955</v>
      </c>
      <c r="L944" s="1001">
        <v>13.1</v>
      </c>
      <c r="M944" s="1001">
        <v>10.6</v>
      </c>
      <c r="N944" s="1001">
        <v>1.2358490566037736</v>
      </c>
      <c r="O944" s="262" t="s">
        <v>962</v>
      </c>
      <c r="P944" s="262" t="s">
        <v>962</v>
      </c>
      <c r="Q944" s="262">
        <v>20</v>
      </c>
      <c r="R944" s="262">
        <v>180</v>
      </c>
      <c r="X944" s="1031">
        <v>31.279402463029999</v>
      </c>
      <c r="Y944" s="1031">
        <v>8.0913467015434399</v>
      </c>
      <c r="AA944" s="1036"/>
    </row>
    <row r="945" spans="1:27" x14ac:dyDescent="0.2">
      <c r="A945" s="262">
        <v>64079</v>
      </c>
      <c r="B945" s="262" t="s">
        <v>1920</v>
      </c>
      <c r="C945" s="1000">
        <v>44196</v>
      </c>
      <c r="D945" s="262">
        <v>2020</v>
      </c>
      <c r="E945" s="262" t="s">
        <v>2</v>
      </c>
      <c r="F945" s="262" t="s">
        <v>21</v>
      </c>
      <c r="G945" s="1001">
        <v>28.871642000000001</v>
      </c>
      <c r="H945" s="1001">
        <v>-97.696940999999995</v>
      </c>
      <c r="I945" s="1001">
        <v>4.7589538813000001</v>
      </c>
      <c r="J945" s="262" t="s">
        <v>96</v>
      </c>
      <c r="K945" s="262" t="s">
        <v>961</v>
      </c>
      <c r="L945" s="1001">
        <v>13.5</v>
      </c>
      <c r="M945" s="1001">
        <v>10</v>
      </c>
      <c r="N945" s="1001">
        <v>1.35</v>
      </c>
      <c r="O945" s="262" t="s">
        <v>163</v>
      </c>
      <c r="P945" s="262" t="s">
        <v>946</v>
      </c>
      <c r="R945" s="262">
        <v>180</v>
      </c>
      <c r="X945" s="1031">
        <v>18.0549249110869</v>
      </c>
      <c r="Y945" s="1031">
        <v>0</v>
      </c>
      <c r="AA945" s="1036"/>
    </row>
    <row r="946" spans="1:27" x14ac:dyDescent="0.2">
      <c r="A946" s="262">
        <v>63331</v>
      </c>
      <c r="B946" s="262" t="s">
        <v>1921</v>
      </c>
      <c r="C946" s="1000">
        <v>43889</v>
      </c>
      <c r="D946" s="262">
        <v>2020</v>
      </c>
      <c r="E946" s="262" t="s">
        <v>92</v>
      </c>
      <c r="F946" s="262" t="s">
        <v>39</v>
      </c>
      <c r="G946" s="1001">
        <v>45.379421000000001</v>
      </c>
      <c r="H946" s="1001">
        <v>-122.231672</v>
      </c>
      <c r="I946" s="1001">
        <v>3.4777038813000001</v>
      </c>
      <c r="J946" s="262" t="s">
        <v>96</v>
      </c>
      <c r="K946" s="262" t="s">
        <v>955</v>
      </c>
      <c r="L946" s="1001">
        <v>15.2</v>
      </c>
      <c r="M946" s="1001">
        <v>10</v>
      </c>
      <c r="N946" s="1001">
        <v>1.52</v>
      </c>
      <c r="O946" s="262" t="s">
        <v>163</v>
      </c>
      <c r="P946" s="262" t="s">
        <v>946</v>
      </c>
      <c r="R946" s="262">
        <v>179</v>
      </c>
      <c r="X946" s="1031" t="s">
        <v>1974</v>
      </c>
      <c r="Y946" s="1031" t="s">
        <v>1974</v>
      </c>
      <c r="AA946" s="1036"/>
    </row>
    <row r="947" spans="1:27" x14ac:dyDescent="0.2">
      <c r="A947" s="262">
        <v>63330</v>
      </c>
      <c r="B947" s="262" t="s">
        <v>1922</v>
      </c>
      <c r="C947" s="1000">
        <v>43889</v>
      </c>
      <c r="D947" s="262">
        <v>2020</v>
      </c>
      <c r="E947" s="262" t="s">
        <v>92</v>
      </c>
      <c r="F947" s="262" t="s">
        <v>39</v>
      </c>
      <c r="G947" s="1001">
        <v>45.318362</v>
      </c>
      <c r="H947" s="1001">
        <v>-122.330901</v>
      </c>
      <c r="I947" s="1001">
        <v>3.5412917808</v>
      </c>
      <c r="J947" s="262" t="s">
        <v>96</v>
      </c>
      <c r="K947" s="262" t="s">
        <v>955</v>
      </c>
      <c r="L947" s="1001">
        <v>15.2</v>
      </c>
      <c r="M947" s="1001">
        <v>10</v>
      </c>
      <c r="N947" s="1001">
        <v>1.52</v>
      </c>
      <c r="O947" s="262" t="s">
        <v>163</v>
      </c>
      <c r="P947" s="262" t="s">
        <v>946</v>
      </c>
      <c r="R947" s="262">
        <v>179</v>
      </c>
      <c r="X947" s="1031" t="s">
        <v>1974</v>
      </c>
      <c r="Y947" s="1031" t="s">
        <v>1974</v>
      </c>
      <c r="AA947" s="1036"/>
    </row>
    <row r="948" spans="1:27" x14ac:dyDescent="0.2">
      <c r="A948" s="262">
        <v>63926</v>
      </c>
      <c r="B948" s="262" t="s">
        <v>1923</v>
      </c>
      <c r="C948" s="1000">
        <v>44012</v>
      </c>
      <c r="D948" s="262">
        <v>2020</v>
      </c>
      <c r="E948" s="262" t="s">
        <v>92</v>
      </c>
      <c r="F948" s="262" t="s">
        <v>39</v>
      </c>
      <c r="G948" s="1001">
        <v>43.395071000000002</v>
      </c>
      <c r="H948" s="1001">
        <v>-120.951751</v>
      </c>
      <c r="I948" s="1001">
        <v>4.6202906393000003</v>
      </c>
      <c r="J948" s="262" t="s">
        <v>96</v>
      </c>
      <c r="K948" s="262" t="s">
        <v>955</v>
      </c>
      <c r="L948" s="1001">
        <v>15.1</v>
      </c>
      <c r="M948" s="1001">
        <v>10</v>
      </c>
      <c r="N948" s="1001">
        <v>1.51</v>
      </c>
      <c r="O948" s="262" t="s">
        <v>163</v>
      </c>
      <c r="P948" s="262" t="s">
        <v>946</v>
      </c>
      <c r="R948" s="262">
        <v>180</v>
      </c>
      <c r="X948" s="1031" t="s">
        <v>1974</v>
      </c>
      <c r="Y948" s="1031" t="s">
        <v>1974</v>
      </c>
      <c r="AA948" s="1036"/>
    </row>
    <row r="949" spans="1:27" x14ac:dyDescent="0.2">
      <c r="A949" s="262">
        <v>63796</v>
      </c>
      <c r="B949" s="262" t="s">
        <v>1924</v>
      </c>
      <c r="C949" s="1000">
        <v>44012</v>
      </c>
      <c r="D949" s="262">
        <v>2020</v>
      </c>
      <c r="E949" s="262" t="s">
        <v>92</v>
      </c>
      <c r="F949" s="262" t="s">
        <v>39</v>
      </c>
      <c r="G949" s="1001">
        <v>43.503270999999998</v>
      </c>
      <c r="H949" s="1001">
        <v>-119.14894099999999</v>
      </c>
      <c r="I949" s="1001">
        <v>4.5844164383999999</v>
      </c>
      <c r="J949" s="262" t="s">
        <v>96</v>
      </c>
      <c r="K949" s="262" t="s">
        <v>955</v>
      </c>
      <c r="L949" s="1001">
        <v>15.34464</v>
      </c>
      <c r="M949" s="1001">
        <v>10</v>
      </c>
      <c r="N949" s="1001">
        <v>1.5344640000000001</v>
      </c>
      <c r="O949" s="262" t="s">
        <v>163</v>
      </c>
      <c r="P949" s="262" t="s">
        <v>946</v>
      </c>
      <c r="R949" s="262">
        <v>181</v>
      </c>
      <c r="X949" s="1031" t="s">
        <v>1974</v>
      </c>
      <c r="Y949" s="1031" t="s">
        <v>1974</v>
      </c>
      <c r="AA949" s="1036"/>
    </row>
    <row r="950" spans="1:27" x14ac:dyDescent="0.2">
      <c r="A950" s="262">
        <v>63795</v>
      </c>
      <c r="B950" s="262" t="s">
        <v>1925</v>
      </c>
      <c r="C950" s="1000">
        <v>44012</v>
      </c>
      <c r="D950" s="262">
        <v>2020</v>
      </c>
      <c r="E950" s="262" t="s">
        <v>92</v>
      </c>
      <c r="F950" s="262" t="s">
        <v>39</v>
      </c>
      <c r="G950" s="1001">
        <v>43.318731</v>
      </c>
      <c r="H950" s="1001">
        <v>-121.0047711</v>
      </c>
      <c r="I950" s="1001">
        <v>4.6536655251000001</v>
      </c>
      <c r="J950" s="262" t="s">
        <v>96</v>
      </c>
      <c r="K950" s="262" t="s">
        <v>955</v>
      </c>
      <c r="L950" s="1001">
        <v>15.137279999999999</v>
      </c>
      <c r="M950" s="1001">
        <v>10</v>
      </c>
      <c r="N950" s="1001">
        <v>1.513728</v>
      </c>
      <c r="O950" s="262" t="s">
        <v>163</v>
      </c>
      <c r="P950" s="262" t="s">
        <v>946</v>
      </c>
      <c r="R950" s="262">
        <v>180</v>
      </c>
      <c r="X950" s="1031" t="s">
        <v>1974</v>
      </c>
      <c r="Y950" s="1031" t="s">
        <v>1974</v>
      </c>
      <c r="AA950" s="1036"/>
    </row>
    <row r="951" spans="1:27" x14ac:dyDescent="0.2">
      <c r="A951" s="262">
        <v>63779</v>
      </c>
      <c r="B951" s="262" t="s">
        <v>1926</v>
      </c>
      <c r="C951" s="1000">
        <v>44012</v>
      </c>
      <c r="D951" s="262">
        <v>2020</v>
      </c>
      <c r="E951" s="262" t="s">
        <v>92</v>
      </c>
      <c r="F951" s="262" t="s">
        <v>39</v>
      </c>
      <c r="G951" s="1001">
        <v>43.395161000000002</v>
      </c>
      <c r="H951" s="1001">
        <v>-120.952201</v>
      </c>
      <c r="I951" s="1001">
        <v>4.6202906393000003</v>
      </c>
      <c r="J951" s="262" t="s">
        <v>96</v>
      </c>
      <c r="K951" s="262" t="s">
        <v>955</v>
      </c>
      <c r="L951" s="1001">
        <v>14.9</v>
      </c>
      <c r="M951" s="1001">
        <v>10</v>
      </c>
      <c r="N951" s="1001">
        <v>1.49</v>
      </c>
      <c r="O951" s="262" t="s">
        <v>163</v>
      </c>
      <c r="P951" s="262" t="s">
        <v>946</v>
      </c>
      <c r="R951" s="262">
        <v>180</v>
      </c>
      <c r="X951" s="1031" t="s">
        <v>1974</v>
      </c>
      <c r="Y951" s="1031" t="s">
        <v>1974</v>
      </c>
      <c r="AA951" s="1036"/>
    </row>
    <row r="952" spans="1:27" x14ac:dyDescent="0.2">
      <c r="A952" s="262">
        <v>63778</v>
      </c>
      <c r="B952" s="262" t="s">
        <v>1927</v>
      </c>
      <c r="C952" s="1000">
        <v>44042</v>
      </c>
      <c r="D952" s="262">
        <v>2020</v>
      </c>
      <c r="E952" s="262" t="s">
        <v>92</v>
      </c>
      <c r="F952" s="262" t="s">
        <v>39</v>
      </c>
      <c r="G952" s="1001">
        <v>43.553486999999997</v>
      </c>
      <c r="H952" s="1001">
        <v>-119.68710900000001</v>
      </c>
      <c r="I952" s="1001">
        <v>4.5749527396999996</v>
      </c>
      <c r="J952" s="262" t="s">
        <v>96</v>
      </c>
      <c r="K952" s="262" t="s">
        <v>955</v>
      </c>
      <c r="L952" s="1001">
        <v>15.3</v>
      </c>
      <c r="M952" s="1001">
        <v>10</v>
      </c>
      <c r="N952" s="1001">
        <v>1.53</v>
      </c>
      <c r="O952" s="262" t="s">
        <v>163</v>
      </c>
      <c r="P952" s="262" t="s">
        <v>946</v>
      </c>
      <c r="R952" s="262">
        <v>180</v>
      </c>
      <c r="X952" s="1031" t="s">
        <v>1974</v>
      </c>
      <c r="Y952" s="1031" t="s">
        <v>1974</v>
      </c>
      <c r="AA952" s="1036"/>
    </row>
    <row r="953" spans="1:27" x14ac:dyDescent="0.2">
      <c r="A953" s="262">
        <v>63925</v>
      </c>
      <c r="B953" s="262" t="s">
        <v>1928</v>
      </c>
      <c r="C953" s="1000">
        <v>44042</v>
      </c>
      <c r="D953" s="262">
        <v>2020</v>
      </c>
      <c r="E953" s="262" t="s">
        <v>92</v>
      </c>
      <c r="F953" s="262" t="s">
        <v>39</v>
      </c>
      <c r="G953" s="1001">
        <v>43.556730999999999</v>
      </c>
      <c r="H953" s="1001">
        <v>-119.67723599999999</v>
      </c>
      <c r="I953" s="1001">
        <v>4.5749527396999996</v>
      </c>
      <c r="J953" s="262" t="s">
        <v>96</v>
      </c>
      <c r="K953" s="262" t="s">
        <v>955</v>
      </c>
      <c r="L953" s="1001">
        <v>15.3</v>
      </c>
      <c r="M953" s="1001">
        <v>10</v>
      </c>
      <c r="N953" s="1001">
        <v>1.53</v>
      </c>
      <c r="O953" s="262" t="s">
        <v>163</v>
      </c>
      <c r="P953" s="262" t="s">
        <v>946</v>
      </c>
      <c r="R953" s="262">
        <v>180</v>
      </c>
      <c r="X953" s="1031" t="s">
        <v>1974</v>
      </c>
      <c r="Y953" s="1031" t="s">
        <v>1974</v>
      </c>
      <c r="AA953" s="1036"/>
    </row>
    <row r="954" spans="1:27" x14ac:dyDescent="0.2">
      <c r="A954" s="262">
        <v>63520</v>
      </c>
      <c r="B954" s="262" t="s">
        <v>1929</v>
      </c>
      <c r="C954" s="1000">
        <v>43861</v>
      </c>
      <c r="D954" s="262">
        <v>2020</v>
      </c>
      <c r="E954" s="262" t="s">
        <v>1</v>
      </c>
      <c r="F954" s="262" t="s">
        <v>20</v>
      </c>
      <c r="G954" s="1001">
        <v>40.860371000000001</v>
      </c>
      <c r="H954" s="1001">
        <v>-75.852331000000007</v>
      </c>
      <c r="I954" s="1001">
        <v>3.8493595890000001</v>
      </c>
      <c r="J954" s="262" t="s">
        <v>96</v>
      </c>
      <c r="K954" s="262" t="s">
        <v>955</v>
      </c>
      <c r="L954" s="1001">
        <v>11.5</v>
      </c>
      <c r="M954" s="1001">
        <v>10</v>
      </c>
      <c r="N954" s="1001">
        <v>1.1499999999999999</v>
      </c>
      <c r="O954" s="262" t="s">
        <v>962</v>
      </c>
      <c r="P954" s="262" t="s">
        <v>962</v>
      </c>
      <c r="Q954" s="262">
        <v>25</v>
      </c>
      <c r="R954" s="262">
        <v>180</v>
      </c>
      <c r="X954" s="1031">
        <v>19.320528562415699</v>
      </c>
      <c r="Y954" s="1031">
        <v>12.058242262640899</v>
      </c>
      <c r="AA954" s="1036"/>
    </row>
    <row r="955" spans="1:27" x14ac:dyDescent="0.2">
      <c r="A955" s="262">
        <v>61200</v>
      </c>
      <c r="B955" s="262" t="s">
        <v>1930</v>
      </c>
      <c r="C955" s="1000">
        <v>44135</v>
      </c>
      <c r="D955" s="262">
        <v>2020</v>
      </c>
      <c r="E955" s="262" t="s">
        <v>92</v>
      </c>
      <c r="F955" s="262" t="s">
        <v>39</v>
      </c>
      <c r="G955" s="1001">
        <v>42.521841000000002</v>
      </c>
      <c r="H955" s="1001">
        <v>-122.828031</v>
      </c>
      <c r="I955" s="1001">
        <v>4.4900844748999997</v>
      </c>
      <c r="J955" s="262" t="s">
        <v>96</v>
      </c>
      <c r="K955" s="262" t="s">
        <v>955</v>
      </c>
      <c r="L955" s="1001">
        <v>12.8</v>
      </c>
      <c r="M955" s="1001">
        <v>10</v>
      </c>
      <c r="N955" s="1001">
        <v>1.28</v>
      </c>
      <c r="O955" s="262" t="s">
        <v>163</v>
      </c>
      <c r="P955" s="262" t="s">
        <v>946</v>
      </c>
      <c r="R955" s="262">
        <v>180</v>
      </c>
      <c r="X955" s="1031" t="s">
        <v>1974</v>
      </c>
      <c r="Y955" s="1031" t="s">
        <v>1974</v>
      </c>
      <c r="AA955" s="1036"/>
    </row>
    <row r="956" spans="1:27" x14ac:dyDescent="0.2">
      <c r="A956" s="262">
        <v>62912</v>
      </c>
      <c r="B956" s="262" t="s">
        <v>1931</v>
      </c>
      <c r="C956" s="1000">
        <v>44165</v>
      </c>
      <c r="D956" s="262">
        <v>2020</v>
      </c>
      <c r="E956" s="262" t="s">
        <v>1</v>
      </c>
      <c r="F956" s="262" t="s">
        <v>502</v>
      </c>
      <c r="G956" s="1001">
        <v>39.647770999999999</v>
      </c>
      <c r="H956" s="1001">
        <v>-77.678021000000001</v>
      </c>
      <c r="I956" s="1001">
        <v>4.0336531963000004</v>
      </c>
      <c r="J956" s="262" t="s">
        <v>96</v>
      </c>
      <c r="K956" s="262" t="s">
        <v>955</v>
      </c>
      <c r="L956" s="1001">
        <v>13.22</v>
      </c>
      <c r="M956" s="1001">
        <v>10</v>
      </c>
      <c r="N956" s="1001">
        <v>1.3220000000000001</v>
      </c>
      <c r="O956" s="262" t="s">
        <v>163</v>
      </c>
      <c r="P956" s="262" t="s">
        <v>946</v>
      </c>
      <c r="R956" s="262">
        <v>180</v>
      </c>
      <c r="X956" s="1031">
        <v>24.803396429242898</v>
      </c>
      <c r="Y956" s="1031">
        <v>9.9522099879546193</v>
      </c>
      <c r="AA956" s="1036">
        <v>53.416682098039509</v>
      </c>
    </row>
    <row r="957" spans="1:27" x14ac:dyDescent="0.2">
      <c r="A957" s="262">
        <v>62353</v>
      </c>
      <c r="B957" s="262" t="s">
        <v>1932</v>
      </c>
      <c r="C957" s="1000">
        <v>44196</v>
      </c>
      <c r="D957" s="262">
        <v>2020</v>
      </c>
      <c r="E957" s="262" t="s">
        <v>93</v>
      </c>
      <c r="F957" s="262" t="s">
        <v>500</v>
      </c>
      <c r="G957" s="1001">
        <v>32.708227000000001</v>
      </c>
      <c r="H957" s="1001">
        <v>-80.911107000000001</v>
      </c>
      <c r="I957" s="1001">
        <v>4.6516655251000003</v>
      </c>
      <c r="J957" s="262" t="s">
        <v>96</v>
      </c>
      <c r="K957" s="262" t="s">
        <v>955</v>
      </c>
      <c r="L957" s="1001">
        <v>14.2</v>
      </c>
      <c r="M957" s="1001">
        <v>10</v>
      </c>
      <c r="N957" s="1001">
        <v>1.42</v>
      </c>
      <c r="O957" s="262" t="s">
        <v>163</v>
      </c>
      <c r="P957" s="262" t="s">
        <v>946</v>
      </c>
      <c r="Q957" s="262" t="s">
        <v>80</v>
      </c>
      <c r="R957" s="262">
        <v>180</v>
      </c>
      <c r="X957" s="1031" t="s">
        <v>1974</v>
      </c>
      <c r="Y957" s="1031" t="s">
        <v>1974</v>
      </c>
      <c r="AA957" s="1036"/>
    </row>
    <row r="958" spans="1:27" x14ac:dyDescent="0.2">
      <c r="A958" s="262">
        <v>63636</v>
      </c>
      <c r="B958" s="262" t="s">
        <v>1933</v>
      </c>
      <c r="C958" s="1000">
        <v>43921</v>
      </c>
      <c r="D958" s="262">
        <v>2020</v>
      </c>
      <c r="E958" s="262" t="s">
        <v>92</v>
      </c>
      <c r="F958" s="262" t="s">
        <v>39</v>
      </c>
      <c r="G958" s="1001">
        <v>43.318184000000002</v>
      </c>
      <c r="H958" s="1001">
        <v>-121.005162</v>
      </c>
      <c r="I958" s="1001">
        <v>4.6536655251000001</v>
      </c>
      <c r="J958" s="262" t="s">
        <v>96</v>
      </c>
      <c r="K958" s="262" t="s">
        <v>955</v>
      </c>
      <c r="L958" s="1001">
        <v>14.9</v>
      </c>
      <c r="M958" s="1001">
        <v>9.9</v>
      </c>
      <c r="N958" s="1001">
        <v>1.505050505050505</v>
      </c>
      <c r="O958" s="262" t="s">
        <v>163</v>
      </c>
      <c r="P958" s="262" t="s">
        <v>946</v>
      </c>
      <c r="R958" s="262">
        <v>180</v>
      </c>
      <c r="X958" s="1031" t="s">
        <v>1974</v>
      </c>
      <c r="Y958" s="1031" t="s">
        <v>1974</v>
      </c>
      <c r="AA958" s="1036"/>
    </row>
    <row r="959" spans="1:27" x14ac:dyDescent="0.2">
      <c r="A959" s="262">
        <v>62793</v>
      </c>
      <c r="B959" s="262" t="s">
        <v>1934</v>
      </c>
      <c r="C959" s="1000">
        <v>44104</v>
      </c>
      <c r="D959" s="262">
        <v>2020</v>
      </c>
      <c r="E959" s="262" t="s">
        <v>4</v>
      </c>
      <c r="F959" s="262" t="s">
        <v>62</v>
      </c>
      <c r="G959" s="1001">
        <v>40.013241000000001</v>
      </c>
      <c r="H959" s="1001">
        <v>-86.858690999999993</v>
      </c>
      <c r="I959" s="1001">
        <v>3.9820675798999998</v>
      </c>
      <c r="J959" s="262" t="s">
        <v>96</v>
      </c>
      <c r="K959" s="262" t="s">
        <v>955</v>
      </c>
      <c r="L959" s="1001">
        <v>13.234999999999999</v>
      </c>
      <c r="M959" s="1001">
        <v>9.8000000000000007</v>
      </c>
      <c r="N959" s="1001">
        <v>1.3505102040816326</v>
      </c>
      <c r="O959" s="262" t="s">
        <v>163</v>
      </c>
      <c r="P959" s="262" t="s">
        <v>946</v>
      </c>
      <c r="R959" s="262">
        <v>180</v>
      </c>
      <c r="X959" s="1031">
        <v>25.866994639321099</v>
      </c>
      <c r="Y959" s="1031">
        <v>0.63779727774352102</v>
      </c>
      <c r="AA959" s="1036">
        <v>47.290539062945001</v>
      </c>
    </row>
    <row r="960" spans="1:27" x14ac:dyDescent="0.2">
      <c r="A960" s="262">
        <v>63503</v>
      </c>
      <c r="B960" s="262" t="s">
        <v>1935</v>
      </c>
      <c r="C960" s="1000">
        <v>43921</v>
      </c>
      <c r="D960" s="262">
        <v>2020</v>
      </c>
      <c r="E960" s="262" t="s">
        <v>1</v>
      </c>
      <c r="F960" s="262" t="s">
        <v>32</v>
      </c>
      <c r="G960" s="1001">
        <v>40.024847999999999</v>
      </c>
      <c r="H960" s="1001">
        <v>-74.310820000000007</v>
      </c>
      <c r="I960" s="1001">
        <v>4.0054036530000001</v>
      </c>
      <c r="J960" s="262" t="s">
        <v>96</v>
      </c>
      <c r="K960" s="262" t="s">
        <v>955</v>
      </c>
      <c r="L960" s="1001">
        <v>14.4</v>
      </c>
      <c r="M960" s="1001">
        <v>9.6</v>
      </c>
      <c r="N960" s="1001">
        <v>1.5</v>
      </c>
      <c r="O960" s="262" t="s">
        <v>962</v>
      </c>
      <c r="P960" s="262" t="s">
        <v>962</v>
      </c>
      <c r="Q960" s="262">
        <v>20</v>
      </c>
      <c r="R960" s="262">
        <v>180</v>
      </c>
      <c r="X960" s="1031">
        <v>19.901380140886602</v>
      </c>
      <c r="Y960" s="1031">
        <v>24.108897324786799</v>
      </c>
      <c r="AA960" s="1036"/>
    </row>
    <row r="961" spans="1:27" x14ac:dyDescent="0.2">
      <c r="A961" s="262">
        <v>63566</v>
      </c>
      <c r="B961" s="262" t="s">
        <v>1936</v>
      </c>
      <c r="C961" s="1000">
        <v>44135</v>
      </c>
      <c r="D961" s="262">
        <v>2020</v>
      </c>
      <c r="E961" s="262" t="s">
        <v>1</v>
      </c>
      <c r="F961" s="262" t="s">
        <v>67</v>
      </c>
      <c r="G961" s="1001">
        <v>36.424171000000001</v>
      </c>
      <c r="H961" s="1001">
        <v>-77.074510000000004</v>
      </c>
      <c r="I961" s="1001">
        <v>4.3886335615999998</v>
      </c>
      <c r="J961" s="262" t="s">
        <v>96</v>
      </c>
      <c r="K961" s="262" t="s">
        <v>955</v>
      </c>
      <c r="L961" s="1001">
        <v>12</v>
      </c>
      <c r="M961" s="1001">
        <v>9</v>
      </c>
      <c r="N961" s="1001">
        <v>1.3333333333333333</v>
      </c>
      <c r="O961" s="262" t="s">
        <v>163</v>
      </c>
      <c r="P961" s="262" t="s">
        <v>946</v>
      </c>
      <c r="R961" s="262">
        <v>180</v>
      </c>
      <c r="X961" s="1031">
        <v>21.156029166524799</v>
      </c>
      <c r="Y961" s="1031">
        <v>10.006858746504401</v>
      </c>
      <c r="AA961" s="1036"/>
    </row>
    <row r="962" spans="1:27" x14ac:dyDescent="0.2">
      <c r="A962" s="262">
        <v>64080</v>
      </c>
      <c r="B962" s="262" t="s">
        <v>1937</v>
      </c>
      <c r="C962" s="1000">
        <v>44196</v>
      </c>
      <c r="D962" s="262">
        <v>2020</v>
      </c>
      <c r="E962" s="262" t="s">
        <v>4</v>
      </c>
      <c r="F962" s="262" t="s">
        <v>756</v>
      </c>
      <c r="G962" s="1001">
        <v>43.160590999999997</v>
      </c>
      <c r="H962" s="1001">
        <v>-89.327357000000006</v>
      </c>
      <c r="I962" s="1001">
        <v>3.8425271688999998</v>
      </c>
      <c r="J962" s="262" t="s">
        <v>96</v>
      </c>
      <c r="K962" s="262" t="s">
        <v>955</v>
      </c>
      <c r="L962" s="1001">
        <v>11.4</v>
      </c>
      <c r="M962" s="1001">
        <v>9</v>
      </c>
      <c r="N962" s="1001">
        <v>1.2666666666666666</v>
      </c>
      <c r="O962" s="262" t="s">
        <v>163</v>
      </c>
      <c r="P962" s="262" t="s">
        <v>946</v>
      </c>
      <c r="R962" s="262">
        <v>180</v>
      </c>
      <c r="X962" s="1031" t="s">
        <v>1974</v>
      </c>
      <c r="Y962" s="1031" t="s">
        <v>1974</v>
      </c>
      <c r="AA962" s="1036">
        <v>52.334480721597778</v>
      </c>
    </row>
    <row r="963" spans="1:27" x14ac:dyDescent="0.2">
      <c r="A963" s="262">
        <v>63149</v>
      </c>
      <c r="B963" s="262" t="s">
        <v>1938</v>
      </c>
      <c r="C963" s="1000">
        <v>43861</v>
      </c>
      <c r="D963" s="262">
        <v>2020</v>
      </c>
      <c r="E963" s="262" t="s">
        <v>1</v>
      </c>
      <c r="F963" s="262" t="s">
        <v>32</v>
      </c>
      <c r="G963" s="1001">
        <v>40.725121000000001</v>
      </c>
      <c r="H963" s="1001">
        <v>-75.059590999999998</v>
      </c>
      <c r="I963" s="1001">
        <v>3.9165029680000001</v>
      </c>
      <c r="J963" s="262" t="s">
        <v>96</v>
      </c>
      <c r="K963" s="262" t="s">
        <v>955</v>
      </c>
      <c r="L963" s="1001">
        <v>9.9967500000000005</v>
      </c>
      <c r="M963" s="1001">
        <v>8.8000000000000007</v>
      </c>
      <c r="N963" s="1001">
        <v>1.1359943181818182</v>
      </c>
      <c r="O963" s="262" t="s">
        <v>962</v>
      </c>
      <c r="P963" s="262" t="s">
        <v>962</v>
      </c>
      <c r="Q963" s="262">
        <v>25</v>
      </c>
      <c r="R963" s="262">
        <v>180</v>
      </c>
      <c r="X963" s="1031">
        <v>19.006874890252298</v>
      </c>
      <c r="Y963" s="1031">
        <v>20.7630438283398</v>
      </c>
      <c r="AA963" s="1036">
        <v>78.564823461315484</v>
      </c>
    </row>
    <row r="964" spans="1:27" x14ac:dyDescent="0.2">
      <c r="A964" s="262">
        <v>63416</v>
      </c>
      <c r="B964" s="262" t="s">
        <v>1939</v>
      </c>
      <c r="C964" s="1000">
        <v>43982</v>
      </c>
      <c r="D964" s="262">
        <v>2020</v>
      </c>
      <c r="E964" s="262" t="s">
        <v>8</v>
      </c>
      <c r="F964" s="262" t="s">
        <v>38</v>
      </c>
      <c r="G964" s="1001">
        <v>40.121566999999999</v>
      </c>
      <c r="H964" s="1001">
        <v>-122.193089</v>
      </c>
      <c r="I964" s="1001">
        <v>4.9518714611999997</v>
      </c>
      <c r="J964" s="262" t="s">
        <v>96</v>
      </c>
      <c r="K964" s="262" t="s">
        <v>955</v>
      </c>
      <c r="L964" s="1001">
        <v>11.03</v>
      </c>
      <c r="M964" s="1001">
        <v>8.4</v>
      </c>
      <c r="N964" s="1001">
        <v>1.3130952380952379</v>
      </c>
      <c r="O964" s="262" t="s">
        <v>962</v>
      </c>
      <c r="P964" s="262" t="s">
        <v>962</v>
      </c>
      <c r="Q964" s="262">
        <v>25</v>
      </c>
      <c r="R964" s="262">
        <v>181</v>
      </c>
      <c r="X964" s="1031">
        <v>27.6393837424765</v>
      </c>
      <c r="Y964" s="1031">
        <v>4.4767874236024197</v>
      </c>
      <c r="AA964" s="1036">
        <v>41.024450112557666</v>
      </c>
    </row>
    <row r="965" spans="1:27" x14ac:dyDescent="0.2">
      <c r="A965" s="262">
        <v>63150</v>
      </c>
      <c r="B965" s="262" t="s">
        <v>1940</v>
      </c>
      <c r="C965" s="1000">
        <v>43861</v>
      </c>
      <c r="D965" s="262">
        <v>2020</v>
      </c>
      <c r="E965" s="262" t="s">
        <v>1</v>
      </c>
      <c r="F965" s="262" t="s">
        <v>32</v>
      </c>
      <c r="G965" s="1001">
        <v>40.669742999999997</v>
      </c>
      <c r="H965" s="1001">
        <v>-75.164835999999994</v>
      </c>
      <c r="I965" s="1001">
        <v>3.9320136986000001</v>
      </c>
      <c r="J965" s="262" t="s">
        <v>96</v>
      </c>
      <c r="K965" s="262" t="s">
        <v>955</v>
      </c>
      <c r="L965" s="1001">
        <v>9.9930000000000003</v>
      </c>
      <c r="M965" s="1001">
        <v>8</v>
      </c>
      <c r="N965" s="1001">
        <v>1.249125</v>
      </c>
      <c r="O965" s="262" t="s">
        <v>962</v>
      </c>
      <c r="P965" s="262" t="s">
        <v>962</v>
      </c>
      <c r="Q965" s="262">
        <v>25</v>
      </c>
      <c r="R965" s="262">
        <v>180</v>
      </c>
      <c r="X965" s="1031">
        <v>18.943002466722401</v>
      </c>
      <c r="Y965" s="1031">
        <v>20.043981608617099</v>
      </c>
      <c r="AA965" s="1036">
        <v>81.527949662883628</v>
      </c>
    </row>
    <row r="966" spans="1:27" x14ac:dyDescent="0.2">
      <c r="A966" s="262">
        <v>61918</v>
      </c>
      <c r="B966" s="262" t="s">
        <v>1941</v>
      </c>
      <c r="C966" s="1000">
        <v>44196</v>
      </c>
      <c r="D966" s="262">
        <v>2020</v>
      </c>
      <c r="E966" s="262" t="s">
        <v>93</v>
      </c>
      <c r="F966" s="262" t="s">
        <v>500</v>
      </c>
      <c r="G966" s="1001">
        <v>33.348545000000001</v>
      </c>
      <c r="H966" s="1001">
        <v>-81.264106999999996</v>
      </c>
      <c r="I966" s="1001">
        <v>4.6337719177999999</v>
      </c>
      <c r="J966" s="262" t="s">
        <v>96</v>
      </c>
      <c r="K966" s="262" t="s">
        <v>955</v>
      </c>
      <c r="L966" s="1001">
        <v>10.050000000000001</v>
      </c>
      <c r="M966" s="1001">
        <v>7.2</v>
      </c>
      <c r="N966" s="1001">
        <v>1.3958333333333335</v>
      </c>
      <c r="O966" s="262" t="s">
        <v>163</v>
      </c>
      <c r="P966" s="262" t="s">
        <v>946</v>
      </c>
      <c r="R966" s="262">
        <v>160</v>
      </c>
      <c r="X966" s="1031" t="s">
        <v>1974</v>
      </c>
      <c r="Y966" s="1031" t="s">
        <v>1974</v>
      </c>
      <c r="AA966" s="1036"/>
    </row>
    <row r="967" spans="1:27" x14ac:dyDescent="0.2">
      <c r="A967" s="262">
        <v>62766</v>
      </c>
      <c r="B967" s="262" t="s">
        <v>1942</v>
      </c>
      <c r="C967" s="1000">
        <v>44135</v>
      </c>
      <c r="D967" s="262">
        <v>2020</v>
      </c>
      <c r="E967" s="262" t="s">
        <v>4</v>
      </c>
      <c r="F967" s="262" t="s">
        <v>62</v>
      </c>
      <c r="G967" s="1001">
        <v>38.661999000000002</v>
      </c>
      <c r="H967" s="1001">
        <v>-85.785539999999997</v>
      </c>
      <c r="I967" s="1001">
        <v>4.1153477168999997</v>
      </c>
      <c r="J967" s="262" t="s">
        <v>96</v>
      </c>
      <c r="K967" s="262" t="s">
        <v>955</v>
      </c>
      <c r="L967" s="1001">
        <v>9.7479999999999993</v>
      </c>
      <c r="M967" s="1001">
        <v>7.1</v>
      </c>
      <c r="N967" s="1001">
        <v>1.3729577464788731</v>
      </c>
      <c r="O967" s="262" t="s">
        <v>163</v>
      </c>
      <c r="P967" s="262" t="s">
        <v>946</v>
      </c>
      <c r="R967" s="262">
        <v>190</v>
      </c>
      <c r="X967" s="1031">
        <v>23.440480180942799</v>
      </c>
      <c r="Y967" s="1031">
        <v>0.63846774548165397</v>
      </c>
      <c r="AA967" s="1036"/>
    </row>
    <row r="968" spans="1:27" x14ac:dyDescent="0.2">
      <c r="A968" s="262">
        <v>62791</v>
      </c>
      <c r="B968" s="262" t="s">
        <v>1943</v>
      </c>
      <c r="C968" s="1000">
        <v>44135</v>
      </c>
      <c r="D968" s="262">
        <v>2020</v>
      </c>
      <c r="E968" s="262" t="s">
        <v>1</v>
      </c>
      <c r="F968" s="262" t="s">
        <v>62</v>
      </c>
      <c r="G968" s="1001">
        <v>39.864207999999998</v>
      </c>
      <c r="H968" s="1001">
        <v>-84.928332999999995</v>
      </c>
      <c r="I968" s="1001">
        <v>3.9641847031999999</v>
      </c>
      <c r="J968" s="262" t="s">
        <v>96</v>
      </c>
      <c r="K968" s="262" t="s">
        <v>955</v>
      </c>
      <c r="L968" s="1001">
        <v>9.343</v>
      </c>
      <c r="M968" s="1001">
        <v>7.05</v>
      </c>
      <c r="N968" s="1001">
        <v>1.3252482269503547</v>
      </c>
      <c r="O968" s="262" t="s">
        <v>163</v>
      </c>
      <c r="P968" s="262" t="s">
        <v>946</v>
      </c>
      <c r="R968" s="262">
        <v>180</v>
      </c>
      <c r="X968" s="1031">
        <v>20.9805464483881</v>
      </c>
      <c r="Y968" s="1031">
        <v>11.8281142342026</v>
      </c>
      <c r="AA968" s="1036"/>
    </row>
    <row r="969" spans="1:27" x14ac:dyDescent="0.2">
      <c r="A969" s="262">
        <v>63973</v>
      </c>
      <c r="B969" s="262" t="s">
        <v>1944</v>
      </c>
      <c r="C969" s="1000">
        <v>44196</v>
      </c>
      <c r="D969" s="262">
        <v>2020</v>
      </c>
      <c r="E969" s="262" t="s">
        <v>93</v>
      </c>
      <c r="F969" s="262" t="s">
        <v>500</v>
      </c>
      <c r="G969" s="1001">
        <v>34.199824</v>
      </c>
      <c r="H969" s="1001">
        <v>-79.385859999999994</v>
      </c>
      <c r="I969" s="1001">
        <v>4.5947945204999998</v>
      </c>
      <c r="J969" s="262" t="s">
        <v>96</v>
      </c>
      <c r="K969" s="262" t="s">
        <v>955</v>
      </c>
      <c r="L969" s="1001">
        <v>10.1</v>
      </c>
      <c r="M969" s="1001">
        <v>7.02</v>
      </c>
      <c r="N969" s="1001">
        <v>1.4387464387464388</v>
      </c>
      <c r="O969" s="262" t="s">
        <v>163</v>
      </c>
      <c r="P969" s="262" t="s">
        <v>946</v>
      </c>
      <c r="X969" s="1031" t="s">
        <v>1974</v>
      </c>
      <c r="Y969" s="1031" t="s">
        <v>1974</v>
      </c>
      <c r="AA969" s="1036"/>
    </row>
    <row r="970" spans="1:27" x14ac:dyDescent="0.2">
      <c r="A970" s="262">
        <v>64525</v>
      </c>
      <c r="B970" s="262" t="s">
        <v>1945</v>
      </c>
      <c r="C970" s="1000">
        <v>44196</v>
      </c>
      <c r="D970" s="262">
        <v>2020</v>
      </c>
      <c r="E970" s="262" t="s">
        <v>5</v>
      </c>
      <c r="F970" s="262" t="s">
        <v>40</v>
      </c>
      <c r="G970" s="1001">
        <v>42.025531999999998</v>
      </c>
      <c r="H970" s="1001">
        <v>-77.557207000000005</v>
      </c>
      <c r="I970" s="1001">
        <v>3.7473043379000002</v>
      </c>
      <c r="J970" s="262" t="s">
        <v>96</v>
      </c>
      <c r="K970" s="262" t="s">
        <v>955</v>
      </c>
      <c r="L970" s="1001">
        <v>8.6999999999999993</v>
      </c>
      <c r="M970" s="1001">
        <v>7</v>
      </c>
      <c r="N970" s="1001">
        <v>1.2428571428571427</v>
      </c>
      <c r="O970" s="262" t="s">
        <v>962</v>
      </c>
      <c r="P970" s="262" t="s">
        <v>962</v>
      </c>
      <c r="Q970" s="262">
        <v>30</v>
      </c>
      <c r="R970" s="262">
        <v>180</v>
      </c>
      <c r="X970" s="1031">
        <v>26.547643223944402</v>
      </c>
      <c r="Y970" s="1031">
        <v>5.1705737776022804</v>
      </c>
      <c r="AA970" s="1036">
        <v>44.880853294174393</v>
      </c>
    </row>
    <row r="971" spans="1:27" x14ac:dyDescent="0.2">
      <c r="A971" s="262">
        <v>63136</v>
      </c>
      <c r="B971" s="262" t="s">
        <v>1946</v>
      </c>
      <c r="C971" s="1000">
        <v>44165</v>
      </c>
      <c r="D971" s="262">
        <v>2020</v>
      </c>
      <c r="E971" s="262" t="s">
        <v>6</v>
      </c>
      <c r="F971" s="262" t="s">
        <v>509</v>
      </c>
      <c r="G971" s="1001">
        <v>41.615730999999997</v>
      </c>
      <c r="H971" s="1001">
        <v>-71.568071000000003</v>
      </c>
      <c r="I971" s="1001">
        <v>3.8928730593999998</v>
      </c>
      <c r="J971" s="262" t="s">
        <v>96</v>
      </c>
      <c r="K971" s="262" t="s">
        <v>955</v>
      </c>
      <c r="L971" s="1001">
        <v>9.6</v>
      </c>
      <c r="M971" s="1001">
        <v>6.68</v>
      </c>
      <c r="N971" s="1001">
        <v>1.437125748502994</v>
      </c>
      <c r="O971" s="262" t="s">
        <v>962</v>
      </c>
      <c r="P971" s="262" t="s">
        <v>962</v>
      </c>
      <c r="Q971" s="262">
        <v>25</v>
      </c>
      <c r="R971" s="262">
        <v>180</v>
      </c>
      <c r="X971" s="1031">
        <v>31.069419602068699</v>
      </c>
      <c r="Y971" s="1031">
        <v>8.0913467015434399</v>
      </c>
      <c r="AA971" s="1036"/>
    </row>
    <row r="972" spans="1:27" x14ac:dyDescent="0.2">
      <c r="A972" s="262">
        <v>63452</v>
      </c>
      <c r="B972" s="262" t="s">
        <v>1947</v>
      </c>
      <c r="C972" s="1000">
        <v>43861</v>
      </c>
      <c r="D972" s="262">
        <v>2020</v>
      </c>
      <c r="E972" s="262" t="s">
        <v>1</v>
      </c>
      <c r="F972" s="262" t="s">
        <v>32</v>
      </c>
      <c r="G972" s="1001">
        <v>39.848571</v>
      </c>
      <c r="H972" s="1001">
        <v>-75.210211000000001</v>
      </c>
      <c r="I972" s="1001">
        <v>4.0214910959000001</v>
      </c>
      <c r="J972" s="262" t="s">
        <v>96</v>
      </c>
      <c r="K972" s="262" t="s">
        <v>955</v>
      </c>
      <c r="L972" s="1001">
        <v>7.9</v>
      </c>
      <c r="M972" s="1001">
        <v>6.5</v>
      </c>
      <c r="N972" s="1001">
        <v>1.2153846153846155</v>
      </c>
      <c r="O972" s="262" t="s">
        <v>163</v>
      </c>
      <c r="P972" s="262" t="s">
        <v>946</v>
      </c>
      <c r="R972" s="262">
        <v>161</v>
      </c>
      <c r="X972" s="1031">
        <v>18.0669925831995</v>
      </c>
      <c r="Y972" s="1031">
        <v>18.958486402871401</v>
      </c>
      <c r="AA972" s="1036"/>
    </row>
    <row r="973" spans="1:27" x14ac:dyDescent="0.2">
      <c r="A973" s="262">
        <v>63756</v>
      </c>
      <c r="B973" s="262" t="s">
        <v>1948</v>
      </c>
      <c r="C973" s="1000">
        <v>43921</v>
      </c>
      <c r="D973" s="262">
        <v>2020</v>
      </c>
      <c r="E973" s="262" t="s">
        <v>93</v>
      </c>
      <c r="F973" s="262" t="s">
        <v>500</v>
      </c>
      <c r="G973" s="1001">
        <v>33.132131000000001</v>
      </c>
      <c r="H973" s="1001">
        <v>-80.262390999999994</v>
      </c>
      <c r="I973" s="1001">
        <v>4.6213303653000004</v>
      </c>
      <c r="J973" s="262" t="s">
        <v>96</v>
      </c>
      <c r="K973" s="262" t="s">
        <v>955</v>
      </c>
      <c r="L973" s="1001">
        <v>8.5</v>
      </c>
      <c r="M973" s="1001">
        <v>6.5</v>
      </c>
      <c r="N973" s="1001">
        <v>1.3076923076923077</v>
      </c>
      <c r="O973" s="262" t="s">
        <v>962</v>
      </c>
      <c r="P973" s="262" t="s">
        <v>962</v>
      </c>
      <c r="Q973" s="262">
        <v>20</v>
      </c>
      <c r="R973" s="262">
        <v>200</v>
      </c>
      <c r="X973" s="1031" t="s">
        <v>1974</v>
      </c>
      <c r="Y973" s="1031" t="s">
        <v>1974</v>
      </c>
      <c r="AA973" s="1036"/>
    </row>
    <row r="974" spans="1:27" x14ac:dyDescent="0.2">
      <c r="A974" s="262">
        <v>62332</v>
      </c>
      <c r="B974" s="262" t="s">
        <v>1949</v>
      </c>
      <c r="C974" s="1000">
        <v>43921</v>
      </c>
      <c r="D974" s="262">
        <v>2020</v>
      </c>
      <c r="E974" s="262" t="s">
        <v>1</v>
      </c>
      <c r="F974" s="262" t="s">
        <v>502</v>
      </c>
      <c r="G974" s="1001">
        <v>39.313524999999998</v>
      </c>
      <c r="H974" s="1001">
        <v>-75.831286000000006</v>
      </c>
      <c r="I974" s="1001">
        <v>4.1143070776000004</v>
      </c>
      <c r="J974" s="262" t="s">
        <v>96</v>
      </c>
      <c r="K974" s="262" t="s">
        <v>955</v>
      </c>
      <c r="L974" s="1001">
        <v>7.7</v>
      </c>
      <c r="M974" s="1001">
        <v>6</v>
      </c>
      <c r="N974" s="1001">
        <v>1.2833333333333334</v>
      </c>
      <c r="O974" s="262" t="s">
        <v>163</v>
      </c>
      <c r="P974" s="262" t="s">
        <v>946</v>
      </c>
      <c r="R974" s="262">
        <v>181</v>
      </c>
      <c r="X974" s="1031">
        <v>22.9643086558163</v>
      </c>
      <c r="Y974" s="1031">
        <v>20.6162311437676</v>
      </c>
      <c r="AA974" s="1036">
        <v>39.355828931917515</v>
      </c>
    </row>
    <row r="975" spans="1:27" x14ac:dyDescent="0.2">
      <c r="A975" s="262">
        <v>64152</v>
      </c>
      <c r="B975" s="262" t="s">
        <v>1950</v>
      </c>
      <c r="C975" s="1000">
        <v>44196</v>
      </c>
      <c r="D975" s="262">
        <v>2020</v>
      </c>
      <c r="E975" s="262" t="s">
        <v>92</v>
      </c>
      <c r="F975" s="262" t="s">
        <v>60</v>
      </c>
      <c r="G975" s="1001">
        <v>40.183891000000003</v>
      </c>
      <c r="H975" s="1001">
        <v>-104.691361</v>
      </c>
      <c r="I975" s="1001">
        <v>4.8135070775999997</v>
      </c>
      <c r="J975" s="262" t="s">
        <v>96</v>
      </c>
      <c r="K975" s="262" t="s">
        <v>961</v>
      </c>
      <c r="L975" s="1001">
        <v>8.9</v>
      </c>
      <c r="M975" s="1001">
        <v>6</v>
      </c>
      <c r="N975" s="1001">
        <v>1.4833333333333334</v>
      </c>
      <c r="O975" s="262" t="s">
        <v>163</v>
      </c>
      <c r="P975" s="262" t="s">
        <v>946</v>
      </c>
      <c r="R975" s="262">
        <v>180</v>
      </c>
      <c r="X975" s="1031" t="s">
        <v>1974</v>
      </c>
      <c r="Y975" s="1031" t="s">
        <v>1974</v>
      </c>
      <c r="AA975" s="1036"/>
    </row>
    <row r="976" spans="1:27" x14ac:dyDescent="0.2">
      <c r="A976" s="262">
        <v>62211</v>
      </c>
      <c r="B976" s="262" t="s">
        <v>1951</v>
      </c>
      <c r="C976" s="1000">
        <v>44196</v>
      </c>
      <c r="D976" s="262">
        <v>2020</v>
      </c>
      <c r="E976" s="262" t="s">
        <v>93</v>
      </c>
      <c r="F976" s="262" t="s">
        <v>500</v>
      </c>
      <c r="G976" s="1001">
        <v>33.349375999999999</v>
      </c>
      <c r="H976" s="1001">
        <v>-81.142088999999999</v>
      </c>
      <c r="I976" s="1001">
        <v>4.6267253425000003</v>
      </c>
      <c r="J976" s="262" t="s">
        <v>96</v>
      </c>
      <c r="K976" s="262" t="s">
        <v>955</v>
      </c>
      <c r="L976" s="1001">
        <v>8.6</v>
      </c>
      <c r="M976" s="1001">
        <v>6</v>
      </c>
      <c r="N976" s="1001">
        <v>1.4333333333333333</v>
      </c>
      <c r="O976" s="262" t="s">
        <v>163</v>
      </c>
      <c r="P976" s="262" t="s">
        <v>946</v>
      </c>
      <c r="Q976" s="262" t="s">
        <v>80</v>
      </c>
      <c r="R976" s="262">
        <v>180</v>
      </c>
      <c r="X976" s="1031" t="s">
        <v>1974</v>
      </c>
      <c r="Y976" s="1031" t="s">
        <v>1974</v>
      </c>
      <c r="AA976" s="1036"/>
    </row>
    <row r="977" spans="1:40" x14ac:dyDescent="0.2">
      <c r="A977" s="262">
        <v>63341</v>
      </c>
      <c r="B977" s="262" t="s">
        <v>1952</v>
      </c>
      <c r="C977" s="1000">
        <v>44196</v>
      </c>
      <c r="D977" s="262">
        <v>2020</v>
      </c>
      <c r="E977" s="262" t="s">
        <v>5</v>
      </c>
      <c r="F977" s="262" t="s">
        <v>40</v>
      </c>
      <c r="G977" s="1001">
        <v>43.078701000000002</v>
      </c>
      <c r="H977" s="1001">
        <v>-75.782881000000003</v>
      </c>
      <c r="I977" s="1001">
        <v>3.6631739726000001</v>
      </c>
      <c r="J977" s="262" t="s">
        <v>96</v>
      </c>
      <c r="K977" s="262" t="s">
        <v>955</v>
      </c>
      <c r="L977" s="1001">
        <v>6.7232700000000003</v>
      </c>
      <c r="M977" s="1001">
        <v>5.0010000000000003</v>
      </c>
      <c r="N977" s="1001">
        <v>1.3443851229754049</v>
      </c>
      <c r="O977" s="262" t="s">
        <v>163</v>
      </c>
      <c r="P977" s="262" t="s">
        <v>946</v>
      </c>
      <c r="R977" s="262">
        <v>180</v>
      </c>
      <c r="X977" s="1031" t="s">
        <v>1974</v>
      </c>
      <c r="Y977" s="1031" t="s">
        <v>1974</v>
      </c>
      <c r="AA977" s="1036"/>
    </row>
    <row r="978" spans="1:40" x14ac:dyDescent="0.2">
      <c r="A978" s="262">
        <v>63340</v>
      </c>
      <c r="B978" s="262" t="s">
        <v>1953</v>
      </c>
      <c r="C978" s="1000">
        <v>44196</v>
      </c>
      <c r="D978" s="262">
        <v>2020</v>
      </c>
      <c r="E978" s="262" t="s">
        <v>5</v>
      </c>
      <c r="F978" s="262" t="s">
        <v>40</v>
      </c>
      <c r="G978" s="1001">
        <v>43.078280999999997</v>
      </c>
      <c r="H978" s="1001">
        <v>-75.777511000000004</v>
      </c>
      <c r="I978" s="1001">
        <v>3.6631739726000001</v>
      </c>
      <c r="J978" s="262" t="s">
        <v>96</v>
      </c>
      <c r="K978" s="262" t="s">
        <v>955</v>
      </c>
      <c r="L978" s="1001">
        <v>6.4735199999999997</v>
      </c>
      <c r="M978" s="1001">
        <v>5.0010000000000003</v>
      </c>
      <c r="N978" s="1001">
        <v>1.2944451109778043</v>
      </c>
      <c r="O978" s="262" t="s">
        <v>163</v>
      </c>
      <c r="P978" s="262" t="s">
        <v>946</v>
      </c>
      <c r="R978" s="262">
        <v>180</v>
      </c>
      <c r="X978" s="1031" t="s">
        <v>1974</v>
      </c>
      <c r="Y978" s="1031" t="s">
        <v>1974</v>
      </c>
      <c r="AA978" s="1036"/>
    </row>
    <row r="979" spans="1:40" x14ac:dyDescent="0.2">
      <c r="A979" s="262">
        <v>63499</v>
      </c>
      <c r="B979" s="262" t="s">
        <v>1954</v>
      </c>
      <c r="C979" s="1000">
        <v>44042</v>
      </c>
      <c r="D979" s="262">
        <v>2020</v>
      </c>
      <c r="E979" s="262" t="s">
        <v>3</v>
      </c>
      <c r="F979" s="262" t="s">
        <v>57</v>
      </c>
      <c r="G979" s="1001">
        <v>33.971291000000001</v>
      </c>
      <c r="H979" s="1001">
        <v>-96.434040999999993</v>
      </c>
      <c r="I979" s="1001">
        <v>4.6402262557</v>
      </c>
      <c r="J979" s="262" t="s">
        <v>96</v>
      </c>
      <c r="K979" s="262" t="s">
        <v>955</v>
      </c>
      <c r="L979" s="1001">
        <v>6.1</v>
      </c>
      <c r="M979" s="1001">
        <v>5.0010000000000003</v>
      </c>
      <c r="N979" s="1001">
        <v>1.2197560487902419</v>
      </c>
      <c r="O979" s="262" t="s">
        <v>163</v>
      </c>
      <c r="P979" s="262" t="s">
        <v>946</v>
      </c>
      <c r="R979" s="262">
        <v>180</v>
      </c>
      <c r="X979" s="1031">
        <v>42.333764994507497</v>
      </c>
      <c r="Y979" s="1031">
        <v>29.158246722961099</v>
      </c>
      <c r="AA979" s="1036"/>
    </row>
    <row r="980" spans="1:40" x14ac:dyDescent="0.2">
      <c r="A980" s="262">
        <v>63500</v>
      </c>
      <c r="B980" s="262" t="s">
        <v>1955</v>
      </c>
      <c r="C980" s="1000">
        <v>44042</v>
      </c>
      <c r="D980" s="262">
        <v>2020</v>
      </c>
      <c r="E980" s="262" t="s">
        <v>3</v>
      </c>
      <c r="F980" s="262" t="s">
        <v>57</v>
      </c>
      <c r="G980" s="1001">
        <v>34.478940999999999</v>
      </c>
      <c r="H980" s="1001">
        <v>-97.105951000000005</v>
      </c>
      <c r="I980" s="1001">
        <v>4.6662668949999997</v>
      </c>
      <c r="J980" s="262" t="s">
        <v>96</v>
      </c>
      <c r="K980" s="262" t="s">
        <v>955</v>
      </c>
      <c r="L980" s="1001">
        <v>6.1</v>
      </c>
      <c r="M980" s="1001">
        <v>5.0010000000000003</v>
      </c>
      <c r="N980" s="1001">
        <v>1.2197560487902419</v>
      </c>
      <c r="O980" s="262" t="s">
        <v>163</v>
      </c>
      <c r="P980" s="262" t="s">
        <v>946</v>
      </c>
      <c r="R980" s="262">
        <v>180</v>
      </c>
      <c r="X980" s="1031">
        <v>29.915133294916401</v>
      </c>
      <c r="Y980" s="1031">
        <v>29.158246722961099</v>
      </c>
      <c r="AA980" s="1036"/>
    </row>
    <row r="981" spans="1:40" x14ac:dyDescent="0.2">
      <c r="A981" s="262">
        <v>62731</v>
      </c>
      <c r="B981" s="262" t="s">
        <v>1956</v>
      </c>
      <c r="C981" s="1000">
        <v>44042</v>
      </c>
      <c r="D981" s="262">
        <v>2020</v>
      </c>
      <c r="E981" s="262" t="s">
        <v>4</v>
      </c>
      <c r="F981" s="262" t="s">
        <v>756</v>
      </c>
      <c r="G981" s="1001">
        <v>43.116259999999997</v>
      </c>
      <c r="H981" s="1001">
        <v>-89.532449999999997</v>
      </c>
      <c r="I981" s="1001">
        <v>3.8450328766999999</v>
      </c>
      <c r="J981" s="262" t="s">
        <v>96</v>
      </c>
      <c r="K981" s="262" t="s">
        <v>955</v>
      </c>
      <c r="L981" s="1001">
        <v>6.3</v>
      </c>
      <c r="M981" s="1001">
        <v>5.0010000000000003</v>
      </c>
      <c r="N981" s="1001">
        <v>1.2597480503899219</v>
      </c>
      <c r="O981" s="262" t="s">
        <v>163</v>
      </c>
      <c r="P981" s="262" t="s">
        <v>946</v>
      </c>
      <c r="R981" s="262">
        <v>180</v>
      </c>
      <c r="X981" s="1031">
        <v>25.2631745496689</v>
      </c>
      <c r="Y981" s="1031">
        <v>1.69384642415414</v>
      </c>
      <c r="AA981" s="1036">
        <v>52.296888448109968</v>
      </c>
    </row>
    <row r="982" spans="1:40" x14ac:dyDescent="0.2">
      <c r="A982" s="262">
        <v>64014</v>
      </c>
      <c r="B982" s="262" t="s">
        <v>1957</v>
      </c>
      <c r="C982" s="1000">
        <v>44012</v>
      </c>
      <c r="D982" s="262">
        <v>2020</v>
      </c>
      <c r="E982" s="262" t="s">
        <v>6</v>
      </c>
      <c r="F982" s="262" t="s">
        <v>31</v>
      </c>
      <c r="G982" s="1001">
        <v>42.551417000000001</v>
      </c>
      <c r="H982" s="1001">
        <v>-71.949832999999998</v>
      </c>
      <c r="I982" s="1001">
        <v>3.8039949771999999</v>
      </c>
      <c r="J982" s="262" t="s">
        <v>96</v>
      </c>
      <c r="K982" s="262" t="s">
        <v>955</v>
      </c>
      <c r="L982" s="1001">
        <v>6.36714</v>
      </c>
      <c r="M982" s="1001">
        <v>5.0010000000000003</v>
      </c>
      <c r="N982" s="1001">
        <v>1.2731733653269346</v>
      </c>
      <c r="O982" s="262" t="s">
        <v>962</v>
      </c>
      <c r="P982" s="262" t="s">
        <v>962</v>
      </c>
      <c r="Q982" s="262">
        <v>20</v>
      </c>
      <c r="R982" s="262">
        <v>180</v>
      </c>
      <c r="S982" s="262" t="s">
        <v>1059</v>
      </c>
      <c r="U982" s="262">
        <v>2020</v>
      </c>
      <c r="V982" s="262">
        <v>2.2400000000000002</v>
      </c>
      <c r="X982" s="1031">
        <v>24.046504235753101</v>
      </c>
      <c r="Y982" s="1031">
        <v>7.8608010041598098</v>
      </c>
      <c r="AA982" s="1036"/>
    </row>
    <row r="983" spans="1:40" x14ac:dyDescent="0.2">
      <c r="A983" s="262">
        <v>62999</v>
      </c>
      <c r="B983" s="262" t="s">
        <v>1958</v>
      </c>
      <c r="C983" s="1000">
        <v>44135</v>
      </c>
      <c r="D983" s="262">
        <v>2020</v>
      </c>
      <c r="E983" s="262" t="s">
        <v>5</v>
      </c>
      <c r="F983" s="262" t="s">
        <v>40</v>
      </c>
      <c r="G983" s="1001">
        <v>41.455280999999999</v>
      </c>
      <c r="H983" s="1001">
        <v>-74.549380999999997</v>
      </c>
      <c r="I983" s="1001">
        <v>3.8437536529999998</v>
      </c>
      <c r="J983" s="262" t="s">
        <v>96</v>
      </c>
      <c r="K983" s="262" t="s">
        <v>955</v>
      </c>
      <c r="L983" s="1001">
        <v>6.8141249999999998</v>
      </c>
      <c r="M983" s="1001">
        <v>5.0010000000000003</v>
      </c>
      <c r="N983" s="1001">
        <v>1.3625524895020995</v>
      </c>
      <c r="O983" s="262" t="s">
        <v>962</v>
      </c>
      <c r="P983" s="262" t="s">
        <v>962</v>
      </c>
      <c r="Q983" s="262">
        <v>25</v>
      </c>
      <c r="R983" s="262">
        <v>220</v>
      </c>
      <c r="S983" s="262" t="s">
        <v>1059</v>
      </c>
      <c r="T983" s="262" t="s">
        <v>1030</v>
      </c>
      <c r="U983" s="262">
        <v>2020</v>
      </c>
      <c r="V983" s="262">
        <v>1.92</v>
      </c>
      <c r="X983" s="1031">
        <v>23.021336485691201</v>
      </c>
      <c r="Y983" s="1031">
        <v>6.1449618301296303</v>
      </c>
      <c r="AA983" s="1036"/>
    </row>
    <row r="984" spans="1:40" x14ac:dyDescent="0.2">
      <c r="A984" s="262">
        <v>64432</v>
      </c>
      <c r="B984" s="262" t="s">
        <v>1959</v>
      </c>
      <c r="C984" s="1000">
        <v>44165</v>
      </c>
      <c r="D984" s="262">
        <v>2020</v>
      </c>
      <c r="E984" s="262" t="s">
        <v>6</v>
      </c>
      <c r="F984" s="262" t="s">
        <v>31</v>
      </c>
      <c r="G984" s="1001">
        <v>42.174790999999999</v>
      </c>
      <c r="H984" s="1001">
        <v>-72.311261999999999</v>
      </c>
      <c r="I984" s="1001">
        <v>3.8037358446999998</v>
      </c>
      <c r="J984" s="262" t="s">
        <v>96</v>
      </c>
      <c r="K984" s="262" t="s">
        <v>955</v>
      </c>
      <c r="L984" s="1001">
        <v>5.4</v>
      </c>
      <c r="M984" s="1001">
        <v>5.0010000000000003</v>
      </c>
      <c r="N984" s="1001">
        <v>1.0797840431913617</v>
      </c>
      <c r="O984" s="262" t="s">
        <v>962</v>
      </c>
      <c r="P984" s="262" t="s">
        <v>962</v>
      </c>
      <c r="Q984" s="262">
        <v>25</v>
      </c>
      <c r="R984" s="262">
        <v>180</v>
      </c>
      <c r="S984" s="262" t="s">
        <v>1059</v>
      </c>
      <c r="T984" s="262" t="s">
        <v>1690</v>
      </c>
      <c r="U984" s="262">
        <v>2020</v>
      </c>
      <c r="V984" s="262">
        <v>2.2000000000000002</v>
      </c>
      <c r="W984" s="262">
        <v>4.7</v>
      </c>
      <c r="X984" s="1031">
        <v>31.1992225177856</v>
      </c>
      <c r="Y984" s="1031">
        <v>8.0330875704825502</v>
      </c>
      <c r="AA984" s="1036"/>
    </row>
    <row r="985" spans="1:40" x14ac:dyDescent="0.2">
      <c r="X985" s="1031"/>
      <c r="Y985" s="1031"/>
      <c r="AB985"/>
      <c r="AC985"/>
      <c r="AD985"/>
      <c r="AE985"/>
      <c r="AF985"/>
      <c r="AG985"/>
      <c r="AH985"/>
      <c r="AI985"/>
      <c r="AJ985" s="262"/>
      <c r="AK985" s="262"/>
      <c r="AL985" s="262"/>
      <c r="AM985" s="262"/>
      <c r="AN985" s="262"/>
    </row>
    <row r="987" spans="1:40" x14ac:dyDescent="0.2">
      <c r="AB987" s="1034"/>
      <c r="AC987" s="1034"/>
      <c r="AD987" s="1034"/>
      <c r="AE987" s="1034"/>
      <c r="AF987" s="1034"/>
      <c r="AG987" s="1034"/>
      <c r="AH987" s="1034"/>
      <c r="AI987" s="1034"/>
      <c r="AJ987" s="1034"/>
      <c r="AK987" s="1034"/>
      <c r="AL987" s="1034"/>
      <c r="AM987" s="1034"/>
      <c r="AN987" s="1034"/>
    </row>
  </sheetData>
  <autoFilter ref="A1:AN98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44</vt:i4>
      </vt:variant>
    </vt:vector>
  </HeadingPairs>
  <TitlesOfParts>
    <vt:vector size="44" baseType="lpstr">
      <vt:lpstr>Introduction</vt:lpstr>
      <vt:lpstr>Table of Contents</vt:lpstr>
      <vt:lpstr>Regional Definitions</vt:lpstr>
      <vt:lpstr>PV Capacity by Sector</vt:lpstr>
      <vt:lpstr>Capacity Additions by Gen Type</vt:lpstr>
      <vt:lpstr>State Solar Market Penetration</vt:lpstr>
      <vt:lpstr>PV Capacity by Region</vt:lpstr>
      <vt:lpstr>PV Capacity by Technology</vt:lpstr>
      <vt:lpstr>PV Irradiance</vt:lpstr>
      <vt:lpstr>PV ILR</vt:lpstr>
      <vt:lpstr>CapEx Trend (PV-only)</vt:lpstr>
      <vt:lpstr>CapEx by Size (PV-only)</vt:lpstr>
      <vt:lpstr>CapEx Trend by Mount Type (PV)</vt:lpstr>
      <vt:lpstr>CapEx Trend by Region (PV only)</vt:lpstr>
      <vt:lpstr>CapEx Trend by State (PV only)</vt:lpstr>
      <vt:lpstr>Storage CapEx</vt:lpstr>
      <vt:lpstr>CSP CapEx</vt:lpstr>
      <vt:lpstr>O&amp;M Cost Time Trend</vt:lpstr>
      <vt:lpstr>CF by GHI, Mount, ILR</vt:lpstr>
      <vt:lpstr>CF by Region</vt:lpstr>
      <vt:lpstr>CF by Project Vintage</vt:lpstr>
      <vt:lpstr>CF by Project Age</vt:lpstr>
      <vt:lpstr>Inter-Annual Variability</vt:lpstr>
      <vt:lpstr>CF for CSP Plants</vt:lpstr>
      <vt:lpstr>PPA Price by Project (PV only)</vt:lpstr>
      <vt:lpstr>PPA Price for CSP Plants</vt:lpstr>
      <vt:lpstr>Annual Average PPA Price</vt:lpstr>
      <vt:lpstr>LevelTen Solar PPA Prices</vt:lpstr>
      <vt:lpstr>PV+Battery Hybrid Project Specs</vt:lpstr>
      <vt:lpstr>PV+Battery Hybrid PPA Price</vt:lpstr>
      <vt:lpstr>LCOE of Utility-Scale PV</vt:lpstr>
      <vt:lpstr>LCOE vs. PPA Price</vt:lpstr>
      <vt:lpstr>PV &amp; Wind PPAs vs. Gas</vt:lpstr>
      <vt:lpstr>Recent PV PPAs vs. Gas Forecast</vt:lpstr>
      <vt:lpstr>PV Curtailment</vt:lpstr>
      <vt:lpstr>Energy and Capacity Value</vt:lpstr>
      <vt:lpstr>Solar Value vs. PPA Prices</vt:lpstr>
      <vt:lpstr>Value Factor vs. Penetration</vt:lpstr>
      <vt:lpstr>Value Difference vs. Flat Block</vt:lpstr>
      <vt:lpstr>All Capacity in Queues</vt:lpstr>
      <vt:lpstr>Solar GW in Queues by Region</vt:lpstr>
      <vt:lpstr>All Hybrid Capacity in Queues</vt:lpstr>
      <vt:lpstr>Gen+Storage Hybrids in Queues</vt:lpstr>
      <vt:lpstr>Individual_Project_Data</vt:lpstr>
    </vt:vector>
  </TitlesOfParts>
  <Company>Berkeley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MABolinger</dc:creator>
  <cp:lastModifiedBy>jseel</cp:lastModifiedBy>
  <dcterms:created xsi:type="dcterms:W3CDTF">2010-06-30T13:59:00Z</dcterms:created>
  <dcterms:modified xsi:type="dcterms:W3CDTF">2021-10-25T20:07:12Z</dcterms:modified>
</cp:coreProperties>
</file>