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0g01a5/Documents/mywork/bulk-barcode-generator/"/>
    </mc:Choice>
  </mc:AlternateContent>
  <xr:revisionPtr revIDLastSave="0" documentId="13_ncr:1_{BC52520C-2448-7B4E-8A16-20A10657EA2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Lista_de_Precios_Base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4" i="1" l="1"/>
  <c r="B254" i="1"/>
  <c r="C420" i="1"/>
  <c r="B420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0" i="1"/>
  <c r="B400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78" i="1"/>
  <c r="B378" i="1"/>
  <c r="C376" i="1"/>
  <c r="B376" i="1"/>
  <c r="C375" i="1"/>
  <c r="B375" i="1"/>
  <c r="C374" i="1"/>
  <c r="B374" i="1"/>
  <c r="C373" i="1"/>
  <c r="B373" i="1"/>
  <c r="C372" i="1"/>
  <c r="B372" i="1"/>
  <c r="C369" i="1"/>
  <c r="B369" i="1"/>
  <c r="C368" i="1"/>
  <c r="B368" i="1"/>
  <c r="C366" i="1"/>
  <c r="B366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8" i="1"/>
  <c r="B328" i="1"/>
  <c r="C326" i="1"/>
  <c r="B326" i="1"/>
  <c r="C325" i="1"/>
  <c r="B325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8" i="1"/>
  <c r="B308" i="1"/>
  <c r="C307" i="1"/>
  <c r="B307" i="1"/>
  <c r="C306" i="1"/>
  <c r="B306" i="1"/>
  <c r="C305" i="1"/>
  <c r="B305" i="1"/>
  <c r="C303" i="1"/>
  <c r="B303" i="1"/>
  <c r="C302" i="1"/>
  <c r="B302" i="1"/>
  <c r="C301" i="1"/>
  <c r="B301" i="1"/>
  <c r="C300" i="1"/>
  <c r="B300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1" i="1"/>
  <c r="B281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1" i="1"/>
  <c r="B261" i="1"/>
  <c r="C260" i="1"/>
  <c r="B260" i="1"/>
  <c r="C259" i="1"/>
  <c r="B259" i="1"/>
  <c r="C258" i="1"/>
  <c r="B258" i="1"/>
  <c r="C256" i="1"/>
  <c r="B256" i="1"/>
  <c r="C255" i="1"/>
  <c r="B255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6" i="1"/>
  <c r="B236" i="1"/>
  <c r="C230" i="1"/>
  <c r="B230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0" i="1"/>
  <c r="B210" i="1"/>
  <c r="C209" i="1"/>
  <c r="B209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0" i="1"/>
  <c r="B170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2" i="1"/>
  <c r="B152" i="1"/>
  <c r="C150" i="1"/>
  <c r="B150" i="1"/>
  <c r="C149" i="1"/>
  <c r="B149" i="1"/>
  <c r="C148" i="1"/>
  <c r="B148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3" i="1"/>
  <c r="B133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59" i="1"/>
  <c r="B59" i="1"/>
  <c r="C58" i="1"/>
  <c r="B58" i="1"/>
  <c r="C56" i="1"/>
  <c r="B56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6" i="1"/>
  <c r="B16" i="1"/>
  <c r="C15" i="1"/>
  <c r="B15" i="1"/>
  <c r="C14" i="1"/>
  <c r="B14" i="1"/>
  <c r="C13" i="1"/>
  <c r="B13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<sst xmlns="http://schemas.openxmlformats.org/spreadsheetml/2006/main" count="1019" uniqueCount="537">
  <si>
    <t>Nombre de la Lista</t>
  </si>
  <si>
    <t>Lista de Precios Base</t>
  </si>
  <si>
    <t>Moneda</t>
  </si>
  <si>
    <t>Peso Chileno</t>
  </si>
  <si>
    <t>Tipo de Producto</t>
  </si>
  <si>
    <t>Código Barras</t>
  </si>
  <si>
    <t>SKU</t>
  </si>
  <si>
    <t>Variante</t>
  </si>
  <si>
    <t>Precio Venta</t>
  </si>
  <si>
    <t>OUTDOR</t>
  </si>
  <si>
    <t>1S Scooter Xiaomi color negro BASE</t>
  </si>
  <si>
    <t>Juguetes</t>
  </si>
  <si>
    <t>2EN1 CABALLO MECEDOR+SILLA BASE</t>
  </si>
  <si>
    <t>ALFOMBRA DE JUEGO CON 3 AUTOS BASE</t>
  </si>
  <si>
    <t>ALFOMBRA DE JUEGO CON 3 AUTOS POLICIA BASE</t>
  </si>
  <si>
    <t>ALFOMBRA DE JUEGO CON 3 MOTOS BASE</t>
  </si>
  <si>
    <t>ALFOMBRA DE JUEGO VEHICULOS BOMBEROS BASE</t>
  </si>
  <si>
    <t>ALFOMBRA DE JUEGO VEHICULOS CONSTRUCCION BASE</t>
  </si>
  <si>
    <t>HERRAMIENTAS</t>
  </si>
  <si>
    <t>BV25-B2C</t>
  </si>
  <si>
    <t>ASPIRADOR/SOPLADOR 2.500W BASE</t>
  </si>
  <si>
    <t>ELECTRONICA MENOR</t>
  </si>
  <si>
    <t>ASPIRADORA AP-3600 EGR BASE</t>
  </si>
  <si>
    <t>ELECTROHOGAR</t>
  </si>
  <si>
    <t>Aspiradora Handy Clean Black 1 BASE</t>
  </si>
  <si>
    <t>Aspiradora TH1870 Arrastre 180 BASE</t>
  </si>
  <si>
    <t>Aspiradora UT-SILENT1603 Arras BASE</t>
  </si>
  <si>
    <t>STDR5206-B2C</t>
  </si>
  <si>
    <t>ATORNILLADOR ELECTRICO 520W BASE</t>
  </si>
  <si>
    <t>AUTO ELECTRICO ROJO BASE</t>
  </si>
  <si>
    <t>AUTO R/C DESERT REBELS 070 MAY BASE</t>
  </si>
  <si>
    <t>AUTO R/C SENSOR GRAVEDAD FUNCION COMPLETA BASE</t>
  </si>
  <si>
    <t>AVENTURA SKYLAB BASE</t>
  </si>
  <si>
    <t>B1817 Battleship Nuevo BASE</t>
  </si>
  <si>
    <t>DORMITORIO</t>
  </si>
  <si>
    <t>BA EXCELLENCE PLUS 2P BN +RESP BASE</t>
  </si>
  <si>
    <t>BABY ALIVE BEBE SORBITOS BASE</t>
  </si>
  <si>
    <t>BABY ALIVE SIRENA BASICA BASE</t>
  </si>
  <si>
    <t>BALANCIN VERDE BASE</t>
  </si>
  <si>
    <t>BALDE BLOQUES MADERA ( PENDIENTE X DESPACHO ) BASE</t>
  </si>
  <si>
    <t>DEPORTE</t>
  </si>
  <si>
    <t>LC01003</t>
  </si>
  <si>
    <t>BALON BASQUETBOL EKIPPA BASE</t>
  </si>
  <si>
    <t>BALON LANZA AGUA BASE</t>
  </si>
  <si>
    <t>BANCA PARA NINOS BASE</t>
  </si>
  <si>
    <t>BANCO DE TRABAJO MADERA BASE</t>
  </si>
  <si>
    <t>BANO PLEGABLE BASICO BASE</t>
  </si>
  <si>
    <t>BARBIE EXPLORA Y DESCUBRE DAISY BASE</t>
  </si>
  <si>
    <t>BARBIE FASHIONISTAS BASE</t>
  </si>
  <si>
    <t>BARBIE FASHIONISTAS SURT. KEN BASE</t>
  </si>
  <si>
    <t>BASE CAMA KAIA  SINGLE - MIEL BASE</t>
  </si>
  <si>
    <t>BATMAN REALIDAD VIRTUAL 765 FYF BASE</t>
  </si>
  <si>
    <t>BICICLETA</t>
  </si>
  <si>
    <t>BC XTS MTB ALU STRIKER 29 21VE BASE</t>
  </si>
  <si>
    <t>BEYBLADE SLINGSHOCK PACK INICIAL E4603 BASE</t>
  </si>
  <si>
    <t>BEYBLADE SLINGSHOCK TOP INDIVIDUAL E4602 BASE</t>
  </si>
  <si>
    <t>Bianchi Bicicleta Magnetica M-1300 BASE</t>
  </si>
  <si>
    <t>Bianchi Eliptica E-1250 BASE</t>
  </si>
  <si>
    <t>Bianchi Magnetic Plegable Mp-500 BASE</t>
  </si>
  <si>
    <t>Bianchi Trotadora Motorizada Bft-2515 BASE</t>
  </si>
  <si>
    <t>BICI ALLEYCAT BLAN/ROSA 28 FIT BASE</t>
  </si>
  <si>
    <t>BICI ALLEYCAT NEGRA/TURQUESA 2 BASE</t>
  </si>
  <si>
    <t>BICI RETROPLUS CELESTE ARO 26 BASE</t>
  </si>
  <si>
    <t>BICI STRIKER NEGRA 29 FRENO DI BASE</t>
  </si>
  <si>
    <t>BICI VIGOR GRIS 24 V-BRAKE BASE</t>
  </si>
  <si>
    <t>BICI VIGORPLUS NEGRA 27.5 V-BR BASE</t>
  </si>
  <si>
    <t>BICICLETA VISION NICKEL FULL BASE</t>
  </si>
  <si>
    <t>BLOQUES 390PCS ROBOT ROJO 901 BLO BASE</t>
  </si>
  <si>
    <t>BLOQUES ESTACION POLICIA 93 PCS BASE</t>
  </si>
  <si>
    <t>BOLSA DE DESAYUNO BASE</t>
  </si>
  <si>
    <t>LC01001</t>
  </si>
  <si>
    <t>BOLSA HIDRATANTE TREKKING BASE</t>
  </si>
  <si>
    <t>ACCESORIOS</t>
  </si>
  <si>
    <t>BOLSO CANON PSC-4100 BASE</t>
  </si>
  <si>
    <t>HX607 OEM</t>
  </si>
  <si>
    <t>BOSTECITOS INCLUYE 2 BEBE Y CAMAROTE BASE</t>
  </si>
  <si>
    <t>BOSTECITOS INCLUYE BEBE 23CM. BASE</t>
  </si>
  <si>
    <t>BOSTECITOS INCLUYE BEBE 34CM PRESIONA MI GUATITA CON MAMADERA BASE</t>
  </si>
  <si>
    <t>HX807 OEM</t>
  </si>
  <si>
    <t>BOSTECITOS INCLUYE BEBE PRESIONA MI GUATITA BASE</t>
  </si>
  <si>
    <t>HX380 OEM</t>
  </si>
  <si>
    <t>BOSTECITOS INCLUYE BEBE SILLA DE COMER, CUNA Y COCHE BASE</t>
  </si>
  <si>
    <t>HX608 OEM</t>
  </si>
  <si>
    <t>BOSTECITOS INCLUYE BEBE Y UNICORNIO BALANCIN BASE</t>
  </si>
  <si>
    <t>Botella Metalica National Geographic 960Ml Color BASE</t>
  </si>
  <si>
    <t>BOX AMERICANO EXCELLENCE 2P BA BASE</t>
  </si>
  <si>
    <t>BOX AMERICANO EXCELLENCE PLUS BASE</t>
  </si>
  <si>
    <t>BOX BAMBOO + Respaldo + 2 Vela BASE</t>
  </si>
  <si>
    <t>BS ORT ADVANCE B5BK 2PBD+RESP+ BASE</t>
  </si>
  <si>
    <t>BS ORTOPEDIC ADVANCE B5 BLACK BASE</t>
  </si>
  <si>
    <t>BUGGY ELECTRICO POLARIS BLANCO BASE</t>
  </si>
  <si>
    <t>C2173 FRF Luvimals BASE</t>
  </si>
  <si>
    <t>C2691 BA Tiernos Cuidados BASE</t>
  </si>
  <si>
    <t>CAJA HERRAMIENTAS MADERA BASE</t>
  </si>
  <si>
    <t>CAJA ORGANIZADORA SAN BERNARDO 19.5 CM BASE</t>
  </si>
  <si>
    <t>LC01019</t>
  </si>
  <si>
    <t>CAJAS TOALLITAS LIDER BASE</t>
  </si>
  <si>
    <t>ROPA</t>
  </si>
  <si>
    <t>LC01010</t>
  </si>
  <si>
    <t>CALCETIN TERMICO ACTIVEX BASE</t>
  </si>
  <si>
    <t>LINEA BLANCA</t>
  </si>
  <si>
    <t>CALEFON CALEFON RHEEM TN 14L G BASE</t>
  </si>
  <si>
    <t>OUTDOOR</t>
  </si>
  <si>
    <t>CAMA AMERICANA SPRING VI 2.0 P BASE</t>
  </si>
  <si>
    <t>CAMA DRIVEN 1.80X2.00 ISSEY GR BASE</t>
  </si>
  <si>
    <t>Cama Elastica + Malla y Escale BASE</t>
  </si>
  <si>
    <t>CAMA ELASTICA 1,82 M BASE</t>
  </si>
  <si>
    <t>CAMA ELASTICA 2,4 M BASE</t>
  </si>
  <si>
    <t>CAMA ERGO T 2PBN + RESP + 2 VE BASE</t>
  </si>
  <si>
    <t>Cama Europea MONT BLANC 2PBD + BASE</t>
  </si>
  <si>
    <t>CAMA NEW STYLE 2 1.50X2.00BD + BASE</t>
  </si>
  <si>
    <t>Camarote Texas 1P BASE</t>
  </si>
  <si>
    <t>CAMION DE TRANSPORTE MAK CON AUTOS BASE</t>
  </si>
  <si>
    <t>CAMPANA AT-MD BOGEN TOUCH N19 BASE</t>
  </si>
  <si>
    <t>CAMPANA AT-MD RETRACTA N19 60 BASE</t>
  </si>
  <si>
    <t>CAMPANA COCINA UT VF 80 INOX 2 BASE</t>
  </si>
  <si>
    <t>CAMPANA T A/I D/P 80CM ALBIN T BASE</t>
  </si>
  <si>
    <t>BC12-B2C</t>
  </si>
  <si>
    <t>CARGADOR 2/8/12 AMPERES BASE</t>
  </si>
  <si>
    <t>CARPA NINA BASE</t>
  </si>
  <si>
    <t>CARRO CON BLOQUES BASE</t>
  </si>
  <si>
    <t>CARS 3 SURTIDO PERSONAJES DE 8.5 PULGADAS BASE</t>
  </si>
  <si>
    <t>CASA MAGICA DOBLE BASE</t>
  </si>
  <si>
    <t>CASTILLO GRIS BASE</t>
  </si>
  <si>
    <t>CE BAMBOO 2PBD BAMBOO+RES+2V A BASE</t>
  </si>
  <si>
    <t>CE CURVE BALANCE SUPERKING BASE</t>
  </si>
  <si>
    <t>CE NEW ORTOPEDIC 2PBN +RESP+2V BASE</t>
  </si>
  <si>
    <t>CE ORTO ADVANCE 2PBN +RESP+2VE BASE</t>
  </si>
  <si>
    <t>Centrifuga Primma 5B 5.5Kilos BASE</t>
  </si>
  <si>
    <t>CENTRO DE ACTIVIDAD TRIPLE FUN BASE</t>
  </si>
  <si>
    <t>CENTRO DE COMANDO FRESH METAL BASE</t>
  </si>
  <si>
    <t>Centro Juegos 2en1 Juego De Bloques Y Escritorio BASE</t>
  </si>
  <si>
    <t>CEPILLO 650W 82MM BASE</t>
  </si>
  <si>
    <t>CEPILLO DE DIENTES SURTIDO BASE</t>
  </si>
  <si>
    <t>STPP7502-B2C</t>
  </si>
  <si>
    <t>CEPILLO ELCTRICO 750 W BASE</t>
  </si>
  <si>
    <t>BDEP650-B2C</t>
  </si>
  <si>
    <t>CEPILLO ELECTRICO 650W BASE</t>
  </si>
  <si>
    <t>CEPILLO GLOBAL CORRUGADO 5 BASE</t>
  </si>
  <si>
    <t>CERCA 6 PIEZAS 55 CM BASE</t>
  </si>
  <si>
    <t>CERCA DE COLORES BASE</t>
  </si>
  <si>
    <t>CERCA ROSADA BASE</t>
  </si>
  <si>
    <t>CESTA DE FRUTAS BASE</t>
  </si>
  <si>
    <t>CALEFACCION</t>
  </si>
  <si>
    <t>CHIMENEA ELECTRICA KIOTO 2000W BASE</t>
  </si>
  <si>
    <t>LC01009</t>
  </si>
  <si>
    <t>CIF HIGIENIZADOR ALCOHOL + AMONIO CUATERNARIO BASE</t>
  </si>
  <si>
    <t>COCHE CUNA CON BOLSITO BASE</t>
  </si>
  <si>
    <t>Cocina a Leña Alcazar New Glass Line 4 Quemadores BASE</t>
  </si>
  <si>
    <t>Cocina Andes60TX4 4P Inox BASE</t>
  </si>
  <si>
    <t>Cocina F 2608 T 4P Reflex Silv BASE</t>
  </si>
  <si>
    <t>Cocina F 5500 T 5P Reflex Silv BASE</t>
  </si>
  <si>
    <t>Cocina M 920 T 5P Silver BASE</t>
  </si>
  <si>
    <t>COHETE C/LANZADOR BASE</t>
  </si>
  <si>
    <t>COLCHON CATRE CLINICO 8CM BASE</t>
  </si>
  <si>
    <t>COLCHON ERGO T 1.80X2.00 BASE</t>
  </si>
  <si>
    <t>Columpio 2 Estaciones Kids BASE</t>
  </si>
  <si>
    <t>TERRAZA</t>
  </si>
  <si>
    <t>COLUMPIO TERRAZA C/QUITASOL VERDE 469 PLI BASE</t>
  </si>
  <si>
    <t>COMEDOR</t>
  </si>
  <si>
    <t>BIG1002</t>
  </si>
  <si>
    <t>COMEDOR 4 SILLAS ARENA CIC BASE</t>
  </si>
  <si>
    <t>BIG1003</t>
  </si>
  <si>
    <t>COMEDOR DIARIO CUADRADO VIDRIO BASE</t>
  </si>
  <si>
    <t>BIG1001</t>
  </si>
  <si>
    <t>COMEDOR JULIEN 6 SILLAS BASE</t>
  </si>
  <si>
    <t>LC01023</t>
  </si>
  <si>
    <t>CONGELADORA BASE</t>
  </si>
  <si>
    <t>BDC6L-LA</t>
  </si>
  <si>
    <t>COOLER 6 LITROS 12V BASE</t>
  </si>
  <si>
    <t>BDC8-LA</t>
  </si>
  <si>
    <t>COOLER 8L 12V BASE</t>
  </si>
  <si>
    <t>Correpasillos Rojo BASE</t>
  </si>
  <si>
    <t>GR3000-B2C</t>
  </si>
  <si>
    <t>CORTADORA DE PASTO 1000W BASE</t>
  </si>
  <si>
    <t>GR3800-B2C</t>
  </si>
  <si>
    <t>CORTADORA DE PASTO 1600W BASE</t>
  </si>
  <si>
    <t>GR1000-B2C</t>
  </si>
  <si>
    <t>CORTADORA PASTO 1200W BASE</t>
  </si>
  <si>
    <t>BEHTS401-B2C</t>
  </si>
  <si>
    <t>CORTASETOS 500W BASE</t>
  </si>
  <si>
    <t>LHT2220-B2C</t>
  </si>
  <si>
    <t>CORTASETOS 20V BASE</t>
  </si>
  <si>
    <t>CUADRIMOTO ELECTRICA BLANCA BASE</t>
  </si>
  <si>
    <t>CUBO LED FLOTANTE BASE</t>
  </si>
  <si>
    <t>CUCHILLERIA 2P ENSALADA LUNA BASE</t>
  </si>
  <si>
    <t>DINOSAURIO ACTIVO BASE</t>
  </si>
  <si>
    <t>DINOSAURIO CON 30 BLOQUES Y SONIDOS BASE</t>
  </si>
  <si>
    <t>DINOSAURIO R/C CON SONIDO Y LUZ BASE</t>
  </si>
  <si>
    <t>DISPLAY BOXER TALLAS M - L BASE</t>
  </si>
  <si>
    <t>DOMINO ANIMAL BASE</t>
  </si>
  <si>
    <t>GK1740-B2C</t>
  </si>
  <si>
    <t>ELECTROSIERRA 1850 WATTS BASE</t>
  </si>
  <si>
    <t>ENCAJE CLASIFICADOR DE FORMAS BASE</t>
  </si>
  <si>
    <t>ENCAJE CLASIFICADOR FORMAS BASE</t>
  </si>
  <si>
    <t>VENTILACION</t>
  </si>
  <si>
    <t>ENFRIADOR AIR COOLER AC2000 BASE</t>
  </si>
  <si>
    <t>TRE550-B2C</t>
  </si>
  <si>
    <t>ENGRAPADORA ELCTRICA 50HZ 220V BASE</t>
  </si>
  <si>
    <t>EQUIPO DE BOMBEROS BASE</t>
  </si>
  <si>
    <t>BDEG820-B2C</t>
  </si>
  <si>
    <t>ESMERIL 4 1/2 820W BASE</t>
  </si>
  <si>
    <t>G650GL-B2C</t>
  </si>
  <si>
    <t>ESMERIL 650W - GUANTES BASE</t>
  </si>
  <si>
    <t>DWE4010-B2</t>
  </si>
  <si>
    <t>ESMERIL ANGULAR 4.5 750W BASE</t>
  </si>
  <si>
    <t>DWE4120-B2</t>
  </si>
  <si>
    <t>ESMERIL ANGULAR 4.5 900W BASE</t>
  </si>
  <si>
    <t>SG7115V3-B2C</t>
  </si>
  <si>
    <t>ESMERIL ANGULAR 4.5 Y 3 DISCOS DIAMANTA BASE</t>
  </si>
  <si>
    <t>SG6115-B2C</t>
  </si>
  <si>
    <t>ESMERIL ANGULAR 4.5 620W BASE</t>
  </si>
  <si>
    <t>LC01017</t>
  </si>
  <si>
    <t>ESTACAS CONEJO BASE</t>
  </si>
  <si>
    <t>ESTACION DE BOMBEROS BASE</t>
  </si>
  <si>
    <t>ESTACION DE POLICIA BASE</t>
  </si>
  <si>
    <t>ESTACIONAMIENTO EVOLUTION PRO 5 PISOS BASE</t>
  </si>
  <si>
    <t>ESTUFA A GAS UT GRX-6200 ET R BASE</t>
  </si>
  <si>
    <t>ESTUFA CUARZO KIOTO 800W KTE-0 BASE</t>
  </si>
  <si>
    <t>ESTUFA ELEC. CHIMENEA TH-FP100 BASE</t>
  </si>
  <si>
    <t>ESTUFA ELEC. RADIADOR TH-RFC50 BASE</t>
  </si>
  <si>
    <t>ESTUFA INFRA RED TIMGAD BASE</t>
  </si>
  <si>
    <t>FLOTADOR ANILLO 56 CM BASE</t>
  </si>
  <si>
    <t>LC01014</t>
  </si>
  <si>
    <t>FOCOS LUS DIA BASE</t>
  </si>
  <si>
    <t>FORTALEZA DE CABALLEROS BASE</t>
  </si>
  <si>
    <t>LC01002</t>
  </si>
  <si>
    <t>FRASCO VIDRIO CON TAPA BASE</t>
  </si>
  <si>
    <t>Freezer 196Lts M200 Horizontal BASE</t>
  </si>
  <si>
    <t>FROZEN 2 MINI PERSONAJE CON AMIGO BASE</t>
  </si>
  <si>
    <t>FROZEN 2 POP UP COLECCIONABLES BASE</t>
  </si>
  <si>
    <t>FURREAL WALKALOTS PEQUENOS PASEOS BASE</t>
  </si>
  <si>
    <t>Horno Electrico TH-16N 16Lts BASE</t>
  </si>
  <si>
    <t>HORNO ELECTRICO 16N01 16LTS NE BASE</t>
  </si>
  <si>
    <t>Horno Electrico TH-100i 100Lts BASE</t>
  </si>
  <si>
    <t>Horno Electrico TH-80i 80Lts BASE</t>
  </si>
  <si>
    <t>Horno Electrico UT-BACKOFEN38 BASE</t>
  </si>
  <si>
    <t>Horno Electrico UT-BACKOFEN48 BASE</t>
  </si>
  <si>
    <t>Horno Electrico UT-BACKOFEN60 BASE</t>
  </si>
  <si>
    <t>HORNO EMPOTRABLE 2250W 57LTS H BASE</t>
  </si>
  <si>
    <t>HOT WHEELS PULLBACK 13CM FAST RACER (WAVE 3) BASE</t>
  </si>
  <si>
    <t>HOT WHEELS SURTIDO DELUXE CITY BASE</t>
  </si>
  <si>
    <t>HOT WHEELS VEHICULO RADIO CONTROL 1:24 SPEED SPRINT BASE</t>
  </si>
  <si>
    <t>HOT WHEELS VEHICULO SPEED CON SONIDOS BASE</t>
  </si>
  <si>
    <t>HOT WHEELS VEHICULO SPEED SPRINT RADIO CONTROL 1:24 ESCALA BASE</t>
  </si>
  <si>
    <t>HW SURTIDO DE PISTAS DE CAMPEONATO BASE</t>
  </si>
  <si>
    <t>COMPUTACION</t>
  </si>
  <si>
    <t>IMPRESORA LASER MFP M428FDW BASE</t>
  </si>
  <si>
    <t>DCC020IB</t>
  </si>
  <si>
    <t>INFLADOR NEUMATICO 20V MAX BASE</t>
  </si>
  <si>
    <t>IW5615</t>
  </si>
  <si>
    <t>IRWIN TILE CUTTER 750H 5 0CM BASE</t>
  </si>
  <si>
    <t>IW9640</t>
  </si>
  <si>
    <t>IRWIN TILE CUTTER 790H 9 0CM BASE</t>
  </si>
  <si>
    <t>JEEP ELECTRICO BLANCO BASE</t>
  </si>
  <si>
    <t>JUEGO DARDO C/BLUETOOTH 011 CAR BASE</t>
  </si>
  <si>
    <t>JUEGO DE CORTE DE COMIDA BASE</t>
  </si>
  <si>
    <t>JUEGO DE CORTE DE FRUTAS BASE</t>
  </si>
  <si>
    <t>JUEGO DE CORTE DE VERDURAS BASE</t>
  </si>
  <si>
    <t>JUEGO DE ENCAJE DE MADERA BASE</t>
  </si>
  <si>
    <t>JUEGO DE PESCA BASE</t>
  </si>
  <si>
    <t>JUEGO LIVING MODULAR TERRAZA GRIS BASE</t>
  </si>
  <si>
    <t>JUEGO MULTI HERRAMIENTAS MOTOSIERRA BASE</t>
  </si>
  <si>
    <t>JUEGOS DE MESA FAST FUN BASE</t>
  </si>
  <si>
    <t>JUEGOS DE VIAJE BASE</t>
  </si>
  <si>
    <t>ELEC. MAYOR</t>
  </si>
  <si>
    <t>KARAOKE 15 HEAVY BASS MIC INA BASE</t>
  </si>
  <si>
    <t>ELECTRONICA MAYOR</t>
  </si>
  <si>
    <t>KARAOKE BLACK PHANTER II BASE</t>
  </si>
  <si>
    <t>KARAOKE FROZEN CARTERA BASE</t>
  </si>
  <si>
    <t>LD008KA-B2C</t>
  </si>
  <si>
    <t>KIT ATORNILLADOR MAS 53 ACC BASE</t>
  </si>
  <si>
    <t>COMPLEMENTO</t>
  </si>
  <si>
    <t>KIT INSTALACION PLUS 5PULGADAS BASE</t>
  </si>
  <si>
    <t>LABORATORIO MINI SLIME BASE</t>
  </si>
  <si>
    <t>LC01016</t>
  </si>
  <si>
    <t>LAMPARAS BASE</t>
  </si>
  <si>
    <t>LAT HACKIN PACKIN ALPACA BASE</t>
  </si>
  <si>
    <t>Lavadora Brilliant SG 11.5Kg S BASE</t>
  </si>
  <si>
    <t>Lavadora Efficace SZG 15.5Kg S BASE</t>
  </si>
  <si>
    <t>Lavadora Efficace SZG 17.5Kg S BASE</t>
  </si>
  <si>
    <t>Lavadora Efficace SZG 19.5Kg S BASE</t>
  </si>
  <si>
    <t>Lavadora MLS-160BSC03T 16Kg Bl BASE</t>
  </si>
  <si>
    <t>Lavadora Secadora Perfect Care BASE</t>
  </si>
  <si>
    <t>LAVADORA SECADORA WD10J6410AW BASE</t>
  </si>
  <si>
    <t>Lavadora Semiautomatica LS-610 BASE</t>
  </si>
  <si>
    <t>Lavadora WA90H4400SW/ZS 9Kg Bl BASE</t>
  </si>
  <si>
    <t>LED 32LM637B HD SMART BASE</t>
  </si>
  <si>
    <t>LED 32 UN32T4300AGXZS HD SMART BASE</t>
  </si>
  <si>
    <t>LED 43 43LM6300PSB SMART TV HD BASE</t>
  </si>
  <si>
    <t>LED 43 UN43TU7090GXZS UHD SMAR BASE</t>
  </si>
  <si>
    <t>LED 50 50PUD7625 SMART TV ULTR BASE</t>
  </si>
  <si>
    <t>LED 50 KEUH50 SMART TV UHD BASE</t>
  </si>
  <si>
    <t>LED 50 KHUH5021 SMART TV BASE</t>
  </si>
  <si>
    <t>Led 50 Master G MGUB50WB / Ultra HD 4K / Smart TV BASE</t>
  </si>
  <si>
    <t>LED 58 UN58AU7000GXZS UHD 4K S BASE</t>
  </si>
  <si>
    <t>STGS7221-B2C</t>
  </si>
  <si>
    <t>LIJADORA DE BANDA 3X21 720W BASE</t>
  </si>
  <si>
    <t>SB90-B2C</t>
  </si>
  <si>
    <t>LIJADORA DE BANDA 900W BASE</t>
  </si>
  <si>
    <t>SS24-B2C</t>
  </si>
  <si>
    <t>LIJADORA ORBITAL 240W 1/4 PLIEGO BASE</t>
  </si>
  <si>
    <t>DWE6421-B2</t>
  </si>
  <si>
    <t>LIJADORA PALMA ROTOORBITAL BASE</t>
  </si>
  <si>
    <t>BS200-B2C</t>
  </si>
  <si>
    <t>LIJADORA PALMA 1/4' BASE</t>
  </si>
  <si>
    <t>LITTLE MOMMY TIERNA COMO YO SURT. MUNECAS BASE</t>
  </si>
  <si>
    <t>DW292-B2</t>
  </si>
  <si>
    <t>LLAVE DE IMPACTO 710W BASE</t>
  </si>
  <si>
    <t>MALETA CORREPASILLO ELEFANTE VERDE BASE</t>
  </si>
  <si>
    <t>MANGUITAS FRUTAS 23x15CM BASE</t>
  </si>
  <si>
    <t>Mesa AirHockey Carromco BASE</t>
  </si>
  <si>
    <t>MESA COMEDOR MADRID 6 SILLAS D BASE</t>
  </si>
  <si>
    <t>Mesa De Hockey 122X61X78 Cms BASE</t>
  </si>
  <si>
    <t>MESA PIZARRA MAGICA BASE</t>
  </si>
  <si>
    <t>MESA PLEGABLE CON 20 BLOQUES BASE</t>
  </si>
  <si>
    <t>MI MASCOTA DRAGON BASE</t>
  </si>
  <si>
    <t>Mi Primer Resbalin Dolu Plegable BASE</t>
  </si>
  <si>
    <t>MI PRIMERA MASCOTA BASE</t>
  </si>
  <si>
    <t>MICROFONO KARAOKE LOL BASE</t>
  </si>
  <si>
    <t>Microondas TH-34DMG BASE</t>
  </si>
  <si>
    <t>MINI MARKET MADERA BASE</t>
  </si>
  <si>
    <t>MINICOMPONENTE CM4360 BASE</t>
  </si>
  <si>
    <t>MINICOMPONENTE MX-T40/ZS ALL I BASE</t>
  </si>
  <si>
    <t>MINICOMPONENTE RN7 BASE</t>
  </si>
  <si>
    <t>MLP PNY 8P CADANCE CELESTIA 20CM B0368 BASE</t>
  </si>
  <si>
    <t>MLP TWILIGHT SPARKLE 275 HTI BASE</t>
  </si>
  <si>
    <t>MLPEG MUNECA EQUESTRIA GIRLS E0349 BASE</t>
  </si>
  <si>
    <t>LC01013</t>
  </si>
  <si>
    <t>MOCHILA ATOM BASE</t>
  </si>
  <si>
    <t>Mochila National Geographic Redwood 45lt BASE</t>
  </si>
  <si>
    <t>Mochila National Geographic Redwood 65lt BASE</t>
  </si>
  <si>
    <t>MODELO SUNPEED STELLA ARO 27.5 BASE</t>
  </si>
  <si>
    <t>MOTOBIKE NARANJA ARO 16 BASE</t>
  </si>
  <si>
    <t>BIG1004</t>
  </si>
  <si>
    <t>MOTOCICLETA 12V NIÑOS BASE</t>
  </si>
  <si>
    <t>MUNECA 34CM CON SET DE COMIDA BASE</t>
  </si>
  <si>
    <t>MUNECA 35CM CON 6 SONIDOS BASE</t>
  </si>
  <si>
    <t>MUNECA 40CM C/VESTIDOS BASE</t>
  </si>
  <si>
    <t>MUNECA 41 CM CON BESITOS BASE</t>
  </si>
  <si>
    <t>MUNECA 45CM C/ESTORNUDOS BASE</t>
  </si>
  <si>
    <t>MUNECA SWEATHEARTS C/COMIDA SPARKLE GIRLZ BASE</t>
  </si>
  <si>
    <t>MUNECA SWEATHEARTS C/SONIDO SPARKLE GIRLZ BASE</t>
  </si>
  <si>
    <t>NENUCO GOURMET CON ACCESORIOS BASE</t>
  </si>
  <si>
    <t>NENUCO MALETIN MAS ACCESORIOS BASE</t>
  </si>
  <si>
    <t>NER NITRO AEROFURY RAMP RAGE BASE</t>
  </si>
  <si>
    <t>NERF Elite Triad EX1 - VERSION ISO A3845 BASE</t>
  </si>
  <si>
    <t>NERF MICROSHOTS FORTNITE BASE</t>
  </si>
  <si>
    <t>GL600N-B2C</t>
  </si>
  <si>
    <t>ORILLADORA 28CM 600W BASE</t>
  </si>
  <si>
    <t>GL350-B2C</t>
  </si>
  <si>
    <t>ORILLADORA 350W BASE</t>
  </si>
  <si>
    <t>GH1100-B2C</t>
  </si>
  <si>
    <t>ORILLADORA 35CM 900W BASE</t>
  </si>
  <si>
    <t>ST4500-B2C</t>
  </si>
  <si>
    <t>ORILLADORA 400 WATTS BASE</t>
  </si>
  <si>
    <t>GH750-B2C</t>
  </si>
  <si>
    <t>ORILLADORA 800W C/SOPLAD OR BASE</t>
  </si>
  <si>
    <t>LSTE523-B2C</t>
  </si>
  <si>
    <t>ORILLADORA INALAMBRICA 20V BASE</t>
  </si>
  <si>
    <t>PACK 2 ALMOHADAS AFAMILY 50X70 BASE</t>
  </si>
  <si>
    <t>LC01022</t>
  </si>
  <si>
    <t>PACK DE CALCETINES BASE</t>
  </si>
  <si>
    <t>PACKS ACCESORIOS POLLY POCKET BASE</t>
  </si>
  <si>
    <t>PALETAS DE PLAYA P02 TRA BASE</t>
  </si>
  <si>
    <t>PARLANTE COBRA BASE</t>
  </si>
  <si>
    <t>PARLANTE KARAOKE 12 FM/BT/USB BASE</t>
  </si>
  <si>
    <t>PARLANTE KARAOKE MGLIGHTNING BASE</t>
  </si>
  <si>
    <t>PARLANTE KARAOKE PINGUINO PORT BASE</t>
  </si>
  <si>
    <t>PARLANTE MEGALUX K2777 BASE</t>
  </si>
  <si>
    <t>PARLANTE SCREAMER 4 BASE</t>
  </si>
  <si>
    <t>PARLANTE SENSEIGTH K3175 BASE</t>
  </si>
  <si>
    <t>PARLANTE ULTRABUZZ BASE</t>
  </si>
  <si>
    <t>PARLANTE ULTRAFUSION BASE</t>
  </si>
  <si>
    <t>PARLANTE ULTRAMAGIC BASE</t>
  </si>
  <si>
    <t>PARLANTE ULTRAMEGA BASE</t>
  </si>
  <si>
    <t>PARLANTE ULTRASENSATION BASE</t>
  </si>
  <si>
    <t>PARRILLA GAS 3 QUEMADORES+QUEMADOR LATERAL BASE</t>
  </si>
  <si>
    <t>JS350S-B2C</t>
  </si>
  <si>
    <t>PARTIDOR DE EMERGENCIA 350AMP BASE</t>
  </si>
  <si>
    <t>JS500S-B2C</t>
  </si>
  <si>
    <t>PARTIDOR DE EMERGENCIA 500AMP BASE</t>
  </si>
  <si>
    <t>PATINES C/LUCES+BLUETOOTH 333 SHS BASE</t>
  </si>
  <si>
    <t>PELUCHE GUZY LUZ MULTICOLOR BASE</t>
  </si>
  <si>
    <t>PELUCHE GUZY LUZ ROSADO BASE</t>
  </si>
  <si>
    <t>PERGOLA METAL 3X3M BASE</t>
  </si>
  <si>
    <t>LC01011</t>
  </si>
  <si>
    <t>PINTURA SPRAY BASE</t>
  </si>
  <si>
    <t>PIRAMIDE BLOQUES 10 PIEZAS BASE</t>
  </si>
  <si>
    <t>Piscina Campo De Basketball Inf. 254X168X102 BASE</t>
  </si>
  <si>
    <t>PISCINA JUEGOS 122x25CM BASE</t>
  </si>
  <si>
    <t>Piso Plegable Outback BASE</t>
  </si>
  <si>
    <t>DCE560B</t>
  </si>
  <si>
    <t>PISTOLA CALAFATERA 10OZ / 300ML 20V MAX BASE</t>
  </si>
  <si>
    <t>PISTOLA DE AGUA TANQUE NEGRO BASE</t>
  </si>
  <si>
    <t>PLAY-DOH 8 PACK BASE</t>
  </si>
  <si>
    <t>PLAY-DOH HERRAMIENTAS DE JARDINERIA BASE</t>
  </si>
  <si>
    <t>PLAY-DOH MINI CLASSICS BASE</t>
  </si>
  <si>
    <t>PLAYSKOOL POWER RANGERS MEGA MIGHTIES BASE</t>
  </si>
  <si>
    <t>PLUMON 1,5 PLAZA BASE</t>
  </si>
  <si>
    <t>POLLY POCKET! ESCONDITES SECRETOS BASE</t>
  </si>
  <si>
    <t>POLLY POCKET! SURTIDO DE MODAS BASE</t>
  </si>
  <si>
    <t>PONY FRIENDS AMARILLO BASE</t>
  </si>
  <si>
    <t>Porta bebe Pooh 4001 BASE</t>
  </si>
  <si>
    <t>POWER DOUGHT MONSTERS 014 JMP BASE</t>
  </si>
  <si>
    <t>POWER DOUGHT UNICORN 014 JMP BASE</t>
  </si>
  <si>
    <t>POWER RANGERS FIGURA 6 BASE</t>
  </si>
  <si>
    <t>POWER RANGERS FIGURA DELUXE BASE</t>
  </si>
  <si>
    <t>LC01015</t>
  </si>
  <si>
    <t>PRESTOBARBAS BASE</t>
  </si>
  <si>
    <t>PRINCESA PARA PEINAR SPARKLE GIRLZ BASE</t>
  </si>
  <si>
    <t>PRINCESA UNICORNIO ARCOIRIS SPARKLE GIRLZ BASE</t>
  </si>
  <si>
    <t>LC01018</t>
  </si>
  <si>
    <t>PRODUCTOS DE JARDINERIA BASE</t>
  </si>
  <si>
    <t>PUF PROMOCIONAL NEGRO BASE</t>
  </si>
  <si>
    <t>KP12K-B2C</t>
  </si>
  <si>
    <t>PULIDORA ORBITAL 120W BASE</t>
  </si>
  <si>
    <t>QLED 50 QN50Q60AAGXZS 4K UHD S BASE</t>
  </si>
  <si>
    <t>QLED 75 QN75Q70AAGXZS 4K SMART BASE</t>
  </si>
  <si>
    <t>Quilt Cordoba lisa Mashini 1.5 P Lila BASE</t>
  </si>
  <si>
    <t>Quitasol Outback 160 Cms. BASE</t>
  </si>
  <si>
    <t>REBOTE EN EL ESPACIO BASE</t>
  </si>
  <si>
    <t>Refrigerador 157Lts inox lrb-1 BASE</t>
  </si>
  <si>
    <t>Refrigerador 260Lts BF Frio Di BASE</t>
  </si>
  <si>
    <t>Refrigerador 290LTS No Frost R BASE</t>
  </si>
  <si>
    <t>Refrigerador 303Lts BF Frio Di BASE</t>
  </si>
  <si>
    <t>Refrigerador 322Lts No Frost B BASE</t>
  </si>
  <si>
    <t>Refrigerador 331Lts No Frost B BASE</t>
  </si>
  <si>
    <t>Refrigerador 400 Lts No Frost BASE</t>
  </si>
  <si>
    <t>Refrigerador MDRB424FGE46 302 BASE</t>
  </si>
  <si>
    <t>REFRIGERADOR NF RT32K5730 318 BASE</t>
  </si>
  <si>
    <t>ROBOT HELICOPTERO RADIO CONTROL BASE</t>
  </si>
  <si>
    <t>STHR202K-B2C</t>
  </si>
  <si>
    <t>ROTOMARTILLO COMPACTO 20 MM BASE</t>
  </si>
  <si>
    <t>SM16-B2C</t>
  </si>
  <si>
    <t>S. INGLETEADORA 10' 1650 WATTS BASE</t>
  </si>
  <si>
    <t>SCOOTER ELECTRICO ASD BLANCO BASE</t>
  </si>
  <si>
    <t>SCOOTER ELECTRICO CERO EKIDS NEGRO BASE</t>
  </si>
  <si>
    <t>SCOOTER ELECTRICO XIAOMI PRO BASE</t>
  </si>
  <si>
    <t>Scooter Peluche Unicornio y Luces Led KeyRiders BASE</t>
  </si>
  <si>
    <t>SECADORA SR-10 8KG GRIS SINDEL BASE</t>
  </si>
  <si>
    <t>MUEBLES</t>
  </si>
  <si>
    <t>Seccional Viena Gris BASE</t>
  </si>
  <si>
    <t>MENAJE</t>
  </si>
  <si>
    <t>LC01004</t>
  </si>
  <si>
    <t>SET 12 COPAS CRISTAL BASE</t>
  </si>
  <si>
    <t>SET 12 COPAS CHAMPAGNE - VINO VERSALL BASE</t>
  </si>
  <si>
    <t>SET 4 AUTOS CONSTRUCCION DE METAL BASE</t>
  </si>
  <si>
    <t>SET 4 AUTOS DE EMERGENCIA METAL BASE</t>
  </si>
  <si>
    <t>SET 4 VEHICULOS METAL BOMBEROS BASE</t>
  </si>
  <si>
    <t>SET 4 VEHICULOS METAL DE CALLE BASE</t>
  </si>
  <si>
    <t>SET 4 VEHICULOS METAL DE EMERGENCIA BASE</t>
  </si>
  <si>
    <t>SET 4 VEHICULOS METAL INGENIERIA BASE</t>
  </si>
  <si>
    <t>SET 4 VEHICULOS METAL POLICIA BASE</t>
  </si>
  <si>
    <t>SET CAMION + PISTA VUELTA AUTOS BASE</t>
  </si>
  <si>
    <t>SET CASTILLO CON PRINCESA SPARKLE GIRLZ BASE</t>
  </si>
  <si>
    <t>LC01006</t>
  </si>
  <si>
    <t>SET COCINA DE CAMPING BASE</t>
  </si>
  <si>
    <t>LC01021</t>
  </si>
  <si>
    <t>SET CUBIERTOS TRAMONTINA BASE</t>
  </si>
  <si>
    <t>SET DE ARCO CON FLECHAS Y DARDOS BASE</t>
  </si>
  <si>
    <t>LC01008</t>
  </si>
  <si>
    <t>SET DE BAÑO BASE</t>
  </si>
  <si>
    <t>SET DE JARDINERIA BASE</t>
  </si>
  <si>
    <t>SET DE JUEGO ASCENSOR FRESH METAL BASE</t>
  </si>
  <si>
    <t>LC01007</t>
  </si>
  <si>
    <t>SET DE LLAVES HEXAGONALES BASE</t>
  </si>
  <si>
    <t>LC01000</t>
  </si>
  <si>
    <t>SET DE VIAJE 3 PIEZAS ACERO INOX. BASE</t>
  </si>
  <si>
    <t>SET DINOSAURIO AUTO HELICOPTERO Y FIGURAS BASE</t>
  </si>
  <si>
    <t>SET DINOSAURIO CON 2 DINO HAP BASE</t>
  </si>
  <si>
    <t>SET INSTITUTO DINOSAURIO CON CERCA BASE</t>
  </si>
  <si>
    <t>SET MANCUERNAS BASE</t>
  </si>
  <si>
    <t>SET MUNECA CON ACCESORIOS SPARKLE GIRLZ BASE</t>
  </si>
  <si>
    <t>LC01020</t>
  </si>
  <si>
    <t>SET TRAMONTINA 7PC BASE</t>
  </si>
  <si>
    <t>SHA MEGA MIGHTIES HERO AST BASE</t>
  </si>
  <si>
    <t>KS501-B2C</t>
  </si>
  <si>
    <t>SIERRA CALADORA 400W BASE</t>
  </si>
  <si>
    <t>DWE560-B2C</t>
  </si>
  <si>
    <t>SIERRA CIRCULAR 7 1/4 1400W BASE</t>
  </si>
  <si>
    <t>CS1004-B2C</t>
  </si>
  <si>
    <t>SIERRA CIRCULAR 7 1/4' 1400W BASE</t>
  </si>
  <si>
    <t>SC16-B2C</t>
  </si>
  <si>
    <t>SIERRA CIRCULAR 7 1/4' 1600 WATTS BASE</t>
  </si>
  <si>
    <t>SST1801-B2C</t>
  </si>
  <si>
    <t>SIERRA DE BANCO 10 1800W BASE</t>
  </si>
  <si>
    <t>DW714-B2C</t>
  </si>
  <si>
    <t>SIERRA INGLETEADORA 10' 1650W BASE</t>
  </si>
  <si>
    <t>SILLA DE AUTO BARLETTA S 500 R BASE</t>
  </si>
  <si>
    <t>SILLA MECEDORA BASE</t>
  </si>
  <si>
    <t>SIRENITAS DE AGUA COLORES VAR BASE</t>
  </si>
  <si>
    <t>SITIALES DECOHOGAR BASE</t>
  </si>
  <si>
    <t>SLIME SHAKER C/1 FIGURA 009 JMP BASE</t>
  </si>
  <si>
    <t>SLIME SHAKER COSMIC C/1 FIG. 001 JMP BASE</t>
  </si>
  <si>
    <t>SURT. TOY STORY FIGURAS BASICAS PELICULA BASE</t>
  </si>
  <si>
    <t>TACA TACA MADERA EVER GROUP BASE</t>
  </si>
  <si>
    <t>HD555-B2C</t>
  </si>
  <si>
    <t>TALADRO 1/2 550 WATTS BASE</t>
  </si>
  <si>
    <t>BCD704C1-B2</t>
  </si>
  <si>
    <t>TALADRO 20V PERCUTOR BASE</t>
  </si>
  <si>
    <t>TB550-B2C</t>
  </si>
  <si>
    <t>TALADRO 3/8' 550W 1 VELOCIDAD BASE</t>
  </si>
  <si>
    <t>SBT2513-B2C</t>
  </si>
  <si>
    <t>TALADRO DE PEDESTAL 250W 1/3HP BASE</t>
  </si>
  <si>
    <t>CD121K-B2C</t>
  </si>
  <si>
    <t>TALADRO INAL 12V BASE</t>
  </si>
  <si>
    <t>SDH600-B2C</t>
  </si>
  <si>
    <t>TALADRO PERCUTOR 1/2 600 W BASE</t>
  </si>
  <si>
    <t>STDH8013-B2C</t>
  </si>
  <si>
    <t>TALADRO PERCUTOR 1/2 800 W BASE</t>
  </si>
  <si>
    <t>TECLADO MONOFONICO NINO BASE</t>
  </si>
  <si>
    <t>LC01005</t>
  </si>
  <si>
    <t>TOALLITAS DESINFECTANTES BASE</t>
  </si>
  <si>
    <t>TOCADOR SET DE BELLEZA BASE</t>
  </si>
  <si>
    <t>TORTA DE CUMPLEANOS MADERA BASE</t>
  </si>
  <si>
    <t>TOY STORY COMUNICADOR ESPACIAL BASE</t>
  </si>
  <si>
    <t>TOY STORY SURT. FIGURAS PARLANTES BASE</t>
  </si>
  <si>
    <t>TRACTOR RANCHERO PADALES REMOLQUE Y ESCAVADORA BASE</t>
  </si>
  <si>
    <t>TRANSFORMER CON 15 BLOQUES Y SONIDOS BASE</t>
  </si>
  <si>
    <t>TREN DIDACTICO MADERA BASE</t>
  </si>
  <si>
    <t>D28730-B2</t>
  </si>
  <si>
    <t>TRONZADORA 14' 2.300 WATTS BASE</t>
  </si>
  <si>
    <t>SSC22-B2C</t>
  </si>
  <si>
    <t>TRONZADORA 2200W BASE</t>
  </si>
  <si>
    <t>UGLY DOLLS FIGURA CON ACCESORIO BASE</t>
  </si>
  <si>
    <t>UGLY DOLLS PELUCHE BASE</t>
  </si>
  <si>
    <t>V-BICICLETA de Ejercicios HM-4600 Spining Mecani BASE</t>
  </si>
  <si>
    <t>V-BICICLETA HOTWHEELS 16 PLATA BASE</t>
  </si>
  <si>
    <t>V-CARPA 4 PERSONAS ASPEN ROJO OUTBACK BASE</t>
  </si>
  <si>
    <t>V-CARPA MONTANA 4 PERSONAS OUTBACK BASE</t>
  </si>
  <si>
    <t>V-MOCHILA NATIONAL GEOGRAPHIC BLUELAKE 25L GRIS BASE</t>
  </si>
  <si>
    <t>VITTALE 8 BASE</t>
  </si>
  <si>
    <t>CALZADO</t>
  </si>
  <si>
    <t>LC01012</t>
  </si>
  <si>
    <t>ZAPATILLAS SPALDING BASE</t>
  </si>
  <si>
    <t>ZAPATO APRENDER AMARRAR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</si>
</sst>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0"/>
  <sheetViews>
    <sheetView showGridLines="0" tabSelected="1" topLeftCell="A202" workbookViewId="0">
      <selection activeCell="B229" sqref="B229"/>
    </sheetView>
  </sheetViews>
  <sheetFormatPr baseColWidth="10" defaultRowHeight="15" x14ac:dyDescent="0.2"/>
  <cols>
    <col min="1" max="1" width="17.5" bestFit="1" customWidth="1"/>
    <col min="2" max="3" width="11.83203125" bestFit="1" customWidth="1"/>
    <col min="4" max="4" width="43.6640625" bestFit="1" customWidth="1"/>
    <col min="5" max="5" width="10.5" customWidth="1"/>
  </cols>
  <sheetData>
    <row r="1" spans="1:5" x14ac:dyDescent="0.2">
      <c r="A1" s="1" t="s">
        <v>0</v>
      </c>
      <c r="B1" s="4" t="s">
        <v>1</v>
      </c>
      <c r="C1" s="4"/>
      <c r="D1" s="4"/>
    </row>
    <row r="2" spans="1:5" x14ac:dyDescent="0.2">
      <c r="A2" s="1" t="s">
        <v>2</v>
      </c>
      <c r="B2" s="4" t="s">
        <v>3</v>
      </c>
      <c r="C2" s="4"/>
      <c r="D2" s="4"/>
    </row>
    <row r="3" spans="1:5" x14ac:dyDescent="0.2">
      <c r="A3" s="4"/>
      <c r="B3" s="4"/>
      <c r="C3" s="4"/>
      <c r="D3" s="4"/>
    </row>
    <row r="4" spans="1:5" x14ac:dyDescent="0.2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x14ac:dyDescent="0.2">
      <c r="A5" s="2" t="s">
        <v>9</v>
      </c>
      <c r="B5" s="2" t="str">
        <f>"1148602"</f>
        <v>1148602</v>
      </c>
      <c r="C5" s="2" t="str">
        <f>"1148602"</f>
        <v>1148602</v>
      </c>
      <c r="D5" s="2" t="s">
        <v>10</v>
      </c>
      <c r="E5" s="3">
        <v>290000</v>
      </c>
    </row>
    <row r="6" spans="1:5" x14ac:dyDescent="0.2">
      <c r="A6" s="2" t="s">
        <v>11</v>
      </c>
      <c r="B6" s="2" t="str">
        <f>"1134837"</f>
        <v>1134837</v>
      </c>
      <c r="C6" s="2" t="str">
        <f>"1134837"</f>
        <v>1134837</v>
      </c>
      <c r="D6" s="2" t="s">
        <v>12</v>
      </c>
      <c r="E6" s="3">
        <v>9990</v>
      </c>
    </row>
    <row r="7" spans="1:5" x14ac:dyDescent="0.2">
      <c r="A7" s="2" t="s">
        <v>11</v>
      </c>
      <c r="B7" s="2" t="str">
        <f>"1135461"</f>
        <v>1135461</v>
      </c>
      <c r="C7" s="2" t="str">
        <f>"1135461"</f>
        <v>1135461</v>
      </c>
      <c r="D7" s="2" t="s">
        <v>13</v>
      </c>
      <c r="E7" s="3">
        <v>2990</v>
      </c>
    </row>
    <row r="8" spans="1:5" x14ac:dyDescent="0.2">
      <c r="A8" s="2" t="s">
        <v>11</v>
      </c>
      <c r="B8" s="2" t="str">
        <f>"1135460"</f>
        <v>1135460</v>
      </c>
      <c r="C8" s="2" t="str">
        <f>"1135460"</f>
        <v>1135460</v>
      </c>
      <c r="D8" s="2" t="s">
        <v>14</v>
      </c>
      <c r="E8" s="3">
        <v>2990</v>
      </c>
    </row>
    <row r="9" spans="1:5" x14ac:dyDescent="0.2">
      <c r="A9" s="2" t="s">
        <v>11</v>
      </c>
      <c r="B9" s="2" t="str">
        <f>"1135450"</f>
        <v>1135450</v>
      </c>
      <c r="C9" s="2" t="str">
        <f>"1135450"</f>
        <v>1135450</v>
      </c>
      <c r="D9" s="2" t="s">
        <v>15</v>
      </c>
      <c r="E9" s="3">
        <v>2990</v>
      </c>
    </row>
    <row r="10" spans="1:5" x14ac:dyDescent="0.2">
      <c r="A10" s="2" t="s">
        <v>11</v>
      </c>
      <c r="B10" s="2" t="str">
        <f>"1135377"</f>
        <v>1135377</v>
      </c>
      <c r="C10" s="2" t="str">
        <f>"1135377"</f>
        <v>1135377</v>
      </c>
      <c r="D10" s="2" t="s">
        <v>16</v>
      </c>
      <c r="E10" s="3">
        <v>3990</v>
      </c>
    </row>
    <row r="11" spans="1:5" x14ac:dyDescent="0.2">
      <c r="A11" s="2" t="s">
        <v>11</v>
      </c>
      <c r="B11" s="2" t="str">
        <f>"1135376"</f>
        <v>1135376</v>
      </c>
      <c r="C11" s="2" t="str">
        <f>"1135376"</f>
        <v>1135376</v>
      </c>
      <c r="D11" s="2" t="s">
        <v>17</v>
      </c>
      <c r="E11" s="3">
        <v>3990</v>
      </c>
    </row>
    <row r="12" spans="1:5" x14ac:dyDescent="0.2">
      <c r="A12" s="2" t="s">
        <v>18</v>
      </c>
      <c r="B12" s="2" t="s">
        <v>19</v>
      </c>
      <c r="C12" s="2" t="s">
        <v>19</v>
      </c>
      <c r="D12" s="2" t="s">
        <v>20</v>
      </c>
      <c r="E12" s="3">
        <v>45000</v>
      </c>
    </row>
    <row r="13" spans="1:5" x14ac:dyDescent="0.2">
      <c r="A13" s="2" t="s">
        <v>21</v>
      </c>
      <c r="B13" s="2" t="str">
        <f>"865059"</f>
        <v>865059</v>
      </c>
      <c r="C13" s="2" t="str">
        <f>"865059"</f>
        <v>865059</v>
      </c>
      <c r="D13" s="2" t="s">
        <v>22</v>
      </c>
      <c r="E13" s="3">
        <v>60000</v>
      </c>
    </row>
    <row r="14" spans="1:5" x14ac:dyDescent="0.2">
      <c r="A14" s="2" t="s">
        <v>23</v>
      </c>
      <c r="B14" s="2" t="str">
        <f>"1143804"</f>
        <v>1143804</v>
      </c>
      <c r="C14" s="2" t="str">
        <f>"1143804"</f>
        <v>1143804</v>
      </c>
      <c r="D14" s="2" t="s">
        <v>24</v>
      </c>
      <c r="E14" s="3">
        <v>25000</v>
      </c>
    </row>
    <row r="15" spans="1:5" x14ac:dyDescent="0.2">
      <c r="A15" s="2" t="s">
        <v>21</v>
      </c>
      <c r="B15" s="2" t="str">
        <f>"1100974"</f>
        <v>1100974</v>
      </c>
      <c r="C15" s="2" t="str">
        <f>"1100974"</f>
        <v>1100974</v>
      </c>
      <c r="D15" s="2" t="s">
        <v>25</v>
      </c>
      <c r="E15" s="3">
        <v>50000</v>
      </c>
    </row>
    <row r="16" spans="1:5" x14ac:dyDescent="0.2">
      <c r="A16" s="2" t="s">
        <v>23</v>
      </c>
      <c r="B16" s="2" t="str">
        <f>"1125222"</f>
        <v>1125222</v>
      </c>
      <c r="C16" s="2" t="str">
        <f>"1125222"</f>
        <v>1125222</v>
      </c>
      <c r="D16" s="2" t="s">
        <v>26</v>
      </c>
      <c r="E16" s="3">
        <v>39990</v>
      </c>
    </row>
    <row r="17" spans="1:5" x14ac:dyDescent="0.2">
      <c r="A17" s="2" t="s">
        <v>18</v>
      </c>
      <c r="B17" s="2" t="s">
        <v>27</v>
      </c>
      <c r="C17" s="2" t="s">
        <v>27</v>
      </c>
      <c r="D17" s="2" t="s">
        <v>28</v>
      </c>
      <c r="E17" s="3">
        <v>31000</v>
      </c>
    </row>
    <row r="18" spans="1:5" x14ac:dyDescent="0.2">
      <c r="A18" s="2" t="s">
        <v>11</v>
      </c>
      <c r="B18" s="2" t="str">
        <f>"1134504"</f>
        <v>1134504</v>
      </c>
      <c r="C18" s="2" t="str">
        <f>"1134504"</f>
        <v>1134504</v>
      </c>
      <c r="D18" s="2" t="s">
        <v>29</v>
      </c>
      <c r="E18" s="3">
        <v>39990</v>
      </c>
    </row>
    <row r="19" spans="1:5" x14ac:dyDescent="0.2">
      <c r="A19" s="2" t="s">
        <v>11</v>
      </c>
      <c r="B19" s="2" t="str">
        <f>"1126090"</f>
        <v>1126090</v>
      </c>
      <c r="C19" s="2" t="str">
        <f>"1126090"</f>
        <v>1126090</v>
      </c>
      <c r="D19" s="2" t="s">
        <v>30</v>
      </c>
      <c r="E19" s="3">
        <v>9990</v>
      </c>
    </row>
    <row r="20" spans="1:5" x14ac:dyDescent="0.2">
      <c r="A20" s="2" t="s">
        <v>11</v>
      </c>
      <c r="B20" s="2" t="str">
        <f>"1124568"</f>
        <v>1124568</v>
      </c>
      <c r="C20" s="2" t="str">
        <f>"1124568"</f>
        <v>1124568</v>
      </c>
      <c r="D20" s="2" t="s">
        <v>31</v>
      </c>
      <c r="E20" s="3">
        <v>39990</v>
      </c>
    </row>
    <row r="21" spans="1:5" x14ac:dyDescent="0.2">
      <c r="A21" s="2" t="s">
        <v>11</v>
      </c>
      <c r="B21" s="2" t="str">
        <f>"1134814"</f>
        <v>1134814</v>
      </c>
      <c r="C21" s="2" t="str">
        <f>"1134814"</f>
        <v>1134814</v>
      </c>
      <c r="D21" s="2" t="s">
        <v>32</v>
      </c>
      <c r="E21" s="3">
        <v>19990</v>
      </c>
    </row>
    <row r="22" spans="1:5" x14ac:dyDescent="0.2">
      <c r="A22" s="2" t="s">
        <v>11</v>
      </c>
      <c r="B22" s="2" t="str">
        <f>"1118488"</f>
        <v>1118488</v>
      </c>
      <c r="C22" s="2" t="str">
        <f>"1118488"</f>
        <v>1118488</v>
      </c>
      <c r="D22" s="2" t="s">
        <v>33</v>
      </c>
      <c r="E22" s="3">
        <v>14990</v>
      </c>
    </row>
    <row r="23" spans="1:5" x14ac:dyDescent="0.2">
      <c r="A23" s="2" t="s">
        <v>34</v>
      </c>
      <c r="B23" s="2" t="str">
        <f>"1136360"</f>
        <v>1136360</v>
      </c>
      <c r="C23" s="2" t="str">
        <f>"1136360"</f>
        <v>1136360</v>
      </c>
      <c r="D23" s="2" t="s">
        <v>35</v>
      </c>
      <c r="E23" s="3">
        <v>220000</v>
      </c>
    </row>
    <row r="24" spans="1:5" x14ac:dyDescent="0.2">
      <c r="A24" s="2" t="s">
        <v>11</v>
      </c>
      <c r="B24" s="2" t="str">
        <f>"1134969"</f>
        <v>1134969</v>
      </c>
      <c r="C24" s="2" t="str">
        <f>"1134969"</f>
        <v>1134969</v>
      </c>
      <c r="D24" s="2" t="s">
        <v>36</v>
      </c>
      <c r="E24" s="3">
        <v>6990</v>
      </c>
    </row>
    <row r="25" spans="1:5" x14ac:dyDescent="0.2">
      <c r="A25" s="2" t="s">
        <v>11</v>
      </c>
      <c r="B25" s="2" t="str">
        <f>"1134970"</f>
        <v>1134970</v>
      </c>
      <c r="C25" s="2" t="str">
        <f>"1134970"</f>
        <v>1134970</v>
      </c>
      <c r="D25" s="2" t="s">
        <v>37</v>
      </c>
      <c r="E25" s="3">
        <v>8600</v>
      </c>
    </row>
    <row r="26" spans="1:5" x14ac:dyDescent="0.2">
      <c r="A26" s="2" t="s">
        <v>11</v>
      </c>
      <c r="B26" s="2" t="str">
        <f>"1135536"</f>
        <v>1135536</v>
      </c>
      <c r="C26" s="2" t="str">
        <f>"1135536"</f>
        <v>1135536</v>
      </c>
      <c r="D26" s="2" t="s">
        <v>38</v>
      </c>
      <c r="E26" s="3">
        <v>3490</v>
      </c>
    </row>
    <row r="27" spans="1:5" x14ac:dyDescent="0.2">
      <c r="A27" s="2" t="s">
        <v>11</v>
      </c>
      <c r="B27" s="2" t="str">
        <f>"1135531"</f>
        <v>1135531</v>
      </c>
      <c r="C27" s="2" t="str">
        <f>"1135531"</f>
        <v>1135531</v>
      </c>
      <c r="D27" s="2" t="s">
        <v>39</v>
      </c>
      <c r="E27" s="3">
        <v>5990</v>
      </c>
    </row>
    <row r="28" spans="1:5" x14ac:dyDescent="0.2">
      <c r="A28" s="2" t="s">
        <v>40</v>
      </c>
      <c r="B28" s="2" t="s">
        <v>41</v>
      </c>
      <c r="C28" s="2" t="s">
        <v>41</v>
      </c>
      <c r="D28" s="2" t="s">
        <v>42</v>
      </c>
      <c r="E28" s="3">
        <v>10990</v>
      </c>
    </row>
    <row r="29" spans="1:5" x14ac:dyDescent="0.2">
      <c r="A29" s="2" t="s">
        <v>11</v>
      </c>
      <c r="B29" s="2" t="str">
        <f>"1124713"</f>
        <v>1124713</v>
      </c>
      <c r="C29" s="2" t="str">
        <f>"1124713"</f>
        <v>1124713</v>
      </c>
      <c r="D29" s="2" t="s">
        <v>43</v>
      </c>
      <c r="E29" s="3">
        <v>19990</v>
      </c>
    </row>
    <row r="30" spans="1:5" x14ac:dyDescent="0.2">
      <c r="A30" s="2" t="s">
        <v>11</v>
      </c>
      <c r="B30" s="2" t="str">
        <f>"1135140"</f>
        <v>1135140</v>
      </c>
      <c r="C30" s="2" t="str">
        <f>"1135140"</f>
        <v>1135140</v>
      </c>
      <c r="D30" s="2" t="s">
        <v>44</v>
      </c>
      <c r="E30" s="3">
        <v>19990</v>
      </c>
    </row>
    <row r="31" spans="1:5" x14ac:dyDescent="0.2">
      <c r="A31" s="2" t="s">
        <v>11</v>
      </c>
      <c r="B31" s="2" t="str">
        <f>"1135527"</f>
        <v>1135527</v>
      </c>
      <c r="C31" s="2" t="str">
        <f>"1135527"</f>
        <v>1135527</v>
      </c>
      <c r="D31" s="2" t="s">
        <v>45</v>
      </c>
      <c r="E31" s="3">
        <v>19990</v>
      </c>
    </row>
    <row r="32" spans="1:5" x14ac:dyDescent="0.2">
      <c r="A32" s="2" t="s">
        <v>9</v>
      </c>
      <c r="B32" s="2" t="str">
        <f>"1147503"</f>
        <v>1147503</v>
      </c>
      <c r="C32" s="2" t="str">
        <f>"1147503"</f>
        <v>1147503</v>
      </c>
      <c r="D32" s="2" t="s">
        <v>46</v>
      </c>
      <c r="E32" s="3">
        <v>25000</v>
      </c>
    </row>
    <row r="33" spans="1:5" x14ac:dyDescent="0.2">
      <c r="A33" s="2" t="s">
        <v>11</v>
      </c>
      <c r="B33" s="2" t="str">
        <f>"1138648"</f>
        <v>1138648</v>
      </c>
      <c r="C33" s="2" t="str">
        <f>"1138648"</f>
        <v>1138648</v>
      </c>
      <c r="D33" s="2" t="s">
        <v>47</v>
      </c>
      <c r="E33" s="3">
        <v>10990</v>
      </c>
    </row>
    <row r="34" spans="1:5" x14ac:dyDescent="0.2">
      <c r="A34" s="2" t="s">
        <v>11</v>
      </c>
      <c r="B34" s="2" t="str">
        <f>"1134553"</f>
        <v>1134553</v>
      </c>
      <c r="C34" s="2" t="str">
        <f>"1134553"</f>
        <v>1134553</v>
      </c>
      <c r="D34" s="2" t="s">
        <v>48</v>
      </c>
      <c r="E34" s="3">
        <v>5990</v>
      </c>
    </row>
    <row r="35" spans="1:5" x14ac:dyDescent="0.2">
      <c r="A35" s="2" t="s">
        <v>11</v>
      </c>
      <c r="B35" s="2" t="str">
        <f>"1134555"</f>
        <v>1134555</v>
      </c>
      <c r="C35" s="2" t="str">
        <f>"1134555"</f>
        <v>1134555</v>
      </c>
      <c r="D35" s="2" t="s">
        <v>49</v>
      </c>
      <c r="E35" s="3">
        <v>5990</v>
      </c>
    </row>
    <row r="36" spans="1:5" x14ac:dyDescent="0.2">
      <c r="A36" s="2" t="s">
        <v>34</v>
      </c>
      <c r="B36" s="2" t="str">
        <f>"1133398"</f>
        <v>1133398</v>
      </c>
      <c r="C36" s="2" t="str">
        <f>"1133398"</f>
        <v>1133398</v>
      </c>
      <c r="D36" s="2" t="s">
        <v>50</v>
      </c>
      <c r="E36" s="3">
        <v>80000</v>
      </c>
    </row>
    <row r="37" spans="1:5" x14ac:dyDescent="0.2">
      <c r="A37" s="2" t="s">
        <v>11</v>
      </c>
      <c r="B37" s="2" t="str">
        <f>"1125419"</f>
        <v>1125419</v>
      </c>
      <c r="C37" s="2" t="str">
        <f>"1125419"</f>
        <v>1125419</v>
      </c>
      <c r="D37" s="2" t="s">
        <v>51</v>
      </c>
      <c r="E37" s="3">
        <v>12990</v>
      </c>
    </row>
    <row r="38" spans="1:5" x14ac:dyDescent="0.2">
      <c r="A38" s="2" t="s">
        <v>52</v>
      </c>
      <c r="B38" s="2" t="str">
        <f>"1146839"</f>
        <v>1146839</v>
      </c>
      <c r="C38" s="2" t="str">
        <f>"1146839"</f>
        <v>1146839</v>
      </c>
      <c r="D38" s="2" t="s">
        <v>53</v>
      </c>
      <c r="E38" s="3">
        <v>150000</v>
      </c>
    </row>
    <row r="39" spans="1:5" x14ac:dyDescent="0.2">
      <c r="A39" s="2" t="s">
        <v>11</v>
      </c>
      <c r="B39" s="2" t="str">
        <f>"1132685"</f>
        <v>1132685</v>
      </c>
      <c r="C39" s="2" t="str">
        <f>"1132685"</f>
        <v>1132685</v>
      </c>
      <c r="D39" s="2" t="s">
        <v>54</v>
      </c>
      <c r="E39" s="3">
        <v>6990</v>
      </c>
    </row>
    <row r="40" spans="1:5" x14ac:dyDescent="0.2">
      <c r="A40" s="2" t="s">
        <v>11</v>
      </c>
      <c r="B40" s="2" t="str">
        <f>"1132684"</f>
        <v>1132684</v>
      </c>
      <c r="C40" s="2" t="str">
        <f>"1132684"</f>
        <v>1132684</v>
      </c>
      <c r="D40" s="2" t="s">
        <v>55</v>
      </c>
      <c r="E40" s="3">
        <v>6990</v>
      </c>
    </row>
    <row r="41" spans="1:5" x14ac:dyDescent="0.2">
      <c r="A41" s="2" t="s">
        <v>40</v>
      </c>
      <c r="B41" s="2" t="str">
        <f>"1145042"</f>
        <v>1145042</v>
      </c>
      <c r="C41" s="2" t="str">
        <f>"1145042"</f>
        <v>1145042</v>
      </c>
      <c r="D41" s="2" t="s">
        <v>56</v>
      </c>
      <c r="E41" s="3">
        <v>180000</v>
      </c>
    </row>
    <row r="42" spans="1:5" x14ac:dyDescent="0.2">
      <c r="A42" s="2" t="s">
        <v>40</v>
      </c>
      <c r="B42" s="2" t="str">
        <f>"1145041"</f>
        <v>1145041</v>
      </c>
      <c r="C42" s="2" t="str">
        <f>"1145041"</f>
        <v>1145041</v>
      </c>
      <c r="D42" s="2" t="s">
        <v>57</v>
      </c>
      <c r="E42" s="3">
        <v>160000</v>
      </c>
    </row>
    <row r="43" spans="1:5" x14ac:dyDescent="0.2">
      <c r="A43" s="2" t="s">
        <v>40</v>
      </c>
      <c r="B43" s="2" t="str">
        <f>"1145047"</f>
        <v>1145047</v>
      </c>
      <c r="C43" s="2" t="str">
        <f>"1145047"</f>
        <v>1145047</v>
      </c>
      <c r="D43" s="2" t="s">
        <v>58</v>
      </c>
      <c r="E43" s="3">
        <v>110000</v>
      </c>
    </row>
    <row r="44" spans="1:5" x14ac:dyDescent="0.2">
      <c r="A44" s="2" t="s">
        <v>40</v>
      </c>
      <c r="B44" s="2" t="str">
        <f>"1145046"</f>
        <v>1145046</v>
      </c>
      <c r="C44" s="2" t="str">
        <f>"1145046"</f>
        <v>1145046</v>
      </c>
      <c r="D44" s="2" t="s">
        <v>59</v>
      </c>
      <c r="E44" s="3">
        <v>250000</v>
      </c>
    </row>
    <row r="45" spans="1:5" x14ac:dyDescent="0.2">
      <c r="A45" s="2" t="s">
        <v>52</v>
      </c>
      <c r="B45" s="2" t="str">
        <f>"1136033"</f>
        <v>1136033</v>
      </c>
      <c r="C45" s="2" t="str">
        <f>"1136033"</f>
        <v>1136033</v>
      </c>
      <c r="D45" s="2" t="s">
        <v>60</v>
      </c>
      <c r="E45" s="3">
        <v>120000</v>
      </c>
    </row>
    <row r="46" spans="1:5" x14ac:dyDescent="0.2">
      <c r="A46" s="2" t="s">
        <v>52</v>
      </c>
      <c r="B46" s="2" t="str">
        <f>"1136032"</f>
        <v>1136032</v>
      </c>
      <c r="C46" s="2" t="str">
        <f>"1136032"</f>
        <v>1136032</v>
      </c>
      <c r="D46" s="2" t="s">
        <v>61</v>
      </c>
      <c r="E46" s="3">
        <v>120000</v>
      </c>
    </row>
    <row r="47" spans="1:5" x14ac:dyDescent="0.2">
      <c r="A47" s="2" t="s">
        <v>52</v>
      </c>
      <c r="B47" s="2" t="str">
        <f>"1136020"</f>
        <v>1136020</v>
      </c>
      <c r="C47" s="2" t="str">
        <f>"1136020"</f>
        <v>1136020</v>
      </c>
      <c r="D47" s="2" t="s">
        <v>62</v>
      </c>
      <c r="E47" s="3">
        <v>150000</v>
      </c>
    </row>
    <row r="48" spans="1:5" x14ac:dyDescent="0.2">
      <c r="A48" s="2" t="s">
        <v>52</v>
      </c>
      <c r="B48" s="2" t="str">
        <f>"1135981"</f>
        <v>1135981</v>
      </c>
      <c r="C48" s="2" t="str">
        <f>"1135981"</f>
        <v>1135981</v>
      </c>
      <c r="D48" s="2" t="s">
        <v>63</v>
      </c>
      <c r="E48" s="3">
        <v>180000</v>
      </c>
    </row>
    <row r="49" spans="1:5" x14ac:dyDescent="0.2">
      <c r="A49" s="2" t="s">
        <v>52</v>
      </c>
      <c r="B49" s="2" t="str">
        <f>"1135977"</f>
        <v>1135977</v>
      </c>
      <c r="C49" s="2" t="str">
        <f>"1135977"</f>
        <v>1135977</v>
      </c>
      <c r="D49" s="2" t="s">
        <v>64</v>
      </c>
      <c r="E49" s="3">
        <v>100000</v>
      </c>
    </row>
    <row r="50" spans="1:5" x14ac:dyDescent="0.2">
      <c r="A50" s="2" t="s">
        <v>52</v>
      </c>
      <c r="B50" s="2" t="str">
        <f>"1135988"</f>
        <v>1135988</v>
      </c>
      <c r="C50" s="2" t="str">
        <f>"1135988"</f>
        <v>1135988</v>
      </c>
      <c r="D50" s="2" t="s">
        <v>65</v>
      </c>
      <c r="E50" s="3">
        <v>140000</v>
      </c>
    </row>
    <row r="51" spans="1:5" x14ac:dyDescent="0.2">
      <c r="A51" s="2" t="s">
        <v>52</v>
      </c>
      <c r="B51" s="2" t="str">
        <f>"1148281"</f>
        <v>1148281</v>
      </c>
      <c r="C51" s="2" t="str">
        <f>"1148281"</f>
        <v>1148281</v>
      </c>
      <c r="D51" s="2" t="s">
        <v>66</v>
      </c>
      <c r="E51" s="3">
        <v>150000</v>
      </c>
    </row>
    <row r="52" spans="1:5" x14ac:dyDescent="0.2">
      <c r="A52" s="2" t="s">
        <v>11</v>
      </c>
      <c r="B52" s="2" t="str">
        <f>"1124773"</f>
        <v>1124773</v>
      </c>
      <c r="C52" s="2" t="str">
        <f>"1124773"</f>
        <v>1124773</v>
      </c>
      <c r="D52" s="2" t="s">
        <v>67</v>
      </c>
      <c r="E52" s="3">
        <v>5990</v>
      </c>
    </row>
    <row r="53" spans="1:5" x14ac:dyDescent="0.2">
      <c r="A53" s="2" t="s">
        <v>11</v>
      </c>
      <c r="B53" s="2" t="str">
        <f>"1145162"</f>
        <v>1145162</v>
      </c>
      <c r="C53" s="2" t="str">
        <f>"1145162"</f>
        <v>1145162</v>
      </c>
      <c r="D53" s="2" t="s">
        <v>68</v>
      </c>
      <c r="E53" s="3">
        <v>10490</v>
      </c>
    </row>
    <row r="54" spans="1:5" x14ac:dyDescent="0.2">
      <c r="A54" s="2" t="s">
        <v>11</v>
      </c>
      <c r="B54" s="2" t="str">
        <f>"1135113"</f>
        <v>1135113</v>
      </c>
      <c r="C54" s="2" t="str">
        <f>"1135113"</f>
        <v>1135113</v>
      </c>
      <c r="D54" s="2" t="s">
        <v>69</v>
      </c>
      <c r="E54" s="3">
        <v>2990</v>
      </c>
    </row>
    <row r="55" spans="1:5" x14ac:dyDescent="0.2">
      <c r="A55" s="2" t="s">
        <v>9</v>
      </c>
      <c r="B55" s="2" t="s">
        <v>70</v>
      </c>
      <c r="C55" s="2" t="s">
        <v>70</v>
      </c>
      <c r="D55" s="2" t="s">
        <v>71</v>
      </c>
      <c r="E55" s="3">
        <v>6000</v>
      </c>
    </row>
    <row r="56" spans="1:5" x14ac:dyDescent="0.2">
      <c r="A56" s="2" t="s">
        <v>72</v>
      </c>
      <c r="B56" s="2" t="str">
        <f>"1113645"</f>
        <v>1113645</v>
      </c>
      <c r="C56" s="2" t="str">
        <f>"1113645"</f>
        <v>1113645</v>
      </c>
      <c r="D56" s="2" t="s">
        <v>73</v>
      </c>
      <c r="E56" s="3">
        <v>10000</v>
      </c>
    </row>
    <row r="57" spans="1:5" x14ac:dyDescent="0.2">
      <c r="A57" s="2" t="s">
        <v>11</v>
      </c>
      <c r="B57" s="2" t="s">
        <v>74</v>
      </c>
      <c r="C57" s="2" t="s">
        <v>74</v>
      </c>
      <c r="D57" s="2" t="s">
        <v>75</v>
      </c>
      <c r="E57" s="3">
        <v>22990</v>
      </c>
    </row>
    <row r="58" spans="1:5" x14ac:dyDescent="0.2">
      <c r="A58" s="2" t="s">
        <v>11</v>
      </c>
      <c r="B58" s="2" t="str">
        <f>"326-20HX"</f>
        <v>326-20HX</v>
      </c>
      <c r="C58" s="2" t="str">
        <f>"326-20HX"</f>
        <v>326-20HX</v>
      </c>
      <c r="D58" s="2" t="s">
        <v>76</v>
      </c>
      <c r="E58" s="3">
        <v>5990</v>
      </c>
    </row>
    <row r="59" spans="1:5" ht="30" x14ac:dyDescent="0.2">
      <c r="A59" s="2" t="s">
        <v>11</v>
      </c>
      <c r="B59" s="2" t="str">
        <f>"832-HX"</f>
        <v>832-HX</v>
      </c>
      <c r="C59" s="2" t="str">
        <f>"832-HX"</f>
        <v>832-HX</v>
      </c>
      <c r="D59" s="2" t="s">
        <v>77</v>
      </c>
      <c r="E59" s="3">
        <v>11990</v>
      </c>
    </row>
    <row r="60" spans="1:5" x14ac:dyDescent="0.2">
      <c r="A60" s="2" t="s">
        <v>11</v>
      </c>
      <c r="B60" s="2" t="s">
        <v>78</v>
      </c>
      <c r="C60" s="2" t="s">
        <v>78</v>
      </c>
      <c r="D60" s="2" t="s">
        <v>79</v>
      </c>
      <c r="E60" s="3">
        <v>9990</v>
      </c>
    </row>
    <row r="61" spans="1:5" ht="30" x14ac:dyDescent="0.2">
      <c r="A61" s="2" t="s">
        <v>11</v>
      </c>
      <c r="B61" s="2" t="s">
        <v>80</v>
      </c>
      <c r="C61" s="2" t="s">
        <v>80</v>
      </c>
      <c r="D61" s="2" t="s">
        <v>81</v>
      </c>
      <c r="E61" s="3">
        <v>22990</v>
      </c>
    </row>
    <row r="62" spans="1:5" x14ac:dyDescent="0.2">
      <c r="A62" s="2" t="s">
        <v>11</v>
      </c>
      <c r="B62" s="2" t="s">
        <v>82</v>
      </c>
      <c r="C62" s="2" t="s">
        <v>82</v>
      </c>
      <c r="D62" s="2" t="s">
        <v>83</v>
      </c>
      <c r="E62" s="3">
        <v>11990</v>
      </c>
    </row>
    <row r="63" spans="1:5" x14ac:dyDescent="0.2">
      <c r="A63" s="2" t="s">
        <v>9</v>
      </c>
      <c r="B63" s="2" t="str">
        <f>"1145792"</f>
        <v>1145792</v>
      </c>
      <c r="C63" s="2" t="str">
        <f>"1145792"</f>
        <v>1145792</v>
      </c>
      <c r="D63" s="2" t="s">
        <v>84</v>
      </c>
      <c r="E63" s="3">
        <v>5990</v>
      </c>
    </row>
    <row r="64" spans="1:5" x14ac:dyDescent="0.2">
      <c r="A64" s="2" t="s">
        <v>34</v>
      </c>
      <c r="B64" s="2" t="str">
        <f>"1136402"</f>
        <v>1136402</v>
      </c>
      <c r="C64" s="2" t="str">
        <f>"1136402"</f>
        <v>1136402</v>
      </c>
      <c r="D64" s="2" t="s">
        <v>85</v>
      </c>
      <c r="E64" s="3">
        <v>200000</v>
      </c>
    </row>
    <row r="65" spans="1:5" x14ac:dyDescent="0.2">
      <c r="A65" s="2" t="s">
        <v>34</v>
      </c>
      <c r="B65" s="2" t="str">
        <f>"1136371"</f>
        <v>1136371</v>
      </c>
      <c r="C65" s="2" t="str">
        <f>"1136371"</f>
        <v>1136371</v>
      </c>
      <c r="D65" s="2" t="s">
        <v>86</v>
      </c>
      <c r="E65" s="3">
        <v>220000</v>
      </c>
    </row>
    <row r="66" spans="1:5" x14ac:dyDescent="0.2">
      <c r="A66" s="2" t="s">
        <v>34</v>
      </c>
      <c r="B66" s="2" t="str">
        <f>"1105892"</f>
        <v>1105892</v>
      </c>
      <c r="C66" s="2" t="str">
        <f>"1105892"</f>
        <v>1105892</v>
      </c>
      <c r="D66" s="2" t="s">
        <v>87</v>
      </c>
      <c r="E66" s="3">
        <v>300000</v>
      </c>
    </row>
    <row r="67" spans="1:5" x14ac:dyDescent="0.2">
      <c r="A67" s="2" t="s">
        <v>34</v>
      </c>
      <c r="B67" s="2" t="str">
        <f>"1141687"</f>
        <v>1141687</v>
      </c>
      <c r="C67" s="2" t="str">
        <f>"1141687"</f>
        <v>1141687</v>
      </c>
      <c r="D67" s="2" t="s">
        <v>88</v>
      </c>
      <c r="E67" s="3">
        <v>350000</v>
      </c>
    </row>
    <row r="68" spans="1:5" x14ac:dyDescent="0.2">
      <c r="A68" s="2" t="s">
        <v>34</v>
      </c>
      <c r="B68" s="2" t="str">
        <f>"1129367"</f>
        <v>1129367</v>
      </c>
      <c r="C68" s="2" t="str">
        <f>"1129367"</f>
        <v>1129367</v>
      </c>
      <c r="D68" s="2" t="s">
        <v>89</v>
      </c>
      <c r="E68" s="3">
        <v>230000</v>
      </c>
    </row>
    <row r="69" spans="1:5" x14ac:dyDescent="0.2">
      <c r="A69" s="2" t="s">
        <v>11</v>
      </c>
      <c r="B69" s="2" t="str">
        <f>"1134508"</f>
        <v>1134508</v>
      </c>
      <c r="C69" s="2" t="str">
        <f>"1134508"</f>
        <v>1134508</v>
      </c>
      <c r="D69" s="2" t="s">
        <v>90</v>
      </c>
      <c r="E69" s="3">
        <v>80000</v>
      </c>
    </row>
    <row r="70" spans="1:5" x14ac:dyDescent="0.2">
      <c r="A70" s="2" t="s">
        <v>11</v>
      </c>
      <c r="B70" s="2" t="str">
        <f>"1118454"</f>
        <v>1118454</v>
      </c>
      <c r="C70" s="2" t="str">
        <f>"1118454"</f>
        <v>1118454</v>
      </c>
      <c r="D70" s="2" t="s">
        <v>91</v>
      </c>
      <c r="E70" s="3">
        <v>7990</v>
      </c>
    </row>
    <row r="71" spans="1:5" x14ac:dyDescent="0.2">
      <c r="A71" s="2" t="s">
        <v>11</v>
      </c>
      <c r="B71" s="2" t="str">
        <f>"1118449"</f>
        <v>1118449</v>
      </c>
      <c r="C71" s="2" t="str">
        <f>"1118449"</f>
        <v>1118449</v>
      </c>
      <c r="D71" s="2" t="s">
        <v>92</v>
      </c>
      <c r="E71" s="3">
        <v>9990</v>
      </c>
    </row>
    <row r="72" spans="1:5" x14ac:dyDescent="0.2">
      <c r="A72" s="2" t="s">
        <v>11</v>
      </c>
      <c r="B72" s="2" t="str">
        <f>"1135530"</f>
        <v>1135530</v>
      </c>
      <c r="C72" s="2" t="str">
        <f>"1135530"</f>
        <v>1135530</v>
      </c>
      <c r="D72" s="2" t="s">
        <v>93</v>
      </c>
      <c r="E72" s="3">
        <v>6990</v>
      </c>
    </row>
    <row r="73" spans="1:5" x14ac:dyDescent="0.2">
      <c r="A73" s="2" t="s">
        <v>72</v>
      </c>
      <c r="B73" s="2" t="str">
        <f>"1147265"</f>
        <v>1147265</v>
      </c>
      <c r="C73" s="2" t="str">
        <f>"1147265"</f>
        <v>1147265</v>
      </c>
      <c r="D73" s="2" t="s">
        <v>94</v>
      </c>
      <c r="E73" s="3">
        <v>1500</v>
      </c>
    </row>
    <row r="74" spans="1:5" x14ac:dyDescent="0.2">
      <c r="A74" s="2" t="s">
        <v>72</v>
      </c>
      <c r="B74" s="2" t="s">
        <v>95</v>
      </c>
      <c r="C74" s="2" t="s">
        <v>95</v>
      </c>
      <c r="D74" s="2" t="s">
        <v>96</v>
      </c>
      <c r="E74" s="3">
        <v>1300</v>
      </c>
    </row>
    <row r="75" spans="1:5" x14ac:dyDescent="0.2">
      <c r="A75" s="2" t="s">
        <v>97</v>
      </c>
      <c r="B75" s="2" t="s">
        <v>98</v>
      </c>
      <c r="C75" s="2" t="s">
        <v>98</v>
      </c>
      <c r="D75" s="2" t="s">
        <v>99</v>
      </c>
      <c r="E75" s="3">
        <v>2400</v>
      </c>
    </row>
    <row r="76" spans="1:5" x14ac:dyDescent="0.2">
      <c r="A76" s="2" t="s">
        <v>100</v>
      </c>
      <c r="B76" s="2" t="str">
        <f>"1128399"</f>
        <v>1128399</v>
      </c>
      <c r="C76" s="2" t="str">
        <f>"1128399"</f>
        <v>1128399</v>
      </c>
      <c r="D76" s="2" t="s">
        <v>101</v>
      </c>
      <c r="E76" s="3">
        <v>220000</v>
      </c>
    </row>
    <row r="77" spans="1:5" x14ac:dyDescent="0.2">
      <c r="A77" s="2" t="s">
        <v>102</v>
      </c>
      <c r="B77" s="2" t="str">
        <f>"1137061"</f>
        <v>1137061</v>
      </c>
      <c r="C77" s="2" t="str">
        <f>"1137061"</f>
        <v>1137061</v>
      </c>
      <c r="D77" s="2" t="s">
        <v>103</v>
      </c>
      <c r="E77" s="3">
        <v>180000</v>
      </c>
    </row>
    <row r="78" spans="1:5" x14ac:dyDescent="0.2">
      <c r="A78" s="2" t="s">
        <v>34</v>
      </c>
      <c r="B78" s="2" t="str">
        <f>"1129512"</f>
        <v>1129512</v>
      </c>
      <c r="C78" s="2" t="str">
        <f>"1129512"</f>
        <v>1129512</v>
      </c>
      <c r="D78" s="2" t="s">
        <v>104</v>
      </c>
      <c r="E78" s="3">
        <v>900000</v>
      </c>
    </row>
    <row r="79" spans="1:5" x14ac:dyDescent="0.2">
      <c r="A79" s="2" t="s">
        <v>102</v>
      </c>
      <c r="B79" s="2" t="str">
        <f>"1152339"</f>
        <v>1152339</v>
      </c>
      <c r="C79" s="2" t="str">
        <f>"1152339"</f>
        <v>1152339</v>
      </c>
      <c r="D79" s="2" t="s">
        <v>105</v>
      </c>
      <c r="E79" s="3">
        <v>110000</v>
      </c>
    </row>
    <row r="80" spans="1:5" x14ac:dyDescent="0.2">
      <c r="A80" s="2" t="s">
        <v>11</v>
      </c>
      <c r="B80" s="2" t="str">
        <f>"1135813"</f>
        <v>1135813</v>
      </c>
      <c r="C80" s="2" t="str">
        <f>"1135813"</f>
        <v>1135813</v>
      </c>
      <c r="D80" s="2" t="s">
        <v>106</v>
      </c>
      <c r="E80" s="3">
        <v>45000</v>
      </c>
    </row>
    <row r="81" spans="1:5" x14ac:dyDescent="0.2">
      <c r="A81" s="2" t="s">
        <v>11</v>
      </c>
      <c r="B81" s="2" t="str">
        <f>"1135814"</f>
        <v>1135814</v>
      </c>
      <c r="C81" s="2" t="str">
        <f>"1135814"</f>
        <v>1135814</v>
      </c>
      <c r="D81" s="2" t="s">
        <v>107</v>
      </c>
      <c r="E81" s="3">
        <v>55000</v>
      </c>
    </row>
    <row r="82" spans="1:5" x14ac:dyDescent="0.2">
      <c r="A82" s="2" t="s">
        <v>34</v>
      </c>
      <c r="B82" s="2" t="str">
        <f>"1116155"</f>
        <v>1116155</v>
      </c>
      <c r="C82" s="2" t="str">
        <f>"1116155"</f>
        <v>1116155</v>
      </c>
      <c r="D82" s="2" t="s">
        <v>108</v>
      </c>
      <c r="E82" s="3">
        <v>340000</v>
      </c>
    </row>
    <row r="83" spans="1:5" x14ac:dyDescent="0.2">
      <c r="A83" s="2" t="s">
        <v>34</v>
      </c>
      <c r="B83" s="2" t="str">
        <f>"1110507"</f>
        <v>1110507</v>
      </c>
      <c r="C83" s="2" t="str">
        <f>"1110507"</f>
        <v>1110507</v>
      </c>
      <c r="D83" s="2" t="s">
        <v>109</v>
      </c>
      <c r="E83" s="3">
        <v>450000</v>
      </c>
    </row>
    <row r="84" spans="1:5" x14ac:dyDescent="0.2">
      <c r="A84" s="2" t="s">
        <v>34</v>
      </c>
      <c r="B84" s="2" t="str">
        <f>"1148565"</f>
        <v>1148565</v>
      </c>
      <c r="C84" s="2" t="str">
        <f>"1148565"</f>
        <v>1148565</v>
      </c>
      <c r="D84" s="2" t="s">
        <v>110</v>
      </c>
      <c r="E84" s="3">
        <v>350000</v>
      </c>
    </row>
    <row r="85" spans="1:5" x14ac:dyDescent="0.2">
      <c r="A85" s="2" t="s">
        <v>34</v>
      </c>
      <c r="B85" s="2" t="str">
        <f>"1120520"</f>
        <v>1120520</v>
      </c>
      <c r="C85" s="2" t="str">
        <f>"1120520"</f>
        <v>1120520</v>
      </c>
      <c r="D85" s="2" t="s">
        <v>111</v>
      </c>
      <c r="E85" s="3">
        <v>140000</v>
      </c>
    </row>
    <row r="86" spans="1:5" x14ac:dyDescent="0.2">
      <c r="A86" s="2" t="s">
        <v>11</v>
      </c>
      <c r="B86" s="2" t="str">
        <f>"1135715"</f>
        <v>1135715</v>
      </c>
      <c r="C86" s="2" t="str">
        <f>"1135715"</f>
        <v>1135715</v>
      </c>
      <c r="D86" s="2" t="s">
        <v>112</v>
      </c>
      <c r="E86" s="3">
        <v>10990</v>
      </c>
    </row>
    <row r="87" spans="1:5" x14ac:dyDescent="0.2">
      <c r="A87" s="2" t="s">
        <v>100</v>
      </c>
      <c r="B87" s="2" t="str">
        <f>"1148314"</f>
        <v>1148314</v>
      </c>
      <c r="C87" s="2" t="str">
        <f>"1148314"</f>
        <v>1148314</v>
      </c>
      <c r="D87" s="2" t="s">
        <v>113</v>
      </c>
      <c r="E87" s="3">
        <v>190000</v>
      </c>
    </row>
    <row r="88" spans="1:5" x14ac:dyDescent="0.2">
      <c r="A88" s="2" t="s">
        <v>100</v>
      </c>
      <c r="B88" s="2" t="str">
        <f>"1148315"</f>
        <v>1148315</v>
      </c>
      <c r="C88" s="2" t="str">
        <f>"1148315"</f>
        <v>1148315</v>
      </c>
      <c r="D88" s="2" t="s">
        <v>114</v>
      </c>
      <c r="E88" s="3">
        <v>70000</v>
      </c>
    </row>
    <row r="89" spans="1:5" x14ac:dyDescent="0.2">
      <c r="A89" s="2" t="s">
        <v>100</v>
      </c>
      <c r="B89" s="2" t="str">
        <f>"1149836"</f>
        <v>1149836</v>
      </c>
      <c r="C89" s="2" t="str">
        <f>"1149836"</f>
        <v>1149836</v>
      </c>
      <c r="D89" s="2" t="s">
        <v>115</v>
      </c>
      <c r="E89" s="3">
        <v>90000</v>
      </c>
    </row>
    <row r="90" spans="1:5" x14ac:dyDescent="0.2">
      <c r="A90" s="2" t="s">
        <v>100</v>
      </c>
      <c r="B90" s="2" t="str">
        <f>"1137117"</f>
        <v>1137117</v>
      </c>
      <c r="C90" s="2" t="str">
        <f>"1137117"</f>
        <v>1137117</v>
      </c>
      <c r="D90" s="2" t="s">
        <v>116</v>
      </c>
      <c r="E90" s="3">
        <v>120000</v>
      </c>
    </row>
    <row r="91" spans="1:5" x14ac:dyDescent="0.2">
      <c r="A91" s="2" t="s">
        <v>18</v>
      </c>
      <c r="B91" s="2" t="s">
        <v>117</v>
      </c>
      <c r="C91" s="2" t="s">
        <v>117</v>
      </c>
      <c r="D91" s="2" t="s">
        <v>118</v>
      </c>
      <c r="E91" s="3">
        <v>41000</v>
      </c>
    </row>
    <row r="92" spans="1:5" x14ac:dyDescent="0.2">
      <c r="A92" s="2" t="s">
        <v>11</v>
      </c>
      <c r="B92" s="2" t="str">
        <f>"1145096"</f>
        <v>1145096</v>
      </c>
      <c r="C92" s="2" t="str">
        <f>"1145096"</f>
        <v>1145096</v>
      </c>
      <c r="D92" s="2" t="s">
        <v>119</v>
      </c>
      <c r="E92" s="3">
        <v>13000</v>
      </c>
    </row>
    <row r="93" spans="1:5" x14ac:dyDescent="0.2">
      <c r="A93" s="2" t="s">
        <v>11</v>
      </c>
      <c r="B93" s="2" t="str">
        <f>"1145336"</f>
        <v>1145336</v>
      </c>
      <c r="C93" s="2" t="str">
        <f>"1145336"</f>
        <v>1145336</v>
      </c>
      <c r="D93" s="2" t="s">
        <v>120</v>
      </c>
      <c r="E93" s="3">
        <v>8500</v>
      </c>
    </row>
    <row r="94" spans="1:5" x14ac:dyDescent="0.2">
      <c r="A94" s="2" t="s">
        <v>11</v>
      </c>
      <c r="B94" s="2" t="str">
        <f>"1138596"</f>
        <v>1138596</v>
      </c>
      <c r="C94" s="2" t="str">
        <f>"1138596"</f>
        <v>1138596</v>
      </c>
      <c r="D94" s="2" t="s">
        <v>121</v>
      </c>
      <c r="E94" s="3">
        <v>6990</v>
      </c>
    </row>
    <row r="95" spans="1:5" x14ac:dyDescent="0.2">
      <c r="A95" s="2" t="s">
        <v>11</v>
      </c>
      <c r="B95" s="2" t="str">
        <f>"1135700"</f>
        <v>1135700</v>
      </c>
      <c r="C95" s="2" t="str">
        <f>"1135700"</f>
        <v>1135700</v>
      </c>
      <c r="D95" s="2" t="s">
        <v>122</v>
      </c>
      <c r="E95" s="3">
        <v>99990</v>
      </c>
    </row>
    <row r="96" spans="1:5" x14ac:dyDescent="0.2">
      <c r="A96" s="2" t="s">
        <v>11</v>
      </c>
      <c r="B96" s="2" t="str">
        <f>"1135706"</f>
        <v>1135706</v>
      </c>
      <c r="C96" s="2" t="str">
        <f>"1135706"</f>
        <v>1135706</v>
      </c>
      <c r="D96" s="2" t="s">
        <v>123</v>
      </c>
      <c r="E96" s="3">
        <v>79990</v>
      </c>
    </row>
    <row r="97" spans="1:5" x14ac:dyDescent="0.2">
      <c r="A97" s="2" t="s">
        <v>34</v>
      </c>
      <c r="B97" s="2" t="str">
        <f>"1117217"</f>
        <v>1117217</v>
      </c>
      <c r="C97" s="2" t="str">
        <f>"1117217"</f>
        <v>1117217</v>
      </c>
      <c r="D97" s="2" t="s">
        <v>124</v>
      </c>
      <c r="E97" s="3">
        <v>300000</v>
      </c>
    </row>
    <row r="98" spans="1:5" x14ac:dyDescent="0.2">
      <c r="A98" s="2" t="s">
        <v>34</v>
      </c>
      <c r="B98" s="2" t="str">
        <f>"1155750"</f>
        <v>1155750</v>
      </c>
      <c r="C98" s="2" t="str">
        <f>"1155750"</f>
        <v>1155750</v>
      </c>
      <c r="D98" s="2" t="s">
        <v>125</v>
      </c>
      <c r="E98" s="3">
        <v>320000</v>
      </c>
    </row>
    <row r="99" spans="1:5" x14ac:dyDescent="0.2">
      <c r="A99" s="2" t="s">
        <v>34</v>
      </c>
      <c r="B99" s="2" t="str">
        <f>"1141740"</f>
        <v>1141740</v>
      </c>
      <c r="C99" s="2" t="str">
        <f>"1141740"</f>
        <v>1141740</v>
      </c>
      <c r="D99" s="2" t="s">
        <v>126</v>
      </c>
      <c r="E99" s="3">
        <v>365000</v>
      </c>
    </row>
    <row r="100" spans="1:5" x14ac:dyDescent="0.2">
      <c r="A100" s="2" t="s">
        <v>34</v>
      </c>
      <c r="B100" s="2" t="str">
        <f>"1141683"</f>
        <v>1141683</v>
      </c>
      <c r="C100" s="2" t="str">
        <f>"1141683"</f>
        <v>1141683</v>
      </c>
      <c r="D100" s="2" t="s">
        <v>127</v>
      </c>
      <c r="E100" s="3">
        <v>350000</v>
      </c>
    </row>
    <row r="101" spans="1:5" x14ac:dyDescent="0.2">
      <c r="A101" s="2" t="s">
        <v>100</v>
      </c>
      <c r="B101" s="2" t="str">
        <f>"866218"</f>
        <v>866218</v>
      </c>
      <c r="C101" s="2" t="str">
        <f>"866218"</f>
        <v>866218</v>
      </c>
      <c r="D101" s="2" t="s">
        <v>128</v>
      </c>
      <c r="E101" s="3">
        <v>90000</v>
      </c>
    </row>
    <row r="102" spans="1:5" x14ac:dyDescent="0.2">
      <c r="A102" s="2" t="s">
        <v>11</v>
      </c>
      <c r="B102" s="2" t="str">
        <f>"862274"</f>
        <v>862274</v>
      </c>
      <c r="C102" s="2" t="str">
        <f>"862274"</f>
        <v>862274</v>
      </c>
      <c r="D102" s="2" t="s">
        <v>129</v>
      </c>
      <c r="E102" s="3">
        <v>29990</v>
      </c>
    </row>
    <row r="103" spans="1:5" x14ac:dyDescent="0.2">
      <c r="A103" s="2" t="s">
        <v>11</v>
      </c>
      <c r="B103" s="2" t="str">
        <f>"1135170"</f>
        <v>1135170</v>
      </c>
      <c r="C103" s="2" t="str">
        <f>"1135170"</f>
        <v>1135170</v>
      </c>
      <c r="D103" s="2" t="s">
        <v>130</v>
      </c>
      <c r="E103" s="3">
        <v>9990</v>
      </c>
    </row>
    <row r="104" spans="1:5" x14ac:dyDescent="0.2">
      <c r="A104" s="2" t="s">
        <v>11</v>
      </c>
      <c r="B104" s="2" t="str">
        <f>"1145592"</f>
        <v>1145592</v>
      </c>
      <c r="C104" s="2" t="str">
        <f>"1145592"</f>
        <v>1145592</v>
      </c>
      <c r="D104" s="2" t="s">
        <v>131</v>
      </c>
      <c r="E104" s="3">
        <v>29990</v>
      </c>
    </row>
    <row r="105" spans="1:5" x14ac:dyDescent="0.2">
      <c r="A105" s="2" t="s">
        <v>18</v>
      </c>
      <c r="B105" s="2" t="str">
        <f>"7698-B2C"</f>
        <v>7698-B2C</v>
      </c>
      <c r="C105" s="2" t="str">
        <f>"7698-B2C"</f>
        <v>7698-B2C</v>
      </c>
      <c r="D105" s="2" t="s">
        <v>132</v>
      </c>
      <c r="E105" s="3">
        <v>38000</v>
      </c>
    </row>
    <row r="106" spans="1:5" x14ac:dyDescent="0.2">
      <c r="A106" s="2" t="s">
        <v>72</v>
      </c>
      <c r="B106" s="2" t="str">
        <f>"851762"</f>
        <v>851762</v>
      </c>
      <c r="C106" s="2" t="str">
        <f>"851762"</f>
        <v>851762</v>
      </c>
      <c r="D106" s="2" t="s">
        <v>133</v>
      </c>
      <c r="E106" s="3">
        <v>2000</v>
      </c>
    </row>
    <row r="107" spans="1:5" x14ac:dyDescent="0.2">
      <c r="A107" s="2" t="s">
        <v>18</v>
      </c>
      <c r="B107" s="2" t="s">
        <v>134</v>
      </c>
      <c r="C107" s="2" t="s">
        <v>134</v>
      </c>
      <c r="D107" s="2" t="s">
        <v>135</v>
      </c>
      <c r="E107" s="3">
        <v>52000</v>
      </c>
    </row>
    <row r="108" spans="1:5" x14ac:dyDescent="0.2">
      <c r="A108" s="2" t="s">
        <v>18</v>
      </c>
      <c r="B108" s="2" t="s">
        <v>136</v>
      </c>
      <c r="C108" s="2" t="s">
        <v>136</v>
      </c>
      <c r="D108" s="2" t="s">
        <v>137</v>
      </c>
      <c r="E108" s="3">
        <v>37000</v>
      </c>
    </row>
    <row r="109" spans="1:5" x14ac:dyDescent="0.2">
      <c r="A109" s="2" t="s">
        <v>18</v>
      </c>
      <c r="B109" s="2" t="str">
        <f>"12-175"</f>
        <v>12-175</v>
      </c>
      <c r="C109" s="2" t="str">
        <f>"12-175"</f>
        <v>12-175</v>
      </c>
      <c r="D109" s="2" t="s">
        <v>138</v>
      </c>
      <c r="E109" s="3">
        <v>22000</v>
      </c>
    </row>
    <row r="110" spans="1:5" x14ac:dyDescent="0.2">
      <c r="A110" s="2" t="s">
        <v>11</v>
      </c>
      <c r="B110" s="2" t="str">
        <f>"1135138"</f>
        <v>1135138</v>
      </c>
      <c r="C110" s="2" t="str">
        <f>"1135138"</f>
        <v>1135138</v>
      </c>
      <c r="D110" s="2" t="s">
        <v>139</v>
      </c>
      <c r="E110" s="3">
        <v>19990</v>
      </c>
    </row>
    <row r="111" spans="1:5" x14ac:dyDescent="0.2">
      <c r="A111" s="2" t="s">
        <v>11</v>
      </c>
      <c r="B111" s="2" t="str">
        <f>"1135697"</f>
        <v>1135697</v>
      </c>
      <c r="C111" s="2" t="str">
        <f>"1135697"</f>
        <v>1135697</v>
      </c>
      <c r="D111" s="2" t="s">
        <v>140</v>
      </c>
      <c r="E111" s="3">
        <v>24990</v>
      </c>
    </row>
    <row r="112" spans="1:5" x14ac:dyDescent="0.2">
      <c r="A112" s="2" t="s">
        <v>11</v>
      </c>
      <c r="B112" s="2" t="str">
        <f>"1135132"</f>
        <v>1135132</v>
      </c>
      <c r="C112" s="2" t="str">
        <f>"1135132"</f>
        <v>1135132</v>
      </c>
      <c r="D112" s="2" t="s">
        <v>141</v>
      </c>
      <c r="E112" s="3">
        <v>14990</v>
      </c>
    </row>
    <row r="113" spans="1:5" x14ac:dyDescent="0.2">
      <c r="A113" s="2" t="s">
        <v>11</v>
      </c>
      <c r="B113" s="2" t="str">
        <f>"1135108"</f>
        <v>1135108</v>
      </c>
      <c r="C113" s="2" t="str">
        <f>"1135108"</f>
        <v>1135108</v>
      </c>
      <c r="D113" s="2" t="s">
        <v>142</v>
      </c>
      <c r="E113" s="3">
        <v>4990</v>
      </c>
    </row>
    <row r="114" spans="1:5" x14ac:dyDescent="0.2">
      <c r="A114" s="2" t="s">
        <v>143</v>
      </c>
      <c r="B114" s="2" t="str">
        <f>"1127169"</f>
        <v>1127169</v>
      </c>
      <c r="C114" s="2" t="str">
        <f>"1127169"</f>
        <v>1127169</v>
      </c>
      <c r="D114" s="2" t="s">
        <v>144</v>
      </c>
      <c r="E114" s="3">
        <v>40000</v>
      </c>
    </row>
    <row r="115" spans="1:5" x14ac:dyDescent="0.2">
      <c r="A115" s="2" t="s">
        <v>72</v>
      </c>
      <c r="B115" s="2" t="s">
        <v>145</v>
      </c>
      <c r="C115" s="2" t="s">
        <v>145</v>
      </c>
      <c r="D115" s="2" t="s">
        <v>146</v>
      </c>
      <c r="E115" s="3">
        <v>1400</v>
      </c>
    </row>
    <row r="116" spans="1:5" x14ac:dyDescent="0.2">
      <c r="A116" s="2" t="s">
        <v>11</v>
      </c>
      <c r="B116" s="2" t="str">
        <f>"1145202"</f>
        <v>1145202</v>
      </c>
      <c r="C116" s="2" t="str">
        <f>"1145202"</f>
        <v>1145202</v>
      </c>
      <c r="D116" s="2" t="s">
        <v>147</v>
      </c>
      <c r="E116" s="3">
        <v>13000</v>
      </c>
    </row>
    <row r="117" spans="1:5" x14ac:dyDescent="0.2">
      <c r="A117" s="2" t="s">
        <v>100</v>
      </c>
      <c r="B117" s="2" t="str">
        <f>"1163003"</f>
        <v>1163003</v>
      </c>
      <c r="C117" s="2" t="str">
        <f>"1163003"</f>
        <v>1163003</v>
      </c>
      <c r="D117" s="2" t="s">
        <v>148</v>
      </c>
      <c r="E117" s="3">
        <v>500000</v>
      </c>
    </row>
    <row r="118" spans="1:5" x14ac:dyDescent="0.2">
      <c r="A118" s="2" t="s">
        <v>100</v>
      </c>
      <c r="B118" s="2" t="str">
        <f>"1124882"</f>
        <v>1124882</v>
      </c>
      <c r="C118" s="2" t="str">
        <f>"1124882"</f>
        <v>1124882</v>
      </c>
      <c r="D118" s="2" t="s">
        <v>149</v>
      </c>
      <c r="E118" s="3">
        <v>249990</v>
      </c>
    </row>
    <row r="119" spans="1:5" x14ac:dyDescent="0.2">
      <c r="A119" s="2" t="s">
        <v>100</v>
      </c>
      <c r="B119" s="2" t="str">
        <f>"1156659"</f>
        <v>1156659</v>
      </c>
      <c r="C119" s="2" t="str">
        <f>"1156659"</f>
        <v>1156659</v>
      </c>
      <c r="D119" s="2" t="s">
        <v>150</v>
      </c>
      <c r="E119" s="3">
        <v>230000</v>
      </c>
    </row>
    <row r="120" spans="1:5" x14ac:dyDescent="0.2">
      <c r="A120" s="2" t="s">
        <v>100</v>
      </c>
      <c r="B120" s="2" t="str">
        <f>"1156574"</f>
        <v>1156574</v>
      </c>
      <c r="C120" s="2" t="str">
        <f>"1156574"</f>
        <v>1156574</v>
      </c>
      <c r="D120" s="2" t="s">
        <v>151</v>
      </c>
      <c r="E120" s="3">
        <v>300000</v>
      </c>
    </row>
    <row r="121" spans="1:5" x14ac:dyDescent="0.2">
      <c r="A121" s="2" t="s">
        <v>100</v>
      </c>
      <c r="B121" s="2" t="str">
        <f>"1156568"</f>
        <v>1156568</v>
      </c>
      <c r="C121" s="2" t="str">
        <f>"1156568"</f>
        <v>1156568</v>
      </c>
      <c r="D121" s="2" t="s">
        <v>152</v>
      </c>
      <c r="E121" s="3">
        <v>290000</v>
      </c>
    </row>
    <row r="122" spans="1:5" x14ac:dyDescent="0.2">
      <c r="A122" s="2" t="s">
        <v>11</v>
      </c>
      <c r="B122" s="2" t="str">
        <f>"1124712"</f>
        <v>1124712</v>
      </c>
      <c r="C122" s="2" t="str">
        <f>"1124712"</f>
        <v>1124712</v>
      </c>
      <c r="D122" s="2" t="s">
        <v>153</v>
      </c>
      <c r="E122" s="3">
        <v>9990</v>
      </c>
    </row>
    <row r="123" spans="1:5" x14ac:dyDescent="0.2">
      <c r="A123" s="2" t="s">
        <v>34</v>
      </c>
      <c r="B123" s="2" t="str">
        <f>"1147423"</f>
        <v>1147423</v>
      </c>
      <c r="C123" s="2" t="str">
        <f>"1147423"</f>
        <v>1147423</v>
      </c>
      <c r="D123" s="2" t="s">
        <v>154</v>
      </c>
      <c r="E123" s="3">
        <v>29990</v>
      </c>
    </row>
    <row r="124" spans="1:5" x14ac:dyDescent="0.2">
      <c r="A124" s="2" t="s">
        <v>34</v>
      </c>
      <c r="B124" s="2" t="str">
        <f>"1148561"</f>
        <v>1148561</v>
      </c>
      <c r="C124" s="2" t="str">
        <f>"1148561"</f>
        <v>1148561</v>
      </c>
      <c r="D124" s="2" t="s">
        <v>155</v>
      </c>
      <c r="E124" s="3">
        <v>200000</v>
      </c>
    </row>
    <row r="125" spans="1:5" x14ac:dyDescent="0.2">
      <c r="A125" s="2" t="s">
        <v>11</v>
      </c>
      <c r="B125" s="2" t="str">
        <f>"1145590"</f>
        <v>1145590</v>
      </c>
      <c r="C125" s="2" t="str">
        <f>"1145590"</f>
        <v>1145590</v>
      </c>
      <c r="D125" s="2" t="s">
        <v>156</v>
      </c>
      <c r="E125" s="3">
        <v>40000</v>
      </c>
    </row>
    <row r="126" spans="1:5" x14ac:dyDescent="0.2">
      <c r="A126" s="2" t="s">
        <v>157</v>
      </c>
      <c r="B126" s="2" t="str">
        <f>"1125804"</f>
        <v>1125804</v>
      </c>
      <c r="C126" s="2" t="str">
        <f>"1125804"</f>
        <v>1125804</v>
      </c>
      <c r="D126" s="2" t="s">
        <v>158</v>
      </c>
      <c r="E126" s="3">
        <v>29990</v>
      </c>
    </row>
    <row r="127" spans="1:5" x14ac:dyDescent="0.2">
      <c r="A127" s="2" t="s">
        <v>159</v>
      </c>
      <c r="B127" s="2" t="s">
        <v>160</v>
      </c>
      <c r="C127" s="2" t="s">
        <v>160</v>
      </c>
      <c r="D127" s="2" t="s">
        <v>161</v>
      </c>
      <c r="E127" s="3">
        <v>350000</v>
      </c>
    </row>
    <row r="128" spans="1:5" x14ac:dyDescent="0.2">
      <c r="A128" s="2" t="s">
        <v>159</v>
      </c>
      <c r="B128" s="2" t="s">
        <v>162</v>
      </c>
      <c r="C128" s="2" t="s">
        <v>162</v>
      </c>
      <c r="D128" s="2" t="s">
        <v>163</v>
      </c>
      <c r="E128" s="3">
        <v>180000</v>
      </c>
    </row>
    <row r="129" spans="1:5" x14ac:dyDescent="0.2">
      <c r="A129" s="2" t="s">
        <v>159</v>
      </c>
      <c r="B129" s="2" t="s">
        <v>164</v>
      </c>
      <c r="C129" s="2" t="s">
        <v>164</v>
      </c>
      <c r="D129" s="2" t="s">
        <v>165</v>
      </c>
      <c r="E129" s="3">
        <v>550000</v>
      </c>
    </row>
    <row r="130" spans="1:5" x14ac:dyDescent="0.2">
      <c r="A130" s="2" t="s">
        <v>100</v>
      </c>
      <c r="B130" s="2" t="s">
        <v>166</v>
      </c>
      <c r="C130" s="2" t="s">
        <v>166</v>
      </c>
      <c r="D130" s="2" t="s">
        <v>167</v>
      </c>
      <c r="E130" s="3">
        <v>220000</v>
      </c>
    </row>
    <row r="131" spans="1:5" x14ac:dyDescent="0.2">
      <c r="A131" s="2" t="s">
        <v>18</v>
      </c>
      <c r="B131" s="2" t="s">
        <v>168</v>
      </c>
      <c r="C131" s="2" t="s">
        <v>168</v>
      </c>
      <c r="D131" s="2" t="s">
        <v>169</v>
      </c>
      <c r="E131" s="3">
        <v>33000</v>
      </c>
    </row>
    <row r="132" spans="1:5" x14ac:dyDescent="0.2">
      <c r="A132" s="2" t="s">
        <v>18</v>
      </c>
      <c r="B132" s="2" t="s">
        <v>170</v>
      </c>
      <c r="C132" s="2" t="s">
        <v>170</v>
      </c>
      <c r="D132" s="2" t="s">
        <v>171</v>
      </c>
      <c r="E132" s="3">
        <v>44000</v>
      </c>
    </row>
    <row r="133" spans="1:5" x14ac:dyDescent="0.2">
      <c r="A133" s="2" t="s">
        <v>11</v>
      </c>
      <c r="B133" s="2" t="str">
        <f>"1146658"</f>
        <v>1146658</v>
      </c>
      <c r="C133" s="2" t="str">
        <f>"1146658"</f>
        <v>1146658</v>
      </c>
      <c r="D133" s="2" t="s">
        <v>172</v>
      </c>
      <c r="E133" s="3">
        <v>5490</v>
      </c>
    </row>
    <row r="134" spans="1:5" x14ac:dyDescent="0.2">
      <c r="A134" s="2" t="s">
        <v>18</v>
      </c>
      <c r="B134" s="2" t="s">
        <v>173</v>
      </c>
      <c r="C134" s="2" t="s">
        <v>173</v>
      </c>
      <c r="D134" s="2" t="s">
        <v>174</v>
      </c>
      <c r="E134" s="3">
        <v>91000</v>
      </c>
    </row>
    <row r="135" spans="1:5" x14ac:dyDescent="0.2">
      <c r="A135" s="2" t="s">
        <v>18</v>
      </c>
      <c r="B135" s="2" t="s">
        <v>175</v>
      </c>
      <c r="C135" s="2" t="s">
        <v>175</v>
      </c>
      <c r="D135" s="2" t="s">
        <v>176</v>
      </c>
      <c r="E135" s="3">
        <v>127000</v>
      </c>
    </row>
    <row r="136" spans="1:5" x14ac:dyDescent="0.2">
      <c r="A136" s="2" t="s">
        <v>18</v>
      </c>
      <c r="B136" s="2" t="s">
        <v>177</v>
      </c>
      <c r="C136" s="2" t="s">
        <v>177</v>
      </c>
      <c r="D136" s="2" t="s">
        <v>178</v>
      </c>
      <c r="E136" s="3">
        <v>67000</v>
      </c>
    </row>
    <row r="137" spans="1:5" x14ac:dyDescent="0.2">
      <c r="A137" s="2" t="s">
        <v>18</v>
      </c>
      <c r="B137" s="2" t="s">
        <v>179</v>
      </c>
      <c r="C137" s="2" t="s">
        <v>179</v>
      </c>
      <c r="D137" s="2" t="s">
        <v>180</v>
      </c>
      <c r="E137" s="3">
        <v>50000</v>
      </c>
    </row>
    <row r="138" spans="1:5" x14ac:dyDescent="0.2">
      <c r="A138" s="2" t="s">
        <v>18</v>
      </c>
      <c r="B138" s="2" t="s">
        <v>181</v>
      </c>
      <c r="C138" s="2" t="s">
        <v>181</v>
      </c>
      <c r="D138" s="2" t="s">
        <v>182</v>
      </c>
      <c r="E138" s="3">
        <v>66000</v>
      </c>
    </row>
    <row r="139" spans="1:5" x14ac:dyDescent="0.2">
      <c r="A139" s="2" t="s">
        <v>11</v>
      </c>
      <c r="B139" s="2" t="str">
        <f>"1125302"</f>
        <v>1125302</v>
      </c>
      <c r="C139" s="2" t="str">
        <f>"1125302"</f>
        <v>1125302</v>
      </c>
      <c r="D139" s="2" t="s">
        <v>183</v>
      </c>
      <c r="E139" s="3">
        <v>29990</v>
      </c>
    </row>
    <row r="140" spans="1:5" x14ac:dyDescent="0.2">
      <c r="A140" s="2" t="s">
        <v>11</v>
      </c>
      <c r="B140" s="2" t="str">
        <f>"1130348"</f>
        <v>1130348</v>
      </c>
      <c r="C140" s="2" t="str">
        <f>"1130348"</f>
        <v>1130348</v>
      </c>
      <c r="D140" s="2" t="s">
        <v>184</v>
      </c>
      <c r="E140" s="3">
        <v>4990</v>
      </c>
    </row>
    <row r="141" spans="1:5" x14ac:dyDescent="0.2">
      <c r="A141" s="2" t="s">
        <v>72</v>
      </c>
      <c r="B141" s="2" t="str">
        <f>"1106873"</f>
        <v>1106873</v>
      </c>
      <c r="C141" s="2" t="str">
        <f>"1106873"</f>
        <v>1106873</v>
      </c>
      <c r="D141" s="2" t="s">
        <v>185</v>
      </c>
      <c r="E141" s="3">
        <v>2490</v>
      </c>
    </row>
    <row r="142" spans="1:5" x14ac:dyDescent="0.2">
      <c r="A142" s="2" t="s">
        <v>11</v>
      </c>
      <c r="B142" s="2" t="str">
        <f>"1134479"</f>
        <v>1134479</v>
      </c>
      <c r="C142" s="2" t="str">
        <f>"1134479"</f>
        <v>1134479</v>
      </c>
      <c r="D142" s="2" t="s">
        <v>186</v>
      </c>
      <c r="E142" s="3">
        <v>4990</v>
      </c>
    </row>
    <row r="143" spans="1:5" x14ac:dyDescent="0.2">
      <c r="A143" s="2" t="s">
        <v>11</v>
      </c>
      <c r="B143" s="2" t="str">
        <f>"1135116"</f>
        <v>1135116</v>
      </c>
      <c r="C143" s="2" t="str">
        <f>"1135116"</f>
        <v>1135116</v>
      </c>
      <c r="D143" s="2" t="s">
        <v>187</v>
      </c>
      <c r="E143" s="3">
        <v>14990</v>
      </c>
    </row>
    <row r="144" spans="1:5" x14ac:dyDescent="0.2">
      <c r="A144" s="2" t="s">
        <v>11</v>
      </c>
      <c r="B144" s="2" t="str">
        <f>"1135601"</f>
        <v>1135601</v>
      </c>
      <c r="C144" s="2" t="str">
        <f>"1135601"</f>
        <v>1135601</v>
      </c>
      <c r="D144" s="2" t="s">
        <v>188</v>
      </c>
      <c r="E144" s="3">
        <v>9490</v>
      </c>
    </row>
    <row r="145" spans="1:5" x14ac:dyDescent="0.2">
      <c r="A145" s="2" t="s">
        <v>97</v>
      </c>
      <c r="B145" s="2" t="str">
        <f>"861159"</f>
        <v>861159</v>
      </c>
      <c r="C145" s="2" t="str">
        <f>"861159"</f>
        <v>861159</v>
      </c>
      <c r="D145" s="2" t="s">
        <v>189</v>
      </c>
      <c r="E145" s="3">
        <v>30000</v>
      </c>
    </row>
    <row r="146" spans="1:5" x14ac:dyDescent="0.2">
      <c r="A146" s="2" t="s">
        <v>11</v>
      </c>
      <c r="B146" s="2" t="str">
        <f>"1135554"</f>
        <v>1135554</v>
      </c>
      <c r="C146" s="2" t="str">
        <f>"1135554"</f>
        <v>1135554</v>
      </c>
      <c r="D146" s="2" t="s">
        <v>190</v>
      </c>
      <c r="E146" s="3">
        <v>4990</v>
      </c>
    </row>
    <row r="147" spans="1:5" x14ac:dyDescent="0.2">
      <c r="A147" s="2" t="s">
        <v>18</v>
      </c>
      <c r="B147" s="2" t="s">
        <v>191</v>
      </c>
      <c r="C147" s="2" t="s">
        <v>191</v>
      </c>
      <c r="D147" s="2" t="s">
        <v>192</v>
      </c>
      <c r="E147" s="3">
        <v>106000</v>
      </c>
    </row>
    <row r="148" spans="1:5" x14ac:dyDescent="0.2">
      <c r="A148" s="2" t="s">
        <v>11</v>
      </c>
      <c r="B148" s="2" t="str">
        <f>"1135553"</f>
        <v>1135553</v>
      </c>
      <c r="C148" s="2" t="str">
        <f>"1135553"</f>
        <v>1135553</v>
      </c>
      <c r="D148" s="2" t="s">
        <v>193</v>
      </c>
      <c r="E148" s="3">
        <v>2000</v>
      </c>
    </row>
    <row r="149" spans="1:5" x14ac:dyDescent="0.2">
      <c r="A149" s="2" t="s">
        <v>11</v>
      </c>
      <c r="B149" s="2" t="str">
        <f>"1135533"</f>
        <v>1135533</v>
      </c>
      <c r="C149" s="2" t="str">
        <f>"1135533"</f>
        <v>1135533</v>
      </c>
      <c r="D149" s="2" t="s">
        <v>194</v>
      </c>
      <c r="E149" s="3">
        <v>2990</v>
      </c>
    </row>
    <row r="150" spans="1:5" x14ac:dyDescent="0.2">
      <c r="A150" s="2" t="s">
        <v>195</v>
      </c>
      <c r="B150" s="2" t="str">
        <f>"1119647"</f>
        <v>1119647</v>
      </c>
      <c r="C150" s="2" t="str">
        <f>"1119647"</f>
        <v>1119647</v>
      </c>
      <c r="D150" s="2" t="s">
        <v>196</v>
      </c>
      <c r="E150" s="3">
        <v>80000</v>
      </c>
    </row>
    <row r="151" spans="1:5" x14ac:dyDescent="0.2">
      <c r="A151" s="2" t="s">
        <v>18</v>
      </c>
      <c r="B151" s="2" t="s">
        <v>197</v>
      </c>
      <c r="C151" s="2" t="s">
        <v>197</v>
      </c>
      <c r="D151" s="2" t="s">
        <v>198</v>
      </c>
      <c r="E151" s="3">
        <v>21000</v>
      </c>
    </row>
    <row r="152" spans="1:5" x14ac:dyDescent="0.2">
      <c r="A152" s="2" t="s">
        <v>11</v>
      </c>
      <c r="B152" s="2" t="str">
        <f>"1124656"</f>
        <v>1124656</v>
      </c>
      <c r="C152" s="2" t="str">
        <f>"1124656"</f>
        <v>1124656</v>
      </c>
      <c r="D152" s="2" t="s">
        <v>199</v>
      </c>
      <c r="E152" s="3">
        <v>11990</v>
      </c>
    </row>
    <row r="153" spans="1:5" x14ac:dyDescent="0.2">
      <c r="A153" s="2" t="s">
        <v>18</v>
      </c>
      <c r="B153" s="2" t="s">
        <v>200</v>
      </c>
      <c r="C153" s="2" t="s">
        <v>200</v>
      </c>
      <c r="D153" s="2" t="s">
        <v>201</v>
      </c>
      <c r="E153" s="3">
        <v>21000</v>
      </c>
    </row>
    <row r="154" spans="1:5" x14ac:dyDescent="0.2">
      <c r="A154" s="2" t="s">
        <v>18</v>
      </c>
      <c r="B154" s="2" t="s">
        <v>202</v>
      </c>
      <c r="C154" s="2" t="s">
        <v>202</v>
      </c>
      <c r="D154" s="2" t="s">
        <v>203</v>
      </c>
      <c r="E154" s="3">
        <v>22000</v>
      </c>
    </row>
    <row r="155" spans="1:5" x14ac:dyDescent="0.2">
      <c r="A155" s="2" t="s">
        <v>18</v>
      </c>
      <c r="B155" s="2" t="s">
        <v>204</v>
      </c>
      <c r="C155" s="2" t="s">
        <v>204</v>
      </c>
      <c r="D155" s="2" t="s">
        <v>205</v>
      </c>
      <c r="E155" s="3">
        <v>38000</v>
      </c>
    </row>
    <row r="156" spans="1:5" x14ac:dyDescent="0.2">
      <c r="A156" s="2" t="s">
        <v>18</v>
      </c>
      <c r="B156" s="2" t="s">
        <v>206</v>
      </c>
      <c r="C156" s="2" t="s">
        <v>206</v>
      </c>
      <c r="D156" s="2" t="s">
        <v>207</v>
      </c>
      <c r="E156" s="3">
        <v>45000</v>
      </c>
    </row>
    <row r="157" spans="1:5" x14ac:dyDescent="0.2">
      <c r="A157" s="2" t="s">
        <v>18</v>
      </c>
      <c r="B157" s="2" t="s">
        <v>208</v>
      </c>
      <c r="C157" s="2" t="s">
        <v>208</v>
      </c>
      <c r="D157" s="2" t="s">
        <v>209</v>
      </c>
      <c r="E157" s="3">
        <v>35000</v>
      </c>
    </row>
    <row r="158" spans="1:5" x14ac:dyDescent="0.2">
      <c r="A158" s="2" t="s">
        <v>18</v>
      </c>
      <c r="B158" s="2" t="s">
        <v>210</v>
      </c>
      <c r="C158" s="2" t="s">
        <v>210</v>
      </c>
      <c r="D158" s="2" t="s">
        <v>211</v>
      </c>
      <c r="E158" s="3">
        <v>25000</v>
      </c>
    </row>
    <row r="159" spans="1:5" x14ac:dyDescent="0.2">
      <c r="A159" s="2" t="s">
        <v>72</v>
      </c>
      <c r="B159" s="2" t="s">
        <v>212</v>
      </c>
      <c r="C159" s="2" t="s">
        <v>212</v>
      </c>
      <c r="D159" s="2" t="s">
        <v>213</v>
      </c>
      <c r="E159" s="3">
        <v>8000</v>
      </c>
    </row>
    <row r="160" spans="1:5" x14ac:dyDescent="0.2">
      <c r="A160" s="2" t="s">
        <v>11</v>
      </c>
      <c r="B160" s="2" t="str">
        <f>"1134471"</f>
        <v>1134471</v>
      </c>
      <c r="C160" s="2" t="str">
        <f>"1134471"</f>
        <v>1134471</v>
      </c>
      <c r="D160" s="2" t="s">
        <v>214</v>
      </c>
      <c r="E160" s="3">
        <v>19990</v>
      </c>
    </row>
    <row r="161" spans="1:5" x14ac:dyDescent="0.2">
      <c r="A161" s="2" t="s">
        <v>11</v>
      </c>
      <c r="B161" s="2" t="str">
        <f>"1134472"</f>
        <v>1134472</v>
      </c>
      <c r="C161" s="2" t="str">
        <f>"1134472"</f>
        <v>1134472</v>
      </c>
      <c r="D161" s="2" t="s">
        <v>215</v>
      </c>
      <c r="E161" s="3">
        <v>9990</v>
      </c>
    </row>
    <row r="162" spans="1:5" x14ac:dyDescent="0.2">
      <c r="A162" s="2" t="s">
        <v>11</v>
      </c>
      <c r="B162" s="2" t="str">
        <f>"1135080"</f>
        <v>1135080</v>
      </c>
      <c r="C162" s="2" t="str">
        <f>"1135080"</f>
        <v>1135080</v>
      </c>
      <c r="D162" s="2" t="s">
        <v>216</v>
      </c>
      <c r="E162" s="3">
        <v>24990</v>
      </c>
    </row>
    <row r="163" spans="1:5" x14ac:dyDescent="0.2">
      <c r="A163" s="2" t="s">
        <v>143</v>
      </c>
      <c r="B163" s="2" t="str">
        <f>"1146936"</f>
        <v>1146936</v>
      </c>
      <c r="C163" s="2" t="str">
        <f>"1146936"</f>
        <v>1146936</v>
      </c>
      <c r="D163" s="2" t="s">
        <v>217</v>
      </c>
      <c r="E163" s="3">
        <v>180000</v>
      </c>
    </row>
    <row r="164" spans="1:5" x14ac:dyDescent="0.2">
      <c r="A164" s="2" t="s">
        <v>143</v>
      </c>
      <c r="B164" s="2" t="str">
        <f>"1127163"</f>
        <v>1127163</v>
      </c>
      <c r="C164" s="2" t="str">
        <f>"1127163"</f>
        <v>1127163</v>
      </c>
      <c r="D164" s="2" t="s">
        <v>218</v>
      </c>
      <c r="E164" s="3">
        <v>5000</v>
      </c>
    </row>
    <row r="165" spans="1:5" x14ac:dyDescent="0.2">
      <c r="A165" s="2" t="s">
        <v>143</v>
      </c>
      <c r="B165" s="2" t="str">
        <f>"1142207"</f>
        <v>1142207</v>
      </c>
      <c r="C165" s="2" t="str">
        <f>"1142207"</f>
        <v>1142207</v>
      </c>
      <c r="D165" s="2" t="s">
        <v>219</v>
      </c>
      <c r="E165" s="3">
        <v>190000</v>
      </c>
    </row>
    <row r="166" spans="1:5" x14ac:dyDescent="0.2">
      <c r="A166" s="2" t="s">
        <v>143</v>
      </c>
      <c r="B166" s="2" t="str">
        <f>"1122620"</f>
        <v>1122620</v>
      </c>
      <c r="C166" s="2" t="str">
        <f>"1122620"</f>
        <v>1122620</v>
      </c>
      <c r="D166" s="2" t="s">
        <v>220</v>
      </c>
      <c r="E166" s="3">
        <v>55000</v>
      </c>
    </row>
    <row r="167" spans="1:5" x14ac:dyDescent="0.2">
      <c r="A167" s="2" t="s">
        <v>143</v>
      </c>
      <c r="B167" s="2" t="str">
        <f>"791128001"</f>
        <v>791128001</v>
      </c>
      <c r="C167" s="2" t="str">
        <f>"791128001"</f>
        <v>791128001</v>
      </c>
      <c r="D167" s="2" t="s">
        <v>221</v>
      </c>
      <c r="E167" s="3">
        <v>80000</v>
      </c>
    </row>
    <row r="168" spans="1:5" x14ac:dyDescent="0.2">
      <c r="A168" s="2" t="s">
        <v>11</v>
      </c>
      <c r="B168" s="2" t="str">
        <f>"1136133"</f>
        <v>1136133</v>
      </c>
      <c r="C168" s="2" t="str">
        <f>"1136133"</f>
        <v>1136133</v>
      </c>
      <c r="D168" s="2" t="s">
        <v>222</v>
      </c>
      <c r="E168" s="2">
        <v>990</v>
      </c>
    </row>
    <row r="169" spans="1:5" x14ac:dyDescent="0.2">
      <c r="A169" s="2" t="s">
        <v>72</v>
      </c>
      <c r="B169" s="2" t="s">
        <v>223</v>
      </c>
      <c r="C169" s="2" t="s">
        <v>223</v>
      </c>
      <c r="D169" s="2" t="s">
        <v>224</v>
      </c>
      <c r="E169" s="3">
        <v>4990</v>
      </c>
    </row>
    <row r="170" spans="1:5" x14ac:dyDescent="0.2">
      <c r="A170" s="2" t="s">
        <v>11</v>
      </c>
      <c r="B170" s="2" t="str">
        <f>"1134476"</f>
        <v>1134476</v>
      </c>
      <c r="C170" s="2" t="str">
        <f>"1134476"</f>
        <v>1134476</v>
      </c>
      <c r="D170" s="2" t="s">
        <v>225</v>
      </c>
      <c r="E170" s="3">
        <v>14990</v>
      </c>
    </row>
    <row r="171" spans="1:5" x14ac:dyDescent="0.2">
      <c r="A171" s="2" t="s">
        <v>72</v>
      </c>
      <c r="B171" s="2" t="s">
        <v>226</v>
      </c>
      <c r="C171" s="2" t="s">
        <v>226</v>
      </c>
      <c r="D171" s="2" t="s">
        <v>227</v>
      </c>
      <c r="E171" s="3">
        <v>1400</v>
      </c>
    </row>
    <row r="172" spans="1:5" x14ac:dyDescent="0.2">
      <c r="A172" s="2" t="s">
        <v>100</v>
      </c>
      <c r="B172" s="2" t="str">
        <f>"1111736"</f>
        <v>1111736</v>
      </c>
      <c r="C172" s="2" t="str">
        <f>"1111736"</f>
        <v>1111736</v>
      </c>
      <c r="D172" s="2" t="s">
        <v>228</v>
      </c>
      <c r="E172" s="3">
        <v>190000</v>
      </c>
    </row>
    <row r="173" spans="1:5" x14ac:dyDescent="0.2">
      <c r="A173" s="2" t="s">
        <v>11</v>
      </c>
      <c r="B173" s="2" t="str">
        <f>"1136785"</f>
        <v>1136785</v>
      </c>
      <c r="C173" s="2" t="str">
        <f>"1136785"</f>
        <v>1136785</v>
      </c>
      <c r="D173" s="2" t="s">
        <v>229</v>
      </c>
      <c r="E173" s="3">
        <v>4990</v>
      </c>
    </row>
    <row r="174" spans="1:5" x14ac:dyDescent="0.2">
      <c r="A174" s="2" t="s">
        <v>11</v>
      </c>
      <c r="B174" s="2" t="str">
        <f>"1136787"</f>
        <v>1136787</v>
      </c>
      <c r="C174" s="2" t="str">
        <f>"1136787"</f>
        <v>1136787</v>
      </c>
      <c r="D174" s="2" t="s">
        <v>230</v>
      </c>
      <c r="E174" s="3">
        <v>3990</v>
      </c>
    </row>
    <row r="175" spans="1:5" x14ac:dyDescent="0.2">
      <c r="A175" s="2" t="s">
        <v>11</v>
      </c>
      <c r="B175" s="2" t="str">
        <f>"1134974"</f>
        <v>1134974</v>
      </c>
      <c r="C175" s="2" t="str">
        <f>"1134974"</f>
        <v>1134974</v>
      </c>
      <c r="D175" s="2" t="s">
        <v>231</v>
      </c>
      <c r="E175" s="3">
        <v>4990</v>
      </c>
    </row>
    <row r="176" spans="1:5" x14ac:dyDescent="0.2">
      <c r="A176" s="2" t="s">
        <v>23</v>
      </c>
      <c r="B176" s="2" t="str">
        <f>"1104512"</f>
        <v>1104512</v>
      </c>
      <c r="C176" s="2" t="str">
        <f>"1104512"</f>
        <v>1104512</v>
      </c>
      <c r="D176" s="2" t="s">
        <v>232</v>
      </c>
      <c r="E176" s="3">
        <v>19990</v>
      </c>
    </row>
    <row r="177" spans="1:5" x14ac:dyDescent="0.2">
      <c r="A177" s="2" t="s">
        <v>23</v>
      </c>
      <c r="B177" s="2" t="str">
        <f>"1149001"</f>
        <v>1149001</v>
      </c>
      <c r="C177" s="2" t="str">
        <f>"1149001"</f>
        <v>1149001</v>
      </c>
      <c r="D177" s="2" t="s">
        <v>233</v>
      </c>
      <c r="E177" s="3">
        <v>25000</v>
      </c>
    </row>
    <row r="178" spans="1:5" x14ac:dyDescent="0.2">
      <c r="A178" s="2" t="s">
        <v>23</v>
      </c>
      <c r="B178" s="2" t="str">
        <f>"1120078"</f>
        <v>1120078</v>
      </c>
      <c r="C178" s="2" t="str">
        <f>"1120078"</f>
        <v>1120078</v>
      </c>
      <c r="D178" s="2" t="s">
        <v>234</v>
      </c>
      <c r="E178" s="3">
        <v>120000</v>
      </c>
    </row>
    <row r="179" spans="1:5" x14ac:dyDescent="0.2">
      <c r="A179" s="2" t="s">
        <v>23</v>
      </c>
      <c r="B179" s="2" t="str">
        <f>"1133576"</f>
        <v>1133576</v>
      </c>
      <c r="C179" s="2" t="str">
        <f>"1133576"</f>
        <v>1133576</v>
      </c>
      <c r="D179" s="2" t="s">
        <v>235</v>
      </c>
      <c r="E179" s="3">
        <v>100000</v>
      </c>
    </row>
    <row r="180" spans="1:5" x14ac:dyDescent="0.2">
      <c r="A180" s="2" t="s">
        <v>23</v>
      </c>
      <c r="B180" s="2" t="str">
        <f>"1131692"</f>
        <v>1131692</v>
      </c>
      <c r="C180" s="2" t="str">
        <f>"1131692"</f>
        <v>1131692</v>
      </c>
      <c r="D180" s="2" t="s">
        <v>236</v>
      </c>
      <c r="E180" s="3">
        <v>54990</v>
      </c>
    </row>
    <row r="181" spans="1:5" x14ac:dyDescent="0.2">
      <c r="A181" s="2" t="s">
        <v>23</v>
      </c>
      <c r="B181" s="2" t="str">
        <f>"1125230"</f>
        <v>1125230</v>
      </c>
      <c r="C181" s="2" t="str">
        <f>"1125230"</f>
        <v>1125230</v>
      </c>
      <c r="D181" s="2" t="s">
        <v>237</v>
      </c>
      <c r="E181" s="3">
        <v>60000</v>
      </c>
    </row>
    <row r="182" spans="1:5" x14ac:dyDescent="0.2">
      <c r="A182" s="2" t="s">
        <v>23</v>
      </c>
      <c r="B182" s="2" t="str">
        <f>"1125231"</f>
        <v>1125231</v>
      </c>
      <c r="C182" s="2" t="str">
        <f>"1125231"</f>
        <v>1125231</v>
      </c>
      <c r="D182" s="2" t="s">
        <v>238</v>
      </c>
      <c r="E182" s="3">
        <v>75000</v>
      </c>
    </row>
    <row r="183" spans="1:5" x14ac:dyDescent="0.2">
      <c r="A183" s="2" t="s">
        <v>100</v>
      </c>
      <c r="B183" s="2" t="str">
        <f>"1145101"</f>
        <v>1145101</v>
      </c>
      <c r="C183" s="2" t="str">
        <f>"1145101"</f>
        <v>1145101</v>
      </c>
      <c r="D183" s="2" t="s">
        <v>239</v>
      </c>
      <c r="E183" s="3">
        <v>220000</v>
      </c>
    </row>
    <row r="184" spans="1:5" x14ac:dyDescent="0.2">
      <c r="A184" s="2" t="s">
        <v>11</v>
      </c>
      <c r="B184" s="2" t="str">
        <f>"72190"</f>
        <v>72190</v>
      </c>
      <c r="C184" s="2" t="str">
        <f>"72190"</f>
        <v>72190</v>
      </c>
      <c r="D184" s="2" t="s">
        <v>240</v>
      </c>
      <c r="E184" s="3">
        <v>4990</v>
      </c>
    </row>
    <row r="185" spans="1:5" x14ac:dyDescent="0.2">
      <c r="A185" s="2" t="s">
        <v>11</v>
      </c>
      <c r="B185" s="2" t="str">
        <f>"1125857"</f>
        <v>1125857</v>
      </c>
      <c r="C185" s="2" t="str">
        <f>"1125857"</f>
        <v>1125857</v>
      </c>
      <c r="D185" s="2" t="s">
        <v>241</v>
      </c>
      <c r="E185" s="3">
        <v>9990</v>
      </c>
    </row>
    <row r="186" spans="1:5" ht="30" x14ac:dyDescent="0.2">
      <c r="A186" s="2" t="s">
        <v>11</v>
      </c>
      <c r="B186" s="2" t="str">
        <f>"6213"</f>
        <v>6213</v>
      </c>
      <c r="C186" s="2" t="str">
        <f>"6213"</f>
        <v>6213</v>
      </c>
      <c r="D186" s="2" t="s">
        <v>242</v>
      </c>
      <c r="E186" s="3">
        <v>7990</v>
      </c>
    </row>
    <row r="187" spans="1:5" x14ac:dyDescent="0.2">
      <c r="A187" s="2" t="s">
        <v>11</v>
      </c>
      <c r="B187" s="2" t="str">
        <f>"16131"</f>
        <v>16131</v>
      </c>
      <c r="C187" s="2" t="str">
        <f>"16131"</f>
        <v>16131</v>
      </c>
      <c r="D187" s="2" t="s">
        <v>243</v>
      </c>
      <c r="E187" s="3">
        <v>10490</v>
      </c>
    </row>
    <row r="188" spans="1:5" ht="30" x14ac:dyDescent="0.2">
      <c r="A188" s="2" t="s">
        <v>11</v>
      </c>
      <c r="B188" s="2" t="str">
        <f>"70148"</f>
        <v>70148</v>
      </c>
      <c r="C188" s="2" t="str">
        <f>"70148"</f>
        <v>70148</v>
      </c>
      <c r="D188" s="2" t="s">
        <v>244</v>
      </c>
      <c r="E188" s="3">
        <v>12490</v>
      </c>
    </row>
    <row r="189" spans="1:5" x14ac:dyDescent="0.2">
      <c r="A189" s="2" t="s">
        <v>11</v>
      </c>
      <c r="B189" s="2" t="str">
        <f>"1134587"</f>
        <v>1134587</v>
      </c>
      <c r="C189" s="2" t="str">
        <f>"1134587"</f>
        <v>1134587</v>
      </c>
      <c r="D189" s="2" t="s">
        <v>245</v>
      </c>
      <c r="E189" s="3">
        <v>9990</v>
      </c>
    </row>
    <row r="190" spans="1:5" x14ac:dyDescent="0.2">
      <c r="A190" s="2" t="s">
        <v>246</v>
      </c>
      <c r="B190" s="2" t="str">
        <f>"843967001"</f>
        <v>843967001</v>
      </c>
      <c r="C190" s="2" t="str">
        <f>"843967001"</f>
        <v>843967001</v>
      </c>
      <c r="D190" s="2" t="s">
        <v>247</v>
      </c>
      <c r="E190" s="3">
        <v>180000</v>
      </c>
    </row>
    <row r="191" spans="1:5" x14ac:dyDescent="0.2">
      <c r="A191" s="2" t="s">
        <v>18</v>
      </c>
      <c r="B191" s="2" t="s">
        <v>248</v>
      </c>
      <c r="C191" s="2" t="s">
        <v>248</v>
      </c>
      <c r="D191" s="2" t="s">
        <v>249</v>
      </c>
      <c r="E191" s="3">
        <v>98000</v>
      </c>
    </row>
    <row r="192" spans="1:5" x14ac:dyDescent="0.2">
      <c r="A192" s="2" t="s">
        <v>18</v>
      </c>
      <c r="B192" s="2" t="s">
        <v>250</v>
      </c>
      <c r="C192" s="2" t="s">
        <v>250</v>
      </c>
      <c r="D192" s="2" t="s">
        <v>251</v>
      </c>
      <c r="E192" s="3">
        <v>50000</v>
      </c>
    </row>
    <row r="193" spans="1:5" x14ac:dyDescent="0.2">
      <c r="A193" s="2" t="s">
        <v>18</v>
      </c>
      <c r="B193" s="2" t="s">
        <v>252</v>
      </c>
      <c r="C193" s="2" t="s">
        <v>252</v>
      </c>
      <c r="D193" s="2" t="s">
        <v>253</v>
      </c>
      <c r="E193" s="3">
        <v>78000</v>
      </c>
    </row>
    <row r="194" spans="1:5" x14ac:dyDescent="0.2">
      <c r="A194" s="2" t="s">
        <v>11</v>
      </c>
      <c r="B194" s="2" t="str">
        <f>"1134506"</f>
        <v>1134506</v>
      </c>
      <c r="C194" s="2" t="str">
        <f>"1134506"</f>
        <v>1134506</v>
      </c>
      <c r="D194" s="2" t="s">
        <v>254</v>
      </c>
      <c r="E194" s="3">
        <v>69990</v>
      </c>
    </row>
    <row r="195" spans="1:5" x14ac:dyDescent="0.2">
      <c r="A195" s="2" t="s">
        <v>11</v>
      </c>
      <c r="B195" s="2" t="str">
        <f>"1124833"</f>
        <v>1124833</v>
      </c>
      <c r="C195" s="2" t="str">
        <f>"1124833"</f>
        <v>1124833</v>
      </c>
      <c r="D195" s="2" t="s">
        <v>255</v>
      </c>
      <c r="E195" s="3">
        <v>19990</v>
      </c>
    </row>
    <row r="196" spans="1:5" x14ac:dyDescent="0.2">
      <c r="A196" s="2" t="s">
        <v>11</v>
      </c>
      <c r="B196" s="2" t="str">
        <f>"1135535"</f>
        <v>1135535</v>
      </c>
      <c r="C196" s="2" t="str">
        <f>"1135535"</f>
        <v>1135535</v>
      </c>
      <c r="D196" s="2" t="s">
        <v>256</v>
      </c>
      <c r="E196" s="3">
        <v>5990</v>
      </c>
    </row>
    <row r="197" spans="1:5" x14ac:dyDescent="0.2">
      <c r="A197" s="2" t="s">
        <v>11</v>
      </c>
      <c r="B197" s="2" t="str">
        <f>"1135551"</f>
        <v>1135551</v>
      </c>
      <c r="C197" s="2" t="str">
        <f>"1135551"</f>
        <v>1135551</v>
      </c>
      <c r="D197" s="2" t="s">
        <v>257</v>
      </c>
      <c r="E197" s="3">
        <v>5990</v>
      </c>
    </row>
    <row r="198" spans="1:5" x14ac:dyDescent="0.2">
      <c r="A198" s="2" t="s">
        <v>11</v>
      </c>
      <c r="B198" s="2" t="str">
        <f>"1135552"</f>
        <v>1135552</v>
      </c>
      <c r="C198" s="2" t="str">
        <f>"1135552"</f>
        <v>1135552</v>
      </c>
      <c r="D198" s="2" t="s">
        <v>258</v>
      </c>
      <c r="E198" s="3">
        <v>5990</v>
      </c>
    </row>
    <row r="199" spans="1:5" x14ac:dyDescent="0.2">
      <c r="A199" s="2" t="s">
        <v>11</v>
      </c>
      <c r="B199" s="2" t="str">
        <f>"1135539"</f>
        <v>1135539</v>
      </c>
      <c r="C199" s="2" t="str">
        <f>"1135539"</f>
        <v>1135539</v>
      </c>
      <c r="D199" s="2" t="s">
        <v>259</v>
      </c>
      <c r="E199" s="3">
        <v>2000</v>
      </c>
    </row>
    <row r="200" spans="1:5" x14ac:dyDescent="0.2">
      <c r="A200" s="2" t="s">
        <v>11</v>
      </c>
      <c r="B200" s="2" t="str">
        <f>"1135574"</f>
        <v>1135574</v>
      </c>
      <c r="C200" s="2" t="str">
        <f>"1135574"</f>
        <v>1135574</v>
      </c>
      <c r="D200" s="2" t="s">
        <v>260</v>
      </c>
      <c r="E200" s="3">
        <v>6990</v>
      </c>
    </row>
    <row r="201" spans="1:5" x14ac:dyDescent="0.2">
      <c r="A201" s="2" t="s">
        <v>157</v>
      </c>
      <c r="B201" s="2" t="str">
        <f>"1135873"</f>
        <v>1135873</v>
      </c>
      <c r="C201" s="2" t="str">
        <f>"1135873"</f>
        <v>1135873</v>
      </c>
      <c r="D201" s="2" t="s">
        <v>261</v>
      </c>
      <c r="E201" s="3">
        <v>120000</v>
      </c>
    </row>
    <row r="202" spans="1:5" x14ac:dyDescent="0.2">
      <c r="A202" s="2" t="s">
        <v>11</v>
      </c>
      <c r="B202" s="2" t="str">
        <f>"1134490"</f>
        <v>1134490</v>
      </c>
      <c r="C202" s="2" t="str">
        <f>"1134490"</f>
        <v>1134490</v>
      </c>
      <c r="D202" s="2" t="s">
        <v>262</v>
      </c>
      <c r="E202" s="3">
        <v>9990</v>
      </c>
    </row>
    <row r="203" spans="1:5" x14ac:dyDescent="0.2">
      <c r="A203" s="2" t="s">
        <v>11</v>
      </c>
      <c r="B203" s="2" t="str">
        <f>"1134592"</f>
        <v>1134592</v>
      </c>
      <c r="C203" s="2" t="str">
        <f>"1134592"</f>
        <v>1134592</v>
      </c>
      <c r="D203" s="2" t="s">
        <v>263</v>
      </c>
      <c r="E203" s="3">
        <v>2990</v>
      </c>
    </row>
    <row r="204" spans="1:5" x14ac:dyDescent="0.2">
      <c r="A204" s="2" t="s">
        <v>11</v>
      </c>
      <c r="B204" s="2" t="str">
        <f>"1123750"</f>
        <v>1123750</v>
      </c>
      <c r="C204" s="2" t="str">
        <f>"1123750"</f>
        <v>1123750</v>
      </c>
      <c r="D204" s="2" t="s">
        <v>264</v>
      </c>
      <c r="E204" s="3">
        <v>9990</v>
      </c>
    </row>
    <row r="205" spans="1:5" x14ac:dyDescent="0.2">
      <c r="A205" s="2" t="s">
        <v>265</v>
      </c>
      <c r="B205" s="2" t="str">
        <f>"1152107"</f>
        <v>1152107</v>
      </c>
      <c r="C205" s="2" t="str">
        <f>"1152107"</f>
        <v>1152107</v>
      </c>
      <c r="D205" s="2" t="s">
        <v>266</v>
      </c>
      <c r="E205" s="3">
        <v>80000</v>
      </c>
    </row>
    <row r="206" spans="1:5" x14ac:dyDescent="0.2">
      <c r="A206" s="2" t="s">
        <v>267</v>
      </c>
      <c r="B206" s="2" t="str">
        <f>"1141711"</f>
        <v>1141711</v>
      </c>
      <c r="C206" s="2" t="str">
        <f>"1141711"</f>
        <v>1141711</v>
      </c>
      <c r="D206" s="2" t="s">
        <v>268</v>
      </c>
      <c r="E206" s="3">
        <v>60000</v>
      </c>
    </row>
    <row r="207" spans="1:5" x14ac:dyDescent="0.2">
      <c r="A207" s="2" t="s">
        <v>11</v>
      </c>
      <c r="B207" s="2" t="str">
        <f>"1135501"</f>
        <v>1135501</v>
      </c>
      <c r="C207" s="2" t="str">
        <f>"1135501"</f>
        <v>1135501</v>
      </c>
      <c r="D207" s="2" t="s">
        <v>269</v>
      </c>
      <c r="E207" s="3">
        <v>9990</v>
      </c>
    </row>
    <row r="208" spans="1:5" x14ac:dyDescent="0.2">
      <c r="A208" s="2" t="s">
        <v>18</v>
      </c>
      <c r="B208" s="2" t="s">
        <v>270</v>
      </c>
      <c r="C208" s="2" t="s">
        <v>270</v>
      </c>
      <c r="D208" s="2" t="s">
        <v>271</v>
      </c>
      <c r="E208" s="3">
        <v>39000</v>
      </c>
    </row>
    <row r="209" spans="1:5" x14ac:dyDescent="0.2">
      <c r="A209" s="2" t="s">
        <v>272</v>
      </c>
      <c r="B209" s="2" t="str">
        <f>"842023"</f>
        <v>842023</v>
      </c>
      <c r="C209" s="2" t="str">
        <f>"842023"</f>
        <v>842023</v>
      </c>
      <c r="D209" s="2" t="s">
        <v>273</v>
      </c>
      <c r="E209" s="3">
        <v>79990</v>
      </c>
    </row>
    <row r="210" spans="1:5" x14ac:dyDescent="0.2">
      <c r="A210" s="2" t="s">
        <v>11</v>
      </c>
      <c r="B210" s="2" t="str">
        <f>"1145272"</f>
        <v>1145272</v>
      </c>
      <c r="C210" s="2" t="str">
        <f>"1145272"</f>
        <v>1145272</v>
      </c>
      <c r="D210" s="2" t="s">
        <v>274</v>
      </c>
      <c r="E210" s="3">
        <v>8000</v>
      </c>
    </row>
    <row r="211" spans="1:5" x14ac:dyDescent="0.2">
      <c r="A211" s="2" t="s">
        <v>72</v>
      </c>
      <c r="B211" s="2" t="s">
        <v>275</v>
      </c>
      <c r="C211" s="2" t="s">
        <v>275</v>
      </c>
      <c r="D211" s="2" t="s">
        <v>276</v>
      </c>
      <c r="E211" s="3">
        <v>8000</v>
      </c>
    </row>
    <row r="212" spans="1:5" x14ac:dyDescent="0.2">
      <c r="A212" s="2" t="s">
        <v>11</v>
      </c>
      <c r="B212" s="2" t="str">
        <f>"1138592"</f>
        <v>1138592</v>
      </c>
      <c r="C212" s="2" t="str">
        <f>"1138592"</f>
        <v>1138592</v>
      </c>
      <c r="D212" s="2" t="s">
        <v>277</v>
      </c>
      <c r="E212" s="3">
        <v>9990</v>
      </c>
    </row>
    <row r="213" spans="1:5" x14ac:dyDescent="0.2">
      <c r="A213" s="2" t="s">
        <v>100</v>
      </c>
      <c r="B213" s="2" t="str">
        <f>"1126642"</f>
        <v>1126642</v>
      </c>
      <c r="C213" s="2" t="str">
        <f>"1126642"</f>
        <v>1126642</v>
      </c>
      <c r="D213" s="2" t="s">
        <v>278</v>
      </c>
      <c r="E213" s="3">
        <v>200000</v>
      </c>
    </row>
    <row r="214" spans="1:5" x14ac:dyDescent="0.2">
      <c r="A214" s="2" t="s">
        <v>100</v>
      </c>
      <c r="B214" s="2" t="str">
        <f>"1131896"</f>
        <v>1131896</v>
      </c>
      <c r="C214" s="2" t="str">
        <f>"1131896"</f>
        <v>1131896</v>
      </c>
      <c r="D214" s="2" t="s">
        <v>279</v>
      </c>
      <c r="E214" s="3">
        <v>240000</v>
      </c>
    </row>
    <row r="215" spans="1:5" x14ac:dyDescent="0.2">
      <c r="A215" s="2" t="s">
        <v>100</v>
      </c>
      <c r="B215" s="2" t="str">
        <f>"1131954"</f>
        <v>1131954</v>
      </c>
      <c r="C215" s="2" t="str">
        <f>"1131954"</f>
        <v>1131954</v>
      </c>
      <c r="D215" s="2" t="s">
        <v>280</v>
      </c>
      <c r="E215" s="3">
        <v>260000</v>
      </c>
    </row>
    <row r="216" spans="1:5" x14ac:dyDescent="0.2">
      <c r="A216" s="2" t="s">
        <v>100</v>
      </c>
      <c r="B216" s="2" t="str">
        <f>"1131955"</f>
        <v>1131955</v>
      </c>
      <c r="C216" s="2" t="str">
        <f>"1131955"</f>
        <v>1131955</v>
      </c>
      <c r="D216" s="2" t="s">
        <v>281</v>
      </c>
      <c r="E216" s="3">
        <v>280000</v>
      </c>
    </row>
    <row r="217" spans="1:5" x14ac:dyDescent="0.2">
      <c r="A217" s="2" t="s">
        <v>100</v>
      </c>
      <c r="B217" s="2" t="str">
        <f>"1133538"</f>
        <v>1133538</v>
      </c>
      <c r="C217" s="2" t="str">
        <f>"1133538"</f>
        <v>1133538</v>
      </c>
      <c r="D217" s="2" t="s">
        <v>282</v>
      </c>
      <c r="E217" s="3">
        <v>220000</v>
      </c>
    </row>
    <row r="218" spans="1:5" x14ac:dyDescent="0.2">
      <c r="A218" s="2" t="s">
        <v>100</v>
      </c>
      <c r="B218" s="2" t="str">
        <f>"1140187"</f>
        <v>1140187</v>
      </c>
      <c r="C218" s="2" t="str">
        <f>"1140187"</f>
        <v>1140187</v>
      </c>
      <c r="D218" s="2" t="s">
        <v>283</v>
      </c>
      <c r="E218" s="3">
        <v>310000</v>
      </c>
    </row>
    <row r="219" spans="1:5" x14ac:dyDescent="0.2">
      <c r="A219" s="2" t="s">
        <v>100</v>
      </c>
      <c r="B219" s="2" t="str">
        <f>"1105689"</f>
        <v>1105689</v>
      </c>
      <c r="C219" s="2" t="str">
        <f>"1105689"</f>
        <v>1105689</v>
      </c>
      <c r="D219" s="2" t="s">
        <v>284</v>
      </c>
      <c r="E219" s="3">
        <v>320000</v>
      </c>
    </row>
    <row r="220" spans="1:5" x14ac:dyDescent="0.2">
      <c r="A220" s="2" t="s">
        <v>100</v>
      </c>
      <c r="B220" s="2" t="str">
        <f>"1124930"</f>
        <v>1124930</v>
      </c>
      <c r="C220" s="2" t="str">
        <f>"1124930"</f>
        <v>1124930</v>
      </c>
      <c r="D220" s="2" t="s">
        <v>285</v>
      </c>
      <c r="E220" s="3">
        <v>75000</v>
      </c>
    </row>
    <row r="221" spans="1:5" x14ac:dyDescent="0.2">
      <c r="A221" s="2" t="s">
        <v>100</v>
      </c>
      <c r="B221" s="2" t="str">
        <f>"1100625"</f>
        <v>1100625</v>
      </c>
      <c r="C221" s="2" t="str">
        <f>"1100625"</f>
        <v>1100625</v>
      </c>
      <c r="D221" s="2" t="s">
        <v>286</v>
      </c>
      <c r="E221" s="3">
        <v>150000</v>
      </c>
    </row>
    <row r="222" spans="1:5" x14ac:dyDescent="0.2">
      <c r="A222" s="2" t="s">
        <v>265</v>
      </c>
      <c r="B222" s="2" t="str">
        <f>"1147953"</f>
        <v>1147953</v>
      </c>
      <c r="C222" s="2" t="str">
        <f>"1147953"</f>
        <v>1147953</v>
      </c>
      <c r="D222" s="2" t="s">
        <v>287</v>
      </c>
      <c r="E222" s="3">
        <v>160000</v>
      </c>
    </row>
    <row r="223" spans="1:5" x14ac:dyDescent="0.2">
      <c r="A223" s="2" t="s">
        <v>265</v>
      </c>
      <c r="B223" s="2" t="str">
        <f>"1142430"</f>
        <v>1142430</v>
      </c>
      <c r="C223" s="2" t="str">
        <f>"1142430"</f>
        <v>1142430</v>
      </c>
      <c r="D223" s="2" t="s">
        <v>288</v>
      </c>
      <c r="E223" s="3">
        <v>170000</v>
      </c>
    </row>
    <row r="224" spans="1:5" x14ac:dyDescent="0.2">
      <c r="A224" s="2" t="s">
        <v>265</v>
      </c>
      <c r="B224" s="2" t="str">
        <f>"1135779"</f>
        <v>1135779</v>
      </c>
      <c r="C224" s="2" t="str">
        <f>"1135779"</f>
        <v>1135779</v>
      </c>
      <c r="D224" s="2" t="s">
        <v>289</v>
      </c>
      <c r="E224" s="3">
        <v>215000</v>
      </c>
    </row>
    <row r="225" spans="1:5" x14ac:dyDescent="0.2">
      <c r="A225" s="2" t="s">
        <v>265</v>
      </c>
      <c r="B225" s="2" t="str">
        <f>"1143655"</f>
        <v>1143655</v>
      </c>
      <c r="C225" s="2" t="str">
        <f>"1143655"</f>
        <v>1143655</v>
      </c>
      <c r="D225" s="2" t="s">
        <v>290</v>
      </c>
      <c r="E225" s="3">
        <v>295000</v>
      </c>
    </row>
    <row r="226" spans="1:5" x14ac:dyDescent="0.2">
      <c r="A226" s="2" t="s">
        <v>265</v>
      </c>
      <c r="B226" s="2" t="str">
        <f>"1149256"</f>
        <v>1149256</v>
      </c>
      <c r="C226" s="2" t="str">
        <f>"1149256"</f>
        <v>1149256</v>
      </c>
      <c r="D226" s="2" t="s">
        <v>291</v>
      </c>
      <c r="E226" s="3">
        <v>290000</v>
      </c>
    </row>
    <row r="227" spans="1:5" x14ac:dyDescent="0.2">
      <c r="A227" s="2" t="s">
        <v>267</v>
      </c>
      <c r="B227" s="2" t="str">
        <f>"1143342"</f>
        <v>1143342</v>
      </c>
      <c r="C227" s="2" t="str">
        <f>"1143342"</f>
        <v>1143342</v>
      </c>
      <c r="D227" s="2" t="s">
        <v>292</v>
      </c>
      <c r="E227" s="3">
        <v>240000</v>
      </c>
    </row>
    <row r="228" spans="1:5" x14ac:dyDescent="0.2">
      <c r="A228" s="2" t="s">
        <v>267</v>
      </c>
      <c r="B228" s="2" t="str">
        <f>"1146709"</f>
        <v>1146709</v>
      </c>
      <c r="C228" s="2" t="str">
        <f>"1146709"</f>
        <v>1146709</v>
      </c>
      <c r="D228" s="2" t="s">
        <v>293</v>
      </c>
      <c r="E228" s="3">
        <v>250000</v>
      </c>
    </row>
    <row r="229" spans="1:5" x14ac:dyDescent="0.2">
      <c r="A229" s="2" t="s">
        <v>267</v>
      </c>
      <c r="B229" s="2">
        <v>846377001</v>
      </c>
      <c r="C229" s="2">
        <v>846377001</v>
      </c>
      <c r="D229" s="2" t="s">
        <v>294</v>
      </c>
      <c r="E229" s="3">
        <v>240000</v>
      </c>
    </row>
    <row r="230" spans="1:5" x14ac:dyDescent="0.2">
      <c r="A230" s="2" t="s">
        <v>265</v>
      </c>
      <c r="B230" s="2" t="str">
        <f>"1151149"</f>
        <v>1151149</v>
      </c>
      <c r="C230" s="2" t="str">
        <f>"1151149"</f>
        <v>1151149</v>
      </c>
      <c r="D230" s="2" t="s">
        <v>295</v>
      </c>
      <c r="E230" s="3">
        <v>330000</v>
      </c>
    </row>
    <row r="231" spans="1:5" x14ac:dyDescent="0.2">
      <c r="A231" s="2" t="s">
        <v>18</v>
      </c>
      <c r="B231" s="2" t="s">
        <v>296</v>
      </c>
      <c r="C231" s="2" t="s">
        <v>296</v>
      </c>
      <c r="D231" s="2" t="s">
        <v>297</v>
      </c>
      <c r="E231" s="3">
        <v>38000</v>
      </c>
    </row>
    <row r="232" spans="1:5" x14ac:dyDescent="0.2">
      <c r="A232" s="2" t="s">
        <v>18</v>
      </c>
      <c r="B232" s="2" t="s">
        <v>298</v>
      </c>
      <c r="C232" s="2" t="s">
        <v>298</v>
      </c>
      <c r="D232" s="2" t="s">
        <v>299</v>
      </c>
      <c r="E232" s="3">
        <v>45000</v>
      </c>
    </row>
    <row r="233" spans="1:5" x14ac:dyDescent="0.2">
      <c r="A233" s="2" t="s">
        <v>18</v>
      </c>
      <c r="B233" s="2" t="s">
        <v>300</v>
      </c>
      <c r="C233" s="2" t="s">
        <v>300</v>
      </c>
      <c r="D233" s="2" t="s">
        <v>301</v>
      </c>
      <c r="E233" s="3">
        <v>25000</v>
      </c>
    </row>
    <row r="234" spans="1:5" x14ac:dyDescent="0.2">
      <c r="A234" s="2" t="s">
        <v>18</v>
      </c>
      <c r="B234" s="2" t="s">
        <v>302</v>
      </c>
      <c r="C234" s="2" t="s">
        <v>302</v>
      </c>
      <c r="D234" s="2" t="s">
        <v>303</v>
      </c>
      <c r="E234" s="3">
        <v>48000</v>
      </c>
    </row>
    <row r="235" spans="1:5" x14ac:dyDescent="0.2">
      <c r="A235" s="2" t="s">
        <v>18</v>
      </c>
      <c r="B235" s="2" t="s">
        <v>304</v>
      </c>
      <c r="C235" s="2" t="s">
        <v>304</v>
      </c>
      <c r="D235" s="2" t="s">
        <v>305</v>
      </c>
      <c r="E235" s="3">
        <v>18000</v>
      </c>
    </row>
    <row r="236" spans="1:5" x14ac:dyDescent="0.2">
      <c r="A236" s="2" t="s">
        <v>11</v>
      </c>
      <c r="B236" s="2" t="str">
        <f>"1134894"</f>
        <v>1134894</v>
      </c>
      <c r="C236" s="2" t="str">
        <f>"1134894"</f>
        <v>1134894</v>
      </c>
      <c r="D236" s="2" t="s">
        <v>306</v>
      </c>
      <c r="E236" s="3">
        <v>9990</v>
      </c>
    </row>
    <row r="237" spans="1:5" x14ac:dyDescent="0.2">
      <c r="A237" s="2" t="s">
        <v>18</v>
      </c>
      <c r="B237" s="2" t="s">
        <v>307</v>
      </c>
      <c r="C237" s="2" t="s">
        <v>307</v>
      </c>
      <c r="D237" s="2" t="s">
        <v>308</v>
      </c>
      <c r="E237" s="3">
        <v>125000</v>
      </c>
    </row>
    <row r="238" spans="1:5" x14ac:dyDescent="0.2">
      <c r="A238" s="2" t="s">
        <v>11</v>
      </c>
      <c r="B238" s="2" t="str">
        <f>"1134456"</f>
        <v>1134456</v>
      </c>
      <c r="C238" s="2" t="str">
        <f>"1134456"</f>
        <v>1134456</v>
      </c>
      <c r="D238" s="2" t="s">
        <v>309</v>
      </c>
      <c r="E238" s="3">
        <v>9990</v>
      </c>
    </row>
    <row r="239" spans="1:5" x14ac:dyDescent="0.2">
      <c r="A239" s="2" t="s">
        <v>11</v>
      </c>
      <c r="B239" s="2" t="str">
        <f>"1136130"</f>
        <v>1136130</v>
      </c>
      <c r="C239" s="2" t="str">
        <f>"1136130"</f>
        <v>1136130</v>
      </c>
      <c r="D239" s="2" t="s">
        <v>310</v>
      </c>
      <c r="E239" s="2">
        <v>990</v>
      </c>
    </row>
    <row r="240" spans="1:5" x14ac:dyDescent="0.2">
      <c r="A240" s="2" t="s">
        <v>11</v>
      </c>
      <c r="B240" s="2" t="str">
        <f>"1146660"</f>
        <v>1146660</v>
      </c>
      <c r="C240" s="2" t="str">
        <f>"1146660"</f>
        <v>1146660</v>
      </c>
      <c r="D240" s="2" t="s">
        <v>311</v>
      </c>
      <c r="E240" s="3">
        <v>39990</v>
      </c>
    </row>
    <row r="241" spans="1:5" x14ac:dyDescent="0.2">
      <c r="A241" s="2" t="s">
        <v>159</v>
      </c>
      <c r="B241" s="2" t="str">
        <f>"1148503"</f>
        <v>1148503</v>
      </c>
      <c r="C241" s="2" t="str">
        <f>"1148503"</f>
        <v>1148503</v>
      </c>
      <c r="D241" s="2" t="s">
        <v>312</v>
      </c>
      <c r="E241" s="3">
        <v>550000</v>
      </c>
    </row>
    <row r="242" spans="1:5" x14ac:dyDescent="0.2">
      <c r="A242" s="2" t="s">
        <v>11</v>
      </c>
      <c r="B242" s="2" t="str">
        <f>"1145588"</f>
        <v>1145588</v>
      </c>
      <c r="C242" s="2" t="str">
        <f>"1145588"</f>
        <v>1145588</v>
      </c>
      <c r="D242" s="2" t="s">
        <v>313</v>
      </c>
      <c r="E242" s="3">
        <v>69990</v>
      </c>
    </row>
    <row r="243" spans="1:5" x14ac:dyDescent="0.2">
      <c r="A243" s="2" t="s">
        <v>11</v>
      </c>
      <c r="B243" s="2" t="str">
        <f>"1145082"</f>
        <v>1145082</v>
      </c>
      <c r="C243" s="2" t="str">
        <f>"1145082"</f>
        <v>1145082</v>
      </c>
      <c r="D243" s="2" t="s">
        <v>314</v>
      </c>
      <c r="E243" s="3">
        <v>9990</v>
      </c>
    </row>
    <row r="244" spans="1:5" x14ac:dyDescent="0.2">
      <c r="A244" s="2" t="s">
        <v>11</v>
      </c>
      <c r="B244" s="2" t="str">
        <f>"1135105"</f>
        <v>1135105</v>
      </c>
      <c r="C244" s="2" t="str">
        <f>"1135105"</f>
        <v>1135105</v>
      </c>
      <c r="D244" s="2" t="s">
        <v>315</v>
      </c>
      <c r="E244" s="3">
        <v>12990</v>
      </c>
    </row>
    <row r="245" spans="1:5" x14ac:dyDescent="0.2">
      <c r="A245" s="2" t="s">
        <v>11</v>
      </c>
      <c r="B245" s="2" t="str">
        <f>"1134480"</f>
        <v>1134480</v>
      </c>
      <c r="C245" s="2" t="str">
        <f>"1134480"</f>
        <v>1134480</v>
      </c>
      <c r="D245" s="2" t="s">
        <v>316</v>
      </c>
      <c r="E245" s="3">
        <v>4990</v>
      </c>
    </row>
    <row r="246" spans="1:5" x14ac:dyDescent="0.2">
      <c r="A246" s="2" t="s">
        <v>11</v>
      </c>
      <c r="B246" s="2" t="str">
        <f>"1146656"</f>
        <v>1146656</v>
      </c>
      <c r="C246" s="2" t="str">
        <f>"1146656"</f>
        <v>1146656</v>
      </c>
      <c r="D246" s="2" t="s">
        <v>317</v>
      </c>
      <c r="E246" s="3">
        <v>19990</v>
      </c>
    </row>
    <row r="247" spans="1:5" x14ac:dyDescent="0.2">
      <c r="A247" s="2" t="s">
        <v>11</v>
      </c>
      <c r="B247" s="2" t="str">
        <f>"1135095"</f>
        <v>1135095</v>
      </c>
      <c r="C247" s="2" t="str">
        <f>"1135095"</f>
        <v>1135095</v>
      </c>
      <c r="D247" s="2" t="s">
        <v>318</v>
      </c>
      <c r="E247" s="3">
        <v>4990</v>
      </c>
    </row>
    <row r="248" spans="1:5" x14ac:dyDescent="0.2">
      <c r="A248" s="2" t="s">
        <v>11</v>
      </c>
      <c r="B248" s="2" t="str">
        <f>"1135503"</f>
        <v>1135503</v>
      </c>
      <c r="C248" s="2" t="str">
        <f>"1135503"</f>
        <v>1135503</v>
      </c>
      <c r="D248" s="2" t="s">
        <v>319</v>
      </c>
      <c r="E248" s="3">
        <v>7990</v>
      </c>
    </row>
    <row r="249" spans="1:5" x14ac:dyDescent="0.2">
      <c r="A249" s="2" t="s">
        <v>21</v>
      </c>
      <c r="B249" s="2" t="str">
        <f>"1132647"</f>
        <v>1132647</v>
      </c>
      <c r="C249" s="2" t="str">
        <f>"1132647"</f>
        <v>1132647</v>
      </c>
      <c r="D249" s="2" t="s">
        <v>320</v>
      </c>
      <c r="E249" s="3">
        <v>110000</v>
      </c>
    </row>
    <row r="250" spans="1:5" x14ac:dyDescent="0.2">
      <c r="A250" s="2" t="s">
        <v>11</v>
      </c>
      <c r="B250" s="2" t="str">
        <f>"1135542"</f>
        <v>1135542</v>
      </c>
      <c r="C250" s="2" t="str">
        <f>"1135542"</f>
        <v>1135542</v>
      </c>
      <c r="D250" s="2" t="s">
        <v>321</v>
      </c>
      <c r="E250" s="3">
        <v>44990</v>
      </c>
    </row>
    <row r="251" spans="1:5" x14ac:dyDescent="0.2">
      <c r="A251" s="2" t="s">
        <v>267</v>
      </c>
      <c r="B251" s="2" t="str">
        <f>"1145809"</f>
        <v>1145809</v>
      </c>
      <c r="C251" s="2" t="str">
        <f>"1145809"</f>
        <v>1145809</v>
      </c>
      <c r="D251" s="2" t="s">
        <v>322</v>
      </c>
      <c r="E251" s="3">
        <v>80000</v>
      </c>
    </row>
    <row r="252" spans="1:5" x14ac:dyDescent="0.2">
      <c r="A252" s="2" t="s">
        <v>265</v>
      </c>
      <c r="B252" s="2" t="str">
        <f>"1143935"</f>
        <v>1143935</v>
      </c>
      <c r="C252" s="2" t="str">
        <f>"1143935"</f>
        <v>1143935</v>
      </c>
      <c r="D252" s="2" t="s">
        <v>323</v>
      </c>
      <c r="E252" s="3">
        <v>99990</v>
      </c>
    </row>
    <row r="253" spans="1:5" x14ac:dyDescent="0.2">
      <c r="A253" s="2" t="s">
        <v>265</v>
      </c>
      <c r="B253" s="2" t="str">
        <f>"1143113"</f>
        <v>1143113</v>
      </c>
      <c r="C253" s="2" t="str">
        <f>"1143113"</f>
        <v>1143113</v>
      </c>
      <c r="D253" s="2" t="s">
        <v>324</v>
      </c>
      <c r="E253" s="3">
        <v>120000</v>
      </c>
    </row>
    <row r="254" spans="1:5" ht="30" x14ac:dyDescent="0.2">
      <c r="A254" s="2" t="s">
        <v>11</v>
      </c>
      <c r="B254" s="2" t="str">
        <f>"66839340"</f>
        <v>66839340</v>
      </c>
      <c r="C254" s="2" t="str">
        <f>"66839340"</f>
        <v>66839340</v>
      </c>
      <c r="D254" s="2" t="s">
        <v>325</v>
      </c>
      <c r="E254" s="3">
        <v>5990</v>
      </c>
    </row>
    <row r="255" spans="1:5" x14ac:dyDescent="0.2">
      <c r="A255" s="2" t="s">
        <v>11</v>
      </c>
      <c r="B255" s="2" t="str">
        <f>"1125390"</f>
        <v>1125390</v>
      </c>
      <c r="C255" s="2" t="str">
        <f>"1125390"</f>
        <v>1125390</v>
      </c>
      <c r="D255" s="2" t="s">
        <v>326</v>
      </c>
      <c r="E255" s="3">
        <v>14990</v>
      </c>
    </row>
    <row r="256" spans="1:5" x14ac:dyDescent="0.2">
      <c r="A256" s="2" t="s">
        <v>11</v>
      </c>
      <c r="B256" s="2" t="str">
        <f>"1127960"</f>
        <v>1127960</v>
      </c>
      <c r="C256" s="2" t="str">
        <f>"1127960"</f>
        <v>1127960</v>
      </c>
      <c r="D256" s="2" t="s">
        <v>327</v>
      </c>
      <c r="E256" s="3">
        <v>6490</v>
      </c>
    </row>
    <row r="257" spans="1:5" x14ac:dyDescent="0.2">
      <c r="A257" s="2" t="s">
        <v>9</v>
      </c>
      <c r="B257" s="2" t="s">
        <v>328</v>
      </c>
      <c r="C257" s="2" t="s">
        <v>328</v>
      </c>
      <c r="D257" s="2" t="s">
        <v>329</v>
      </c>
      <c r="E257" s="3">
        <v>11000</v>
      </c>
    </row>
    <row r="258" spans="1:5" x14ac:dyDescent="0.2">
      <c r="A258" s="2" t="s">
        <v>9</v>
      </c>
      <c r="B258" s="2" t="str">
        <f>"1145785"</f>
        <v>1145785</v>
      </c>
      <c r="C258" s="2" t="str">
        <f>"1145785"</f>
        <v>1145785</v>
      </c>
      <c r="D258" s="2" t="s">
        <v>330</v>
      </c>
      <c r="E258" s="3">
        <v>35000</v>
      </c>
    </row>
    <row r="259" spans="1:5" x14ac:dyDescent="0.2">
      <c r="A259" s="2" t="s">
        <v>9</v>
      </c>
      <c r="B259" s="2" t="str">
        <f>"1145790"</f>
        <v>1145790</v>
      </c>
      <c r="C259" s="2" t="str">
        <f>"1145790"</f>
        <v>1145790</v>
      </c>
      <c r="D259" s="2" t="s">
        <v>331</v>
      </c>
      <c r="E259" s="3">
        <v>45000</v>
      </c>
    </row>
    <row r="260" spans="1:5" x14ac:dyDescent="0.2">
      <c r="A260" s="2" t="s">
        <v>52</v>
      </c>
      <c r="B260" s="2" t="str">
        <f>"1148853"</f>
        <v>1148853</v>
      </c>
      <c r="C260" s="2" t="str">
        <f>"1148853"</f>
        <v>1148853</v>
      </c>
      <c r="D260" s="2" t="s">
        <v>332</v>
      </c>
      <c r="E260" s="3">
        <v>220000</v>
      </c>
    </row>
    <row r="261" spans="1:5" x14ac:dyDescent="0.2">
      <c r="A261" s="2" t="s">
        <v>52</v>
      </c>
      <c r="B261" s="2" t="str">
        <f>"1136071"</f>
        <v>1136071</v>
      </c>
      <c r="C261" s="2" t="str">
        <f>"1136071"</f>
        <v>1136071</v>
      </c>
      <c r="D261" s="2" t="s">
        <v>333</v>
      </c>
      <c r="E261" s="3">
        <v>100000</v>
      </c>
    </row>
    <row r="262" spans="1:5" x14ac:dyDescent="0.2">
      <c r="A262" s="2" t="s">
        <v>11</v>
      </c>
      <c r="B262" s="2" t="s">
        <v>334</v>
      </c>
      <c r="C262" s="2" t="s">
        <v>334</v>
      </c>
      <c r="D262" s="2" t="s">
        <v>335</v>
      </c>
      <c r="E262" s="3">
        <v>120000</v>
      </c>
    </row>
    <row r="263" spans="1:5" x14ac:dyDescent="0.2">
      <c r="A263" s="2" t="s">
        <v>11</v>
      </c>
      <c r="B263" s="2" t="str">
        <f>"1124707"</f>
        <v>1124707</v>
      </c>
      <c r="C263" s="2" t="str">
        <f>"1124707"</f>
        <v>1124707</v>
      </c>
      <c r="D263" s="2" t="s">
        <v>336</v>
      </c>
      <c r="E263" s="3">
        <v>6990</v>
      </c>
    </row>
    <row r="264" spans="1:5" x14ac:dyDescent="0.2">
      <c r="A264" s="2" t="s">
        <v>11</v>
      </c>
      <c r="B264" s="2" t="str">
        <f>"1116083"</f>
        <v>1116083</v>
      </c>
      <c r="C264" s="2" t="str">
        <f>"1116083"</f>
        <v>1116083</v>
      </c>
      <c r="D264" s="2" t="s">
        <v>337</v>
      </c>
      <c r="E264" s="3">
        <v>3990</v>
      </c>
    </row>
    <row r="265" spans="1:5" x14ac:dyDescent="0.2">
      <c r="A265" s="2" t="s">
        <v>11</v>
      </c>
      <c r="B265" s="2" t="str">
        <f>"1124407"</f>
        <v>1124407</v>
      </c>
      <c r="C265" s="2" t="str">
        <f>"1124407"</f>
        <v>1124407</v>
      </c>
      <c r="D265" s="2" t="s">
        <v>338</v>
      </c>
      <c r="E265" s="3">
        <v>9990</v>
      </c>
    </row>
    <row r="266" spans="1:5" x14ac:dyDescent="0.2">
      <c r="A266" s="2" t="s">
        <v>11</v>
      </c>
      <c r="B266" s="2" t="str">
        <f>"1124709"</f>
        <v>1124709</v>
      </c>
      <c r="C266" s="2" t="str">
        <f>"1124709"</f>
        <v>1124709</v>
      </c>
      <c r="D266" s="2" t="s">
        <v>339</v>
      </c>
      <c r="E266" s="3">
        <v>19990</v>
      </c>
    </row>
    <row r="267" spans="1:5" x14ac:dyDescent="0.2">
      <c r="A267" s="2" t="s">
        <v>11</v>
      </c>
      <c r="B267" s="2" t="str">
        <f>"1135165"</f>
        <v>1135165</v>
      </c>
      <c r="C267" s="2" t="str">
        <f>"1135165"</f>
        <v>1135165</v>
      </c>
      <c r="D267" s="2" t="s">
        <v>340</v>
      </c>
      <c r="E267" s="3">
        <v>8990</v>
      </c>
    </row>
    <row r="268" spans="1:5" x14ac:dyDescent="0.2">
      <c r="A268" s="2" t="s">
        <v>11</v>
      </c>
      <c r="B268" s="2" t="str">
        <f>"1135738"</f>
        <v>1135738</v>
      </c>
      <c r="C268" s="2" t="str">
        <f>"1135738"</f>
        <v>1135738</v>
      </c>
      <c r="D268" s="2" t="s">
        <v>341</v>
      </c>
      <c r="E268" s="3">
        <v>9990</v>
      </c>
    </row>
    <row r="269" spans="1:5" x14ac:dyDescent="0.2">
      <c r="A269" s="2" t="s">
        <v>11</v>
      </c>
      <c r="B269" s="2" t="str">
        <f>"1124397"</f>
        <v>1124397</v>
      </c>
      <c r="C269" s="2" t="str">
        <f>"1124397"</f>
        <v>1124397</v>
      </c>
      <c r="D269" s="2" t="s">
        <v>342</v>
      </c>
      <c r="E269" s="3">
        <v>5990</v>
      </c>
    </row>
    <row r="270" spans="1:5" x14ac:dyDescent="0.2">
      <c r="A270" s="2" t="s">
        <v>11</v>
      </c>
      <c r="B270" s="2" t="str">
        <f>"7013791-FM"</f>
        <v>7013791-FM</v>
      </c>
      <c r="C270" s="2" t="str">
        <f>"7013791-FM"</f>
        <v>7013791-FM</v>
      </c>
      <c r="D270" s="2" t="s">
        <v>343</v>
      </c>
      <c r="E270" s="3">
        <v>39990</v>
      </c>
    </row>
    <row r="271" spans="1:5" x14ac:dyDescent="0.2">
      <c r="A271" s="2" t="s">
        <v>11</v>
      </c>
      <c r="B271" s="2" t="str">
        <f>"7014057-FM"</f>
        <v>7014057-FM</v>
      </c>
      <c r="C271" s="2" t="str">
        <f>"7014057-FM"</f>
        <v>7014057-FM</v>
      </c>
      <c r="D271" s="2" t="s">
        <v>344</v>
      </c>
      <c r="E271" s="3">
        <v>44990</v>
      </c>
    </row>
    <row r="272" spans="1:5" x14ac:dyDescent="0.2">
      <c r="A272" s="2" t="s">
        <v>11</v>
      </c>
      <c r="B272" s="2" t="str">
        <f>"1125035"</f>
        <v>1125035</v>
      </c>
      <c r="C272" s="2" t="str">
        <f>"1125035"</f>
        <v>1125035</v>
      </c>
      <c r="D272" s="2" t="s">
        <v>345</v>
      </c>
      <c r="E272" s="3">
        <v>7990</v>
      </c>
    </row>
    <row r="273" spans="1:5" x14ac:dyDescent="0.2">
      <c r="A273" s="2" t="s">
        <v>11</v>
      </c>
      <c r="B273" s="2" t="str">
        <f>"1106234"</f>
        <v>1106234</v>
      </c>
      <c r="C273" s="2" t="str">
        <f>"1106234"</f>
        <v>1106234</v>
      </c>
      <c r="D273" s="2" t="s">
        <v>346</v>
      </c>
      <c r="E273" s="3">
        <v>5990</v>
      </c>
    </row>
    <row r="274" spans="1:5" x14ac:dyDescent="0.2">
      <c r="A274" s="2" t="s">
        <v>11</v>
      </c>
      <c r="B274" s="2" t="str">
        <f>"1134954"</f>
        <v>1134954</v>
      </c>
      <c r="C274" s="2" t="str">
        <f>"1134954"</f>
        <v>1134954</v>
      </c>
      <c r="D274" s="2" t="s">
        <v>347</v>
      </c>
      <c r="E274" s="3">
        <v>4990</v>
      </c>
    </row>
    <row r="275" spans="1:5" x14ac:dyDescent="0.2">
      <c r="A275" s="2" t="s">
        <v>18</v>
      </c>
      <c r="B275" s="2" t="s">
        <v>348</v>
      </c>
      <c r="C275" s="2" t="s">
        <v>348</v>
      </c>
      <c r="D275" s="2" t="s">
        <v>349</v>
      </c>
      <c r="E275" s="3">
        <v>37000</v>
      </c>
    </row>
    <row r="276" spans="1:5" x14ac:dyDescent="0.2">
      <c r="A276" s="2" t="s">
        <v>18</v>
      </c>
      <c r="B276" s="2" t="s">
        <v>350</v>
      </c>
      <c r="C276" s="2" t="s">
        <v>350</v>
      </c>
      <c r="D276" s="2" t="s">
        <v>351</v>
      </c>
      <c r="E276" s="3">
        <v>22000</v>
      </c>
    </row>
    <row r="277" spans="1:5" x14ac:dyDescent="0.2">
      <c r="A277" s="2" t="s">
        <v>18</v>
      </c>
      <c r="B277" s="2" t="s">
        <v>352</v>
      </c>
      <c r="C277" s="2" t="s">
        <v>352</v>
      </c>
      <c r="D277" s="2" t="s">
        <v>353</v>
      </c>
      <c r="E277" s="3">
        <v>53000</v>
      </c>
    </row>
    <row r="278" spans="1:5" x14ac:dyDescent="0.2">
      <c r="A278" s="2" t="s">
        <v>18</v>
      </c>
      <c r="B278" s="2" t="s">
        <v>354</v>
      </c>
      <c r="C278" s="2" t="s">
        <v>354</v>
      </c>
      <c r="D278" s="2" t="s">
        <v>355</v>
      </c>
      <c r="E278" s="3">
        <v>26000</v>
      </c>
    </row>
    <row r="279" spans="1:5" x14ac:dyDescent="0.2">
      <c r="A279" s="2" t="s">
        <v>18</v>
      </c>
      <c r="B279" s="2" t="s">
        <v>356</v>
      </c>
      <c r="C279" s="2" t="s">
        <v>356</v>
      </c>
      <c r="D279" s="2" t="s">
        <v>357</v>
      </c>
      <c r="E279" s="3">
        <v>43000</v>
      </c>
    </row>
    <row r="280" spans="1:5" x14ac:dyDescent="0.2">
      <c r="A280" s="2" t="s">
        <v>18</v>
      </c>
      <c r="B280" s="2" t="s">
        <v>358</v>
      </c>
      <c r="C280" s="2" t="s">
        <v>358</v>
      </c>
      <c r="D280" s="2" t="s">
        <v>359</v>
      </c>
      <c r="E280" s="3">
        <v>71000</v>
      </c>
    </row>
    <row r="281" spans="1:5" x14ac:dyDescent="0.2">
      <c r="A281" s="2" t="s">
        <v>34</v>
      </c>
      <c r="B281" s="2" t="str">
        <f>"851901"</f>
        <v>851901</v>
      </c>
      <c r="C281" s="2" t="str">
        <f>"851901"</f>
        <v>851901</v>
      </c>
      <c r="D281" s="2" t="s">
        <v>360</v>
      </c>
      <c r="E281" s="3">
        <v>3990</v>
      </c>
    </row>
    <row r="282" spans="1:5" x14ac:dyDescent="0.2">
      <c r="A282" s="2" t="s">
        <v>97</v>
      </c>
      <c r="B282" s="2" t="s">
        <v>361</v>
      </c>
      <c r="C282" s="2" t="s">
        <v>361</v>
      </c>
      <c r="D282" s="2" t="s">
        <v>362</v>
      </c>
      <c r="E282" s="3">
        <v>14990</v>
      </c>
    </row>
    <row r="283" spans="1:5" x14ac:dyDescent="0.2">
      <c r="A283" s="2" t="s">
        <v>11</v>
      </c>
      <c r="B283" s="2" t="str">
        <f>"1134588"</f>
        <v>1134588</v>
      </c>
      <c r="C283" s="2" t="str">
        <f>"1134588"</f>
        <v>1134588</v>
      </c>
      <c r="D283" s="2" t="s">
        <v>363</v>
      </c>
      <c r="E283" s="3">
        <v>9990</v>
      </c>
    </row>
    <row r="284" spans="1:5" x14ac:dyDescent="0.2">
      <c r="A284" s="2" t="s">
        <v>11</v>
      </c>
      <c r="B284" s="2" t="str">
        <f>"1124783"</f>
        <v>1124783</v>
      </c>
      <c r="C284" s="2" t="str">
        <f>"1124783"</f>
        <v>1124783</v>
      </c>
      <c r="D284" s="2" t="s">
        <v>364</v>
      </c>
      <c r="E284" s="3">
        <v>4990</v>
      </c>
    </row>
    <row r="285" spans="1:5" x14ac:dyDescent="0.2">
      <c r="A285" s="2" t="s">
        <v>265</v>
      </c>
      <c r="B285" s="2" t="str">
        <f>"1144892"</f>
        <v>1144892</v>
      </c>
      <c r="C285" s="2" t="str">
        <f>"1144892"</f>
        <v>1144892</v>
      </c>
      <c r="D285" s="2" t="s">
        <v>365</v>
      </c>
      <c r="E285" s="3">
        <v>30000</v>
      </c>
    </row>
    <row r="286" spans="1:5" x14ac:dyDescent="0.2">
      <c r="A286" s="2" t="s">
        <v>267</v>
      </c>
      <c r="B286" s="2" t="str">
        <f>"1148439"</f>
        <v>1148439</v>
      </c>
      <c r="C286" s="2" t="str">
        <f>"1148439"</f>
        <v>1148439</v>
      </c>
      <c r="D286" s="2" t="s">
        <v>366</v>
      </c>
      <c r="E286" s="3">
        <v>50000</v>
      </c>
    </row>
    <row r="287" spans="1:5" x14ac:dyDescent="0.2">
      <c r="A287" s="2" t="s">
        <v>265</v>
      </c>
      <c r="B287" s="2" t="str">
        <f>"1148669"</f>
        <v>1148669</v>
      </c>
      <c r="C287" s="2" t="str">
        <f>"1148669"</f>
        <v>1148669</v>
      </c>
      <c r="D287" s="2" t="s">
        <v>367</v>
      </c>
      <c r="E287" s="3">
        <v>75000</v>
      </c>
    </row>
    <row r="288" spans="1:5" x14ac:dyDescent="0.2">
      <c r="A288" s="2" t="s">
        <v>265</v>
      </c>
      <c r="B288" s="2" t="str">
        <f>"1153204"</f>
        <v>1153204</v>
      </c>
      <c r="C288" s="2" t="str">
        <f>"1153204"</f>
        <v>1153204</v>
      </c>
      <c r="D288" s="2" t="s">
        <v>368</v>
      </c>
      <c r="E288" s="3">
        <v>35000</v>
      </c>
    </row>
    <row r="289" spans="1:5" x14ac:dyDescent="0.2">
      <c r="A289" s="2" t="s">
        <v>267</v>
      </c>
      <c r="B289" s="2" t="str">
        <f>"1148909"</f>
        <v>1148909</v>
      </c>
      <c r="C289" s="2" t="str">
        <f>"1148909"</f>
        <v>1148909</v>
      </c>
      <c r="D289" s="2" t="s">
        <v>369</v>
      </c>
      <c r="E289" s="3">
        <v>90000</v>
      </c>
    </row>
    <row r="290" spans="1:5" x14ac:dyDescent="0.2">
      <c r="A290" s="2" t="s">
        <v>265</v>
      </c>
      <c r="B290" s="2" t="str">
        <f>"1156543"</f>
        <v>1156543</v>
      </c>
      <c r="C290" s="2" t="str">
        <f>"1156543"</f>
        <v>1156543</v>
      </c>
      <c r="D290" s="2" t="s">
        <v>370</v>
      </c>
      <c r="E290" s="3">
        <v>40000</v>
      </c>
    </row>
    <row r="291" spans="1:5" x14ac:dyDescent="0.2">
      <c r="A291" s="2" t="s">
        <v>267</v>
      </c>
      <c r="B291" s="2" t="str">
        <f>"1148910"</f>
        <v>1148910</v>
      </c>
      <c r="C291" s="2" t="str">
        <f>"1148910"</f>
        <v>1148910</v>
      </c>
      <c r="D291" s="2" t="s">
        <v>371</v>
      </c>
      <c r="E291" s="3">
        <v>50000</v>
      </c>
    </row>
    <row r="292" spans="1:5" x14ac:dyDescent="0.2">
      <c r="A292" s="2" t="s">
        <v>265</v>
      </c>
      <c r="B292" s="2" t="str">
        <f>"1144891"</f>
        <v>1144891</v>
      </c>
      <c r="C292" s="2" t="str">
        <f>"1144891"</f>
        <v>1144891</v>
      </c>
      <c r="D292" s="2" t="s">
        <v>372</v>
      </c>
      <c r="E292" s="3">
        <v>80000</v>
      </c>
    </row>
    <row r="293" spans="1:5" x14ac:dyDescent="0.2">
      <c r="A293" s="2" t="s">
        <v>265</v>
      </c>
      <c r="B293" s="2" t="str">
        <f>"1144889"</f>
        <v>1144889</v>
      </c>
      <c r="C293" s="2" t="str">
        <f>"1144889"</f>
        <v>1144889</v>
      </c>
      <c r="D293" s="2" t="s">
        <v>373</v>
      </c>
      <c r="E293" s="3">
        <v>80000</v>
      </c>
    </row>
    <row r="294" spans="1:5" x14ac:dyDescent="0.2">
      <c r="A294" s="2" t="s">
        <v>265</v>
      </c>
      <c r="B294" s="2" t="str">
        <f>"1135496"</f>
        <v>1135496</v>
      </c>
      <c r="C294" s="2" t="str">
        <f>"1135496"</f>
        <v>1135496</v>
      </c>
      <c r="D294" s="2" t="s">
        <v>374</v>
      </c>
      <c r="E294" s="3">
        <v>74990</v>
      </c>
    </row>
    <row r="295" spans="1:5" x14ac:dyDescent="0.2">
      <c r="A295" s="2" t="s">
        <v>265</v>
      </c>
      <c r="B295" s="2" t="str">
        <f>"1135495"</f>
        <v>1135495</v>
      </c>
      <c r="C295" s="2" t="str">
        <f>"1135495"</f>
        <v>1135495</v>
      </c>
      <c r="D295" s="2" t="s">
        <v>375</v>
      </c>
      <c r="E295" s="3">
        <v>80000</v>
      </c>
    </row>
    <row r="296" spans="1:5" x14ac:dyDescent="0.2">
      <c r="A296" s="2" t="s">
        <v>265</v>
      </c>
      <c r="B296" s="2" t="str">
        <f>"1142144"</f>
        <v>1142144</v>
      </c>
      <c r="C296" s="2" t="str">
        <f>"1142144"</f>
        <v>1142144</v>
      </c>
      <c r="D296" s="2" t="s">
        <v>376</v>
      </c>
      <c r="E296" s="3">
        <v>150000</v>
      </c>
    </row>
    <row r="297" spans="1:5" x14ac:dyDescent="0.2">
      <c r="A297" s="2" t="s">
        <v>100</v>
      </c>
      <c r="B297" s="2" t="str">
        <f>"1135773"</f>
        <v>1135773</v>
      </c>
      <c r="C297" s="2" t="str">
        <f>"1135773"</f>
        <v>1135773</v>
      </c>
      <c r="D297" s="2" t="s">
        <v>377</v>
      </c>
      <c r="E297" s="3">
        <v>120000</v>
      </c>
    </row>
    <row r="298" spans="1:5" x14ac:dyDescent="0.2">
      <c r="A298" s="2" t="s">
        <v>18</v>
      </c>
      <c r="B298" s="2" t="s">
        <v>378</v>
      </c>
      <c r="C298" s="2" t="s">
        <v>378</v>
      </c>
      <c r="D298" s="2" t="s">
        <v>379</v>
      </c>
      <c r="E298" s="3">
        <v>45000</v>
      </c>
    </row>
    <row r="299" spans="1:5" x14ac:dyDescent="0.2">
      <c r="A299" s="2" t="s">
        <v>18</v>
      </c>
      <c r="B299" s="2" t="s">
        <v>380</v>
      </c>
      <c r="C299" s="2" t="s">
        <v>380</v>
      </c>
      <c r="D299" s="2" t="s">
        <v>381</v>
      </c>
      <c r="E299" s="3">
        <v>55000</v>
      </c>
    </row>
    <row r="300" spans="1:5" x14ac:dyDescent="0.2">
      <c r="A300" s="2" t="s">
        <v>11</v>
      </c>
      <c r="B300" s="2" t="str">
        <f>"1125185"</f>
        <v>1125185</v>
      </c>
      <c r="C300" s="2" t="str">
        <f>"1125185"</f>
        <v>1125185</v>
      </c>
      <c r="D300" s="2" t="s">
        <v>382</v>
      </c>
      <c r="E300" s="3">
        <v>24990</v>
      </c>
    </row>
    <row r="301" spans="1:5" x14ac:dyDescent="0.2">
      <c r="A301" s="2" t="s">
        <v>11</v>
      </c>
      <c r="B301" s="2" t="str">
        <f>"1134448"</f>
        <v>1134448</v>
      </c>
      <c r="C301" s="2" t="str">
        <f>"1134448"</f>
        <v>1134448</v>
      </c>
      <c r="D301" s="2" t="s">
        <v>383</v>
      </c>
      <c r="E301" s="3">
        <v>4990</v>
      </c>
    </row>
    <row r="302" spans="1:5" x14ac:dyDescent="0.2">
      <c r="A302" s="2" t="s">
        <v>11</v>
      </c>
      <c r="B302" s="2" t="str">
        <f>"1134449"</f>
        <v>1134449</v>
      </c>
      <c r="C302" s="2" t="str">
        <f>"1134449"</f>
        <v>1134449</v>
      </c>
      <c r="D302" s="2" t="s">
        <v>384</v>
      </c>
      <c r="E302" s="3">
        <v>4990</v>
      </c>
    </row>
    <row r="303" spans="1:5" x14ac:dyDescent="0.2">
      <c r="A303" s="2" t="s">
        <v>157</v>
      </c>
      <c r="B303" s="2" t="str">
        <f>"1136413"</f>
        <v>1136413</v>
      </c>
      <c r="C303" s="2" t="str">
        <f>"1136413"</f>
        <v>1136413</v>
      </c>
      <c r="D303" s="2" t="s">
        <v>385</v>
      </c>
      <c r="E303" s="3">
        <v>65000</v>
      </c>
    </row>
    <row r="304" spans="1:5" x14ac:dyDescent="0.2">
      <c r="A304" s="2" t="s">
        <v>72</v>
      </c>
      <c r="B304" s="2" t="s">
        <v>386</v>
      </c>
      <c r="C304" s="2" t="s">
        <v>386</v>
      </c>
      <c r="D304" s="2" t="s">
        <v>387</v>
      </c>
      <c r="E304" s="3">
        <v>2000</v>
      </c>
    </row>
    <row r="305" spans="1:5" x14ac:dyDescent="0.2">
      <c r="A305" s="2" t="s">
        <v>11</v>
      </c>
      <c r="B305" s="2" t="str">
        <f>"1135118"</f>
        <v>1135118</v>
      </c>
      <c r="C305" s="2" t="str">
        <f>"1135118"</f>
        <v>1135118</v>
      </c>
      <c r="D305" s="2" t="s">
        <v>388</v>
      </c>
      <c r="E305" s="3">
        <v>4990</v>
      </c>
    </row>
    <row r="306" spans="1:5" x14ac:dyDescent="0.2">
      <c r="A306" s="2" t="s">
        <v>11</v>
      </c>
      <c r="B306" s="2" t="str">
        <f>"1144985"</f>
        <v>1144985</v>
      </c>
      <c r="C306" s="2" t="str">
        <f>"1144985"</f>
        <v>1144985</v>
      </c>
      <c r="D306" s="2" t="s">
        <v>389</v>
      </c>
      <c r="E306" s="3">
        <v>19990</v>
      </c>
    </row>
    <row r="307" spans="1:5" x14ac:dyDescent="0.2">
      <c r="A307" s="2" t="s">
        <v>11</v>
      </c>
      <c r="B307" s="2" t="str">
        <f>"1136161"</f>
        <v>1136161</v>
      </c>
      <c r="C307" s="2" t="str">
        <f>"1136161"</f>
        <v>1136161</v>
      </c>
      <c r="D307" s="2" t="s">
        <v>390</v>
      </c>
      <c r="E307" s="3">
        <v>2990</v>
      </c>
    </row>
    <row r="308" spans="1:5" x14ac:dyDescent="0.2">
      <c r="A308" s="2" t="s">
        <v>9</v>
      </c>
      <c r="B308" s="2" t="str">
        <f>"1145795"</f>
        <v>1145795</v>
      </c>
      <c r="C308" s="2" t="str">
        <f>"1145795"</f>
        <v>1145795</v>
      </c>
      <c r="D308" s="2" t="s">
        <v>391</v>
      </c>
      <c r="E308" s="3">
        <v>2490</v>
      </c>
    </row>
    <row r="309" spans="1:5" x14ac:dyDescent="0.2">
      <c r="A309" s="2" t="s">
        <v>18</v>
      </c>
      <c r="B309" s="2" t="s">
        <v>392</v>
      </c>
      <c r="C309" s="2" t="s">
        <v>392</v>
      </c>
      <c r="D309" s="2" t="s">
        <v>393</v>
      </c>
      <c r="E309" s="3">
        <v>156000</v>
      </c>
    </row>
    <row r="310" spans="1:5" x14ac:dyDescent="0.2">
      <c r="A310" s="2" t="s">
        <v>11</v>
      </c>
      <c r="B310" s="2" t="str">
        <f>"1135681"</f>
        <v>1135681</v>
      </c>
      <c r="C310" s="2" t="str">
        <f>"1135681"</f>
        <v>1135681</v>
      </c>
      <c r="D310" s="2" t="s">
        <v>394</v>
      </c>
      <c r="E310" s="3">
        <v>3900</v>
      </c>
    </row>
    <row r="311" spans="1:5" x14ac:dyDescent="0.2">
      <c r="A311" s="2" t="s">
        <v>11</v>
      </c>
      <c r="B311" s="2" t="str">
        <f>"1135000"</f>
        <v>1135000</v>
      </c>
      <c r="C311" s="2" t="str">
        <f>"1135000"</f>
        <v>1135000</v>
      </c>
      <c r="D311" s="2" t="s">
        <v>395</v>
      </c>
      <c r="E311" s="3">
        <v>2490</v>
      </c>
    </row>
    <row r="312" spans="1:5" x14ac:dyDescent="0.2">
      <c r="A312" s="2" t="s">
        <v>11</v>
      </c>
      <c r="B312" s="2" t="str">
        <f>"1135002"</f>
        <v>1135002</v>
      </c>
      <c r="C312" s="2" t="str">
        <f>"1135002"</f>
        <v>1135002</v>
      </c>
      <c r="D312" s="2" t="s">
        <v>396</v>
      </c>
      <c r="E312" s="3">
        <v>8990</v>
      </c>
    </row>
    <row r="313" spans="1:5" x14ac:dyDescent="0.2">
      <c r="A313" s="2" t="s">
        <v>11</v>
      </c>
      <c r="B313" s="2" t="str">
        <f>"1134997"</f>
        <v>1134997</v>
      </c>
      <c r="C313" s="2" t="str">
        <f>"1134997"</f>
        <v>1134997</v>
      </c>
      <c r="D313" s="2" t="s">
        <v>397</v>
      </c>
      <c r="E313" s="3">
        <v>2490</v>
      </c>
    </row>
    <row r="314" spans="1:5" x14ac:dyDescent="0.2">
      <c r="A314" s="2" t="s">
        <v>11</v>
      </c>
      <c r="B314" s="2" t="str">
        <f>"1136788"</f>
        <v>1136788</v>
      </c>
      <c r="C314" s="2" t="str">
        <f>"1136788"</f>
        <v>1136788</v>
      </c>
      <c r="D314" s="2" t="s">
        <v>398</v>
      </c>
      <c r="E314" s="3">
        <v>4990</v>
      </c>
    </row>
    <row r="315" spans="1:5" x14ac:dyDescent="0.2">
      <c r="A315" s="2" t="s">
        <v>34</v>
      </c>
      <c r="B315" s="2" t="str">
        <f>"1132235"</f>
        <v>1132235</v>
      </c>
      <c r="C315" s="2" t="str">
        <f>"1132235"</f>
        <v>1132235</v>
      </c>
      <c r="D315" s="2" t="s">
        <v>399</v>
      </c>
      <c r="E315" s="3">
        <v>13500</v>
      </c>
    </row>
    <row r="316" spans="1:5" x14ac:dyDescent="0.2">
      <c r="A316" s="2" t="s">
        <v>11</v>
      </c>
      <c r="B316" s="2" t="str">
        <f>"1138665"</f>
        <v>1138665</v>
      </c>
      <c r="C316" s="2" t="str">
        <f>"1138665"</f>
        <v>1138665</v>
      </c>
      <c r="D316" s="2" t="s">
        <v>400</v>
      </c>
      <c r="E316" s="3">
        <v>5990</v>
      </c>
    </row>
    <row r="317" spans="1:5" x14ac:dyDescent="0.2">
      <c r="A317" s="2" t="s">
        <v>11</v>
      </c>
      <c r="B317" s="2" t="str">
        <f>"1134598"</f>
        <v>1134598</v>
      </c>
      <c r="C317" s="2" t="str">
        <f>"1134598"</f>
        <v>1134598</v>
      </c>
      <c r="D317" s="2" t="s">
        <v>401</v>
      </c>
      <c r="E317" s="3">
        <v>2990</v>
      </c>
    </row>
    <row r="318" spans="1:5" x14ac:dyDescent="0.2">
      <c r="A318" s="2" t="s">
        <v>11</v>
      </c>
      <c r="B318" s="2" t="str">
        <f>"1134438"</f>
        <v>1134438</v>
      </c>
      <c r="C318" s="2" t="str">
        <f>"1134438"</f>
        <v>1134438</v>
      </c>
      <c r="D318" s="2" t="s">
        <v>402</v>
      </c>
      <c r="E318" s="3">
        <v>3990</v>
      </c>
    </row>
    <row r="319" spans="1:5" x14ac:dyDescent="0.2">
      <c r="A319" s="2" t="s">
        <v>72</v>
      </c>
      <c r="B319" s="2" t="str">
        <f>"1131724"</f>
        <v>1131724</v>
      </c>
      <c r="C319" s="2" t="str">
        <f>"1131724"</f>
        <v>1131724</v>
      </c>
      <c r="D319" s="2" t="s">
        <v>403</v>
      </c>
      <c r="E319" s="3">
        <v>9990</v>
      </c>
    </row>
    <row r="320" spans="1:5" x14ac:dyDescent="0.2">
      <c r="A320" s="2" t="s">
        <v>11</v>
      </c>
      <c r="B320" s="2" t="str">
        <f>"1123740"</f>
        <v>1123740</v>
      </c>
      <c r="C320" s="2" t="str">
        <f>"1123740"</f>
        <v>1123740</v>
      </c>
      <c r="D320" s="2" t="s">
        <v>404</v>
      </c>
      <c r="E320" s="3">
        <v>4490</v>
      </c>
    </row>
    <row r="321" spans="1:5" x14ac:dyDescent="0.2">
      <c r="A321" s="2" t="s">
        <v>11</v>
      </c>
      <c r="B321" s="2" t="str">
        <f>"1123745"</f>
        <v>1123745</v>
      </c>
      <c r="C321" s="2" t="str">
        <f>"1123745"</f>
        <v>1123745</v>
      </c>
      <c r="D321" s="2" t="s">
        <v>405</v>
      </c>
      <c r="E321" s="3">
        <v>4490</v>
      </c>
    </row>
    <row r="322" spans="1:5" x14ac:dyDescent="0.2">
      <c r="A322" s="2" t="s">
        <v>11</v>
      </c>
      <c r="B322" s="2" t="str">
        <f>"1136766"</f>
        <v>1136766</v>
      </c>
      <c r="C322" s="2" t="str">
        <f>"1136766"</f>
        <v>1136766</v>
      </c>
      <c r="D322" s="2" t="s">
        <v>406</v>
      </c>
      <c r="E322" s="3">
        <v>4990</v>
      </c>
    </row>
    <row r="323" spans="1:5" x14ac:dyDescent="0.2">
      <c r="A323" s="2" t="s">
        <v>11</v>
      </c>
      <c r="B323" s="2" t="str">
        <f>"1136768"</f>
        <v>1136768</v>
      </c>
      <c r="C323" s="2" t="str">
        <f>"1136768"</f>
        <v>1136768</v>
      </c>
      <c r="D323" s="2" t="s">
        <v>407</v>
      </c>
      <c r="E323" s="3">
        <v>8600</v>
      </c>
    </row>
    <row r="324" spans="1:5" x14ac:dyDescent="0.2">
      <c r="A324" s="2" t="s">
        <v>72</v>
      </c>
      <c r="B324" s="2" t="s">
        <v>408</v>
      </c>
      <c r="C324" s="2" t="s">
        <v>408</v>
      </c>
      <c r="D324" s="2" t="s">
        <v>409</v>
      </c>
      <c r="E324" s="2">
        <v>500</v>
      </c>
    </row>
    <row r="325" spans="1:5" x14ac:dyDescent="0.2">
      <c r="A325" s="2" t="s">
        <v>11</v>
      </c>
      <c r="B325" s="2" t="str">
        <f>"1116385"</f>
        <v>1116385</v>
      </c>
      <c r="C325" s="2" t="str">
        <f>"1116385"</f>
        <v>1116385</v>
      </c>
      <c r="D325" s="2" t="s">
        <v>410</v>
      </c>
      <c r="E325" s="3">
        <v>3990</v>
      </c>
    </row>
    <row r="326" spans="1:5" x14ac:dyDescent="0.2">
      <c r="A326" s="2" t="s">
        <v>11</v>
      </c>
      <c r="B326" s="2" t="str">
        <f>"1135744"</f>
        <v>1135744</v>
      </c>
      <c r="C326" s="2" t="str">
        <f>"1135744"</f>
        <v>1135744</v>
      </c>
      <c r="D326" s="2" t="s">
        <v>411</v>
      </c>
      <c r="E326" s="3">
        <v>2990</v>
      </c>
    </row>
    <row r="327" spans="1:5" x14ac:dyDescent="0.2">
      <c r="A327" s="2" t="s">
        <v>72</v>
      </c>
      <c r="B327" s="2" t="s">
        <v>412</v>
      </c>
      <c r="C327" s="2" t="s">
        <v>412</v>
      </c>
      <c r="D327" s="2" t="s">
        <v>413</v>
      </c>
      <c r="E327" s="3">
        <v>4400</v>
      </c>
    </row>
    <row r="328" spans="1:5" x14ac:dyDescent="0.2">
      <c r="A328" s="2" t="s">
        <v>72</v>
      </c>
      <c r="B328" s="2" t="str">
        <f>"1116784"</f>
        <v>1116784</v>
      </c>
      <c r="C328" s="2" t="str">
        <f>"1116784"</f>
        <v>1116784</v>
      </c>
      <c r="D328" s="2" t="s">
        <v>414</v>
      </c>
      <c r="E328" s="3">
        <v>2990</v>
      </c>
    </row>
    <row r="329" spans="1:5" x14ac:dyDescent="0.2">
      <c r="A329" s="2" t="s">
        <v>18</v>
      </c>
      <c r="B329" s="2" t="s">
        <v>415</v>
      </c>
      <c r="C329" s="2" t="s">
        <v>415</v>
      </c>
      <c r="D329" s="2" t="s">
        <v>416</v>
      </c>
      <c r="E329" s="3">
        <v>30000</v>
      </c>
    </row>
    <row r="330" spans="1:5" x14ac:dyDescent="0.2">
      <c r="A330" s="2" t="s">
        <v>265</v>
      </c>
      <c r="B330" s="2" t="str">
        <f>"1147787"</f>
        <v>1147787</v>
      </c>
      <c r="C330" s="2" t="str">
        <f>"1147787"</f>
        <v>1147787</v>
      </c>
      <c r="D330" s="2" t="s">
        <v>417</v>
      </c>
      <c r="E330" s="3">
        <v>310000</v>
      </c>
    </row>
    <row r="331" spans="1:5" x14ac:dyDescent="0.2">
      <c r="A331" s="2" t="s">
        <v>265</v>
      </c>
      <c r="B331" s="2" t="str">
        <f>"1151152"</f>
        <v>1151152</v>
      </c>
      <c r="C331" s="2" t="str">
        <f>"1151152"</f>
        <v>1151152</v>
      </c>
      <c r="D331" s="2" t="s">
        <v>418</v>
      </c>
      <c r="E331" s="3">
        <v>1110000</v>
      </c>
    </row>
    <row r="332" spans="1:5" x14ac:dyDescent="0.2">
      <c r="A332" s="2" t="s">
        <v>11</v>
      </c>
      <c r="B332" s="2" t="str">
        <f>"1158108"</f>
        <v>1158108</v>
      </c>
      <c r="C332" s="2" t="str">
        <f>"1158108"</f>
        <v>1158108</v>
      </c>
      <c r="D332" s="2" t="s">
        <v>419</v>
      </c>
      <c r="E332" s="3">
        <v>14990</v>
      </c>
    </row>
    <row r="333" spans="1:5" x14ac:dyDescent="0.2">
      <c r="A333" s="2" t="s">
        <v>9</v>
      </c>
      <c r="B333" s="2" t="str">
        <f>"1145784"</f>
        <v>1145784</v>
      </c>
      <c r="C333" s="2" t="str">
        <f>"1145784"</f>
        <v>1145784</v>
      </c>
      <c r="D333" s="2" t="s">
        <v>420</v>
      </c>
      <c r="E333" s="3">
        <v>3500</v>
      </c>
    </row>
    <row r="334" spans="1:5" x14ac:dyDescent="0.2">
      <c r="A334" s="2" t="s">
        <v>11</v>
      </c>
      <c r="B334" s="2" t="str">
        <f>"1134810"</f>
        <v>1134810</v>
      </c>
      <c r="C334" s="2" t="str">
        <f>"1134810"</f>
        <v>1134810</v>
      </c>
      <c r="D334" s="2" t="s">
        <v>421</v>
      </c>
      <c r="E334" s="3">
        <v>14990</v>
      </c>
    </row>
    <row r="335" spans="1:5" x14ac:dyDescent="0.2">
      <c r="A335" s="2" t="s">
        <v>100</v>
      </c>
      <c r="B335" s="2" t="str">
        <f>"1151064"</f>
        <v>1151064</v>
      </c>
      <c r="C335" s="2" t="str">
        <f>"1151064"</f>
        <v>1151064</v>
      </c>
      <c r="D335" s="2" t="s">
        <v>422</v>
      </c>
      <c r="E335" s="3">
        <v>139990</v>
      </c>
    </row>
    <row r="336" spans="1:5" x14ac:dyDescent="0.2">
      <c r="A336" s="2" t="s">
        <v>100</v>
      </c>
      <c r="B336" s="2" t="str">
        <f>"1139497"</f>
        <v>1139497</v>
      </c>
      <c r="C336" s="2" t="str">
        <f>"1139497"</f>
        <v>1139497</v>
      </c>
      <c r="D336" s="2" t="s">
        <v>423</v>
      </c>
      <c r="E336" s="3">
        <v>200000</v>
      </c>
    </row>
    <row r="337" spans="1:5" x14ac:dyDescent="0.2">
      <c r="A337" s="2" t="s">
        <v>100</v>
      </c>
      <c r="B337" s="2" t="str">
        <f>"1143083"</f>
        <v>1143083</v>
      </c>
      <c r="C337" s="2" t="str">
        <f>"1143083"</f>
        <v>1143083</v>
      </c>
      <c r="D337" s="2" t="s">
        <v>424</v>
      </c>
      <c r="E337" s="3">
        <v>280000</v>
      </c>
    </row>
    <row r="338" spans="1:5" x14ac:dyDescent="0.2">
      <c r="A338" s="2" t="s">
        <v>100</v>
      </c>
      <c r="B338" s="2" t="str">
        <f>"1114691"</f>
        <v>1114691</v>
      </c>
      <c r="C338" s="2" t="str">
        <f>"1114691"</f>
        <v>1114691</v>
      </c>
      <c r="D338" s="2" t="s">
        <v>425</v>
      </c>
      <c r="E338" s="3">
        <v>266690</v>
      </c>
    </row>
    <row r="339" spans="1:5" x14ac:dyDescent="0.2">
      <c r="A339" s="2" t="s">
        <v>100</v>
      </c>
      <c r="B339" s="2" t="str">
        <f>"1145092"</f>
        <v>1145092</v>
      </c>
      <c r="C339" s="2" t="str">
        <f>"1145092"</f>
        <v>1145092</v>
      </c>
      <c r="D339" s="2" t="s">
        <v>426</v>
      </c>
      <c r="E339" s="3">
        <v>340000</v>
      </c>
    </row>
    <row r="340" spans="1:5" x14ac:dyDescent="0.2">
      <c r="A340" s="2" t="s">
        <v>100</v>
      </c>
      <c r="B340" s="2" t="str">
        <f>"1147025"</f>
        <v>1147025</v>
      </c>
      <c r="C340" s="2" t="str">
        <f>"1147025"</f>
        <v>1147025</v>
      </c>
      <c r="D340" s="2" t="s">
        <v>427</v>
      </c>
      <c r="E340" s="3">
        <v>400000</v>
      </c>
    </row>
    <row r="341" spans="1:5" x14ac:dyDescent="0.2">
      <c r="A341" s="2" t="s">
        <v>100</v>
      </c>
      <c r="B341" s="2" t="str">
        <f>"1152668"</f>
        <v>1152668</v>
      </c>
      <c r="C341" s="2" t="str">
        <f>"1152668"</f>
        <v>1152668</v>
      </c>
      <c r="D341" s="2" t="s">
        <v>428</v>
      </c>
      <c r="E341" s="3">
        <v>390000</v>
      </c>
    </row>
    <row r="342" spans="1:5" x14ac:dyDescent="0.2">
      <c r="A342" s="2" t="s">
        <v>100</v>
      </c>
      <c r="B342" s="2" t="str">
        <f>"1151322"</f>
        <v>1151322</v>
      </c>
      <c r="C342" s="2" t="str">
        <f>"1151322"</f>
        <v>1151322</v>
      </c>
      <c r="D342" s="2" t="s">
        <v>429</v>
      </c>
      <c r="E342" s="3">
        <v>250000</v>
      </c>
    </row>
    <row r="343" spans="1:5" x14ac:dyDescent="0.2">
      <c r="A343" s="2" t="s">
        <v>100</v>
      </c>
      <c r="B343" s="2" t="str">
        <f>"1112473"</f>
        <v>1112473</v>
      </c>
      <c r="C343" s="2" t="str">
        <f>"1112473"</f>
        <v>1112473</v>
      </c>
      <c r="D343" s="2" t="s">
        <v>430</v>
      </c>
      <c r="E343" s="3">
        <v>299990</v>
      </c>
    </row>
    <row r="344" spans="1:5" x14ac:dyDescent="0.2">
      <c r="A344" s="2" t="s">
        <v>11</v>
      </c>
      <c r="B344" s="2" t="str">
        <f>"1149230"</f>
        <v>1149230</v>
      </c>
      <c r="C344" s="2" t="str">
        <f>"1149230"</f>
        <v>1149230</v>
      </c>
      <c r="D344" s="2" t="s">
        <v>431</v>
      </c>
      <c r="E344" s="3">
        <v>4990</v>
      </c>
    </row>
    <row r="345" spans="1:5" x14ac:dyDescent="0.2">
      <c r="A345" s="2" t="s">
        <v>18</v>
      </c>
      <c r="B345" s="2" t="s">
        <v>432</v>
      </c>
      <c r="C345" s="2" t="s">
        <v>432</v>
      </c>
      <c r="D345" s="2" t="s">
        <v>433</v>
      </c>
      <c r="E345" s="3">
        <v>53000</v>
      </c>
    </row>
    <row r="346" spans="1:5" x14ac:dyDescent="0.2">
      <c r="A346" s="2" t="s">
        <v>18</v>
      </c>
      <c r="B346" s="2" t="s">
        <v>434</v>
      </c>
      <c r="C346" s="2" t="s">
        <v>434</v>
      </c>
      <c r="D346" s="2" t="s">
        <v>435</v>
      </c>
      <c r="E346" s="3">
        <v>151000</v>
      </c>
    </row>
    <row r="347" spans="1:5" x14ac:dyDescent="0.2">
      <c r="A347" s="2" t="s">
        <v>9</v>
      </c>
      <c r="B347" s="2" t="str">
        <f>"1142994"</f>
        <v>1142994</v>
      </c>
      <c r="C347" s="2" t="str">
        <f>"1142994"</f>
        <v>1142994</v>
      </c>
      <c r="D347" s="2" t="s">
        <v>436</v>
      </c>
      <c r="E347" s="3">
        <v>150000</v>
      </c>
    </row>
    <row r="348" spans="1:5" x14ac:dyDescent="0.2">
      <c r="A348" s="2" t="s">
        <v>9</v>
      </c>
      <c r="B348" s="2" t="str">
        <f>"1142997"</f>
        <v>1142997</v>
      </c>
      <c r="C348" s="2" t="str">
        <f>"1142997"</f>
        <v>1142997</v>
      </c>
      <c r="D348" s="2" t="s">
        <v>437</v>
      </c>
      <c r="E348" s="3">
        <v>60000</v>
      </c>
    </row>
    <row r="349" spans="1:5" x14ac:dyDescent="0.2">
      <c r="A349" s="2" t="s">
        <v>9</v>
      </c>
      <c r="B349" s="2" t="str">
        <f>"1139246"</f>
        <v>1139246</v>
      </c>
      <c r="C349" s="2" t="str">
        <f>"1139246"</f>
        <v>1139246</v>
      </c>
      <c r="D349" s="2" t="s">
        <v>438</v>
      </c>
      <c r="E349" s="3">
        <v>344990</v>
      </c>
    </row>
    <row r="350" spans="1:5" x14ac:dyDescent="0.2">
      <c r="A350" s="2" t="s">
        <v>11</v>
      </c>
      <c r="B350" s="2" t="str">
        <f>"1146668"</f>
        <v>1146668</v>
      </c>
      <c r="C350" s="2" t="str">
        <f>"1146668"</f>
        <v>1146668</v>
      </c>
      <c r="D350" s="2" t="s">
        <v>439</v>
      </c>
      <c r="E350" s="3">
        <v>9990</v>
      </c>
    </row>
    <row r="351" spans="1:5" x14ac:dyDescent="0.2">
      <c r="A351" s="2" t="s">
        <v>100</v>
      </c>
      <c r="B351" s="2" t="str">
        <f>"1124932"</f>
        <v>1124932</v>
      </c>
      <c r="C351" s="2" t="str">
        <f>"1124932"</f>
        <v>1124932</v>
      </c>
      <c r="D351" s="2" t="s">
        <v>440</v>
      </c>
      <c r="E351" s="3">
        <v>45000</v>
      </c>
    </row>
    <row r="352" spans="1:5" x14ac:dyDescent="0.2">
      <c r="A352" s="2" t="s">
        <v>441</v>
      </c>
      <c r="B352" s="2" t="str">
        <f>"1149072"</f>
        <v>1149072</v>
      </c>
      <c r="C352" s="2" t="str">
        <f>"1149072"</f>
        <v>1149072</v>
      </c>
      <c r="D352" s="2" t="s">
        <v>442</v>
      </c>
      <c r="E352" s="3">
        <v>374900</v>
      </c>
    </row>
    <row r="353" spans="1:5" x14ac:dyDescent="0.2">
      <c r="A353" s="2" t="s">
        <v>443</v>
      </c>
      <c r="B353" s="2" t="s">
        <v>444</v>
      </c>
      <c r="C353" s="2" t="s">
        <v>444</v>
      </c>
      <c r="D353" s="2" t="s">
        <v>445</v>
      </c>
      <c r="E353" s="3">
        <v>10490</v>
      </c>
    </row>
    <row r="354" spans="1:5" x14ac:dyDescent="0.2">
      <c r="A354" s="2" t="s">
        <v>72</v>
      </c>
      <c r="B354" s="2" t="str">
        <f>"1100654"</f>
        <v>1100654</v>
      </c>
      <c r="C354" s="2" t="str">
        <f>"1100654"</f>
        <v>1100654</v>
      </c>
      <c r="D354" s="2" t="s">
        <v>446</v>
      </c>
      <c r="E354" s="3">
        <v>4990</v>
      </c>
    </row>
    <row r="355" spans="1:5" x14ac:dyDescent="0.2">
      <c r="A355" s="2" t="s">
        <v>11</v>
      </c>
      <c r="B355" s="2" t="str">
        <f>"1135422"</f>
        <v>1135422</v>
      </c>
      <c r="C355" s="2" t="str">
        <f>"1135422"</f>
        <v>1135422</v>
      </c>
      <c r="D355" s="2" t="s">
        <v>447</v>
      </c>
      <c r="E355" s="3">
        <v>2990</v>
      </c>
    </row>
    <row r="356" spans="1:5" x14ac:dyDescent="0.2">
      <c r="A356" s="2" t="s">
        <v>11</v>
      </c>
      <c r="B356" s="2" t="str">
        <f>"1135393"</f>
        <v>1135393</v>
      </c>
      <c r="C356" s="2" t="str">
        <f>"1135393"</f>
        <v>1135393</v>
      </c>
      <c r="D356" s="2" t="s">
        <v>448</v>
      </c>
      <c r="E356" s="3">
        <v>2990</v>
      </c>
    </row>
    <row r="357" spans="1:5" x14ac:dyDescent="0.2">
      <c r="A357" s="2" t="s">
        <v>11</v>
      </c>
      <c r="B357" s="2" t="str">
        <f>"1135431"</f>
        <v>1135431</v>
      </c>
      <c r="C357" s="2" t="str">
        <f>"1135431"</f>
        <v>1135431</v>
      </c>
      <c r="D357" s="2" t="s">
        <v>449</v>
      </c>
      <c r="E357" s="3">
        <v>2990</v>
      </c>
    </row>
    <row r="358" spans="1:5" x14ac:dyDescent="0.2">
      <c r="A358" s="2" t="s">
        <v>11</v>
      </c>
      <c r="B358" s="2" t="str">
        <f>"1135434"</f>
        <v>1135434</v>
      </c>
      <c r="C358" s="2" t="str">
        <f>"1135434"</f>
        <v>1135434</v>
      </c>
      <c r="D358" s="2" t="s">
        <v>450</v>
      </c>
      <c r="E358" s="3">
        <v>2990</v>
      </c>
    </row>
    <row r="359" spans="1:5" x14ac:dyDescent="0.2">
      <c r="A359" s="2" t="s">
        <v>11</v>
      </c>
      <c r="B359" s="2" t="str">
        <f>"1135435"</f>
        <v>1135435</v>
      </c>
      <c r="C359" s="2" t="str">
        <f>"1135435"</f>
        <v>1135435</v>
      </c>
      <c r="D359" s="2" t="s">
        <v>451</v>
      </c>
      <c r="E359" s="3">
        <v>2990</v>
      </c>
    </row>
    <row r="360" spans="1:5" x14ac:dyDescent="0.2">
      <c r="A360" s="2" t="s">
        <v>11</v>
      </c>
      <c r="B360" s="2" t="str">
        <f>"1135433"</f>
        <v>1135433</v>
      </c>
      <c r="C360" s="2" t="str">
        <f>"1135433"</f>
        <v>1135433</v>
      </c>
      <c r="D360" s="2" t="s">
        <v>452</v>
      </c>
      <c r="E360" s="3">
        <v>2990</v>
      </c>
    </row>
    <row r="361" spans="1:5" x14ac:dyDescent="0.2">
      <c r="A361" s="2" t="s">
        <v>11</v>
      </c>
      <c r="B361" s="2" t="str">
        <f>"1135432"</f>
        <v>1135432</v>
      </c>
      <c r="C361" s="2" t="str">
        <f>"1135432"</f>
        <v>1135432</v>
      </c>
      <c r="D361" s="2" t="s">
        <v>453</v>
      </c>
      <c r="E361" s="3">
        <v>2990</v>
      </c>
    </row>
    <row r="362" spans="1:5" x14ac:dyDescent="0.2">
      <c r="A362" s="2" t="s">
        <v>11</v>
      </c>
      <c r="B362" s="2" t="str">
        <f>"1135490"</f>
        <v>1135490</v>
      </c>
      <c r="C362" s="2" t="str">
        <f>"1135490"</f>
        <v>1135490</v>
      </c>
      <c r="D362" s="2" t="s">
        <v>454</v>
      </c>
      <c r="E362" s="3">
        <v>9990</v>
      </c>
    </row>
    <row r="363" spans="1:5" x14ac:dyDescent="0.2">
      <c r="A363" s="2" t="s">
        <v>11</v>
      </c>
      <c r="B363" s="2" t="str">
        <f>"1135742"</f>
        <v>1135742</v>
      </c>
      <c r="C363" s="2" t="str">
        <f>"1135742"</f>
        <v>1135742</v>
      </c>
      <c r="D363" s="2" t="s">
        <v>455</v>
      </c>
      <c r="E363" s="3">
        <v>19990</v>
      </c>
    </row>
    <row r="364" spans="1:5" x14ac:dyDescent="0.2">
      <c r="A364" s="2" t="s">
        <v>9</v>
      </c>
      <c r="B364" s="2" t="s">
        <v>456</v>
      </c>
      <c r="C364" s="2" t="s">
        <v>456</v>
      </c>
      <c r="D364" s="2" t="s">
        <v>457</v>
      </c>
      <c r="E364" s="3">
        <v>18000</v>
      </c>
    </row>
    <row r="365" spans="1:5" x14ac:dyDescent="0.2">
      <c r="A365" s="2" t="s">
        <v>443</v>
      </c>
      <c r="B365" s="2" t="s">
        <v>458</v>
      </c>
      <c r="C365" s="2" t="s">
        <v>458</v>
      </c>
      <c r="D365" s="2" t="s">
        <v>459</v>
      </c>
      <c r="E365" s="3">
        <v>14000</v>
      </c>
    </row>
    <row r="366" spans="1:5" x14ac:dyDescent="0.2">
      <c r="A366" s="2" t="s">
        <v>11</v>
      </c>
      <c r="B366" s="2" t="str">
        <f>"1135378"</f>
        <v>1135378</v>
      </c>
      <c r="C366" s="2" t="str">
        <f>"1135378"</f>
        <v>1135378</v>
      </c>
      <c r="D366" s="2" t="s">
        <v>460</v>
      </c>
      <c r="E366" s="3">
        <v>3990</v>
      </c>
    </row>
    <row r="367" spans="1:5" x14ac:dyDescent="0.2">
      <c r="A367" s="2" t="s">
        <v>443</v>
      </c>
      <c r="B367" s="2" t="s">
        <v>461</v>
      </c>
      <c r="C367" s="2" t="s">
        <v>461</v>
      </c>
      <c r="D367" s="2" t="s">
        <v>462</v>
      </c>
      <c r="E367" s="3">
        <v>3000</v>
      </c>
    </row>
    <row r="368" spans="1:5" x14ac:dyDescent="0.2">
      <c r="A368" s="2" t="s">
        <v>11</v>
      </c>
      <c r="B368" s="2" t="str">
        <f>"1135559"</f>
        <v>1135559</v>
      </c>
      <c r="C368" s="2" t="str">
        <f>"1135559"</f>
        <v>1135559</v>
      </c>
      <c r="D368" s="2" t="s">
        <v>463</v>
      </c>
      <c r="E368" s="3">
        <v>9990</v>
      </c>
    </row>
    <row r="369" spans="1:5" x14ac:dyDescent="0.2">
      <c r="A369" s="2" t="s">
        <v>11</v>
      </c>
      <c r="B369" s="2" t="str">
        <f>"1135169"</f>
        <v>1135169</v>
      </c>
      <c r="C369" s="2" t="str">
        <f>"1135169"</f>
        <v>1135169</v>
      </c>
      <c r="D369" s="2" t="s">
        <v>464</v>
      </c>
      <c r="E369" s="3">
        <v>9990</v>
      </c>
    </row>
    <row r="370" spans="1:5" x14ac:dyDescent="0.2">
      <c r="A370" s="2" t="s">
        <v>9</v>
      </c>
      <c r="B370" s="2" t="s">
        <v>465</v>
      </c>
      <c r="C370" s="2" t="s">
        <v>465</v>
      </c>
      <c r="D370" s="2" t="s">
        <v>466</v>
      </c>
      <c r="E370" s="3">
        <v>2400</v>
      </c>
    </row>
    <row r="371" spans="1:5" x14ac:dyDescent="0.2">
      <c r="A371" s="2" t="s">
        <v>9</v>
      </c>
      <c r="B371" s="2" t="s">
        <v>467</v>
      </c>
      <c r="C371" s="2" t="s">
        <v>467</v>
      </c>
      <c r="D371" s="2" t="s">
        <v>468</v>
      </c>
      <c r="E371" s="3">
        <v>20000</v>
      </c>
    </row>
    <row r="372" spans="1:5" x14ac:dyDescent="0.2">
      <c r="A372" s="2" t="s">
        <v>11</v>
      </c>
      <c r="B372" s="2" t="str">
        <f>"1135834"</f>
        <v>1135834</v>
      </c>
      <c r="C372" s="2" t="str">
        <f>"1135834"</f>
        <v>1135834</v>
      </c>
      <c r="D372" s="2" t="s">
        <v>469</v>
      </c>
      <c r="E372" s="3">
        <v>9990</v>
      </c>
    </row>
    <row r="373" spans="1:5" x14ac:dyDescent="0.2">
      <c r="A373" s="2" t="s">
        <v>11</v>
      </c>
      <c r="B373" s="2" t="str">
        <f>"1115053"</f>
        <v>1115053</v>
      </c>
      <c r="C373" s="2" t="str">
        <f>"1115053"</f>
        <v>1115053</v>
      </c>
      <c r="D373" s="2" t="s">
        <v>470</v>
      </c>
      <c r="E373" s="3">
        <v>3490</v>
      </c>
    </row>
    <row r="374" spans="1:5" x14ac:dyDescent="0.2">
      <c r="A374" s="2" t="s">
        <v>11</v>
      </c>
      <c r="B374" s="2" t="str">
        <f>"1135585"</f>
        <v>1135585</v>
      </c>
      <c r="C374" s="2" t="str">
        <f>"1135585"</f>
        <v>1135585</v>
      </c>
      <c r="D374" s="2" t="s">
        <v>471</v>
      </c>
      <c r="E374" s="3">
        <v>9990</v>
      </c>
    </row>
    <row r="375" spans="1:5" x14ac:dyDescent="0.2">
      <c r="A375" s="2" t="s">
        <v>40</v>
      </c>
      <c r="B375" s="2" t="str">
        <f>"1125196"</f>
        <v>1125196</v>
      </c>
      <c r="C375" s="2" t="str">
        <f>"1125196"</f>
        <v>1125196</v>
      </c>
      <c r="D375" s="2" t="s">
        <v>472</v>
      </c>
      <c r="E375" s="3">
        <v>9990</v>
      </c>
    </row>
    <row r="376" spans="1:5" x14ac:dyDescent="0.2">
      <c r="A376" s="2" t="s">
        <v>11</v>
      </c>
      <c r="B376" s="2" t="str">
        <f>"1135743"</f>
        <v>1135743</v>
      </c>
      <c r="C376" s="2" t="str">
        <f>"1135743"</f>
        <v>1135743</v>
      </c>
      <c r="D376" s="2" t="s">
        <v>473</v>
      </c>
      <c r="E376" s="3">
        <v>5990</v>
      </c>
    </row>
    <row r="377" spans="1:5" x14ac:dyDescent="0.2">
      <c r="A377" s="2" t="s">
        <v>443</v>
      </c>
      <c r="B377" s="2" t="s">
        <v>474</v>
      </c>
      <c r="C377" s="2" t="s">
        <v>474</v>
      </c>
      <c r="D377" s="2" t="s">
        <v>475</v>
      </c>
      <c r="E377" s="3">
        <v>12990</v>
      </c>
    </row>
    <row r="378" spans="1:5" x14ac:dyDescent="0.2">
      <c r="A378" s="2" t="s">
        <v>11</v>
      </c>
      <c r="B378" s="2" t="str">
        <f>"1136789"</f>
        <v>1136789</v>
      </c>
      <c r="C378" s="2" t="str">
        <f>"1136789"</f>
        <v>1136789</v>
      </c>
      <c r="D378" s="2" t="s">
        <v>476</v>
      </c>
      <c r="E378" s="3">
        <v>4990</v>
      </c>
    </row>
    <row r="379" spans="1:5" x14ac:dyDescent="0.2">
      <c r="A379" s="2" t="s">
        <v>18</v>
      </c>
      <c r="B379" s="2" t="s">
        <v>477</v>
      </c>
      <c r="C379" s="2" t="s">
        <v>477</v>
      </c>
      <c r="D379" s="2" t="s">
        <v>478</v>
      </c>
      <c r="E379" s="3">
        <v>24000</v>
      </c>
    </row>
    <row r="380" spans="1:5" x14ac:dyDescent="0.2">
      <c r="A380" s="2" t="s">
        <v>18</v>
      </c>
      <c r="B380" s="2" t="s">
        <v>479</v>
      </c>
      <c r="C380" s="2" t="s">
        <v>479</v>
      </c>
      <c r="D380" s="2" t="s">
        <v>480</v>
      </c>
      <c r="E380" s="3">
        <v>75000</v>
      </c>
    </row>
    <row r="381" spans="1:5" x14ac:dyDescent="0.2">
      <c r="A381" s="2" t="s">
        <v>18</v>
      </c>
      <c r="B381" s="2" t="s">
        <v>481</v>
      </c>
      <c r="C381" s="2" t="s">
        <v>481</v>
      </c>
      <c r="D381" s="2" t="s">
        <v>482</v>
      </c>
      <c r="E381" s="3">
        <v>46000</v>
      </c>
    </row>
    <row r="382" spans="1:5" x14ac:dyDescent="0.2">
      <c r="A382" s="2" t="s">
        <v>18</v>
      </c>
      <c r="B382" s="2" t="s">
        <v>483</v>
      </c>
      <c r="C382" s="2" t="s">
        <v>483</v>
      </c>
      <c r="D382" s="2" t="s">
        <v>484</v>
      </c>
      <c r="E382" s="3">
        <v>55000</v>
      </c>
    </row>
    <row r="383" spans="1:5" x14ac:dyDescent="0.2">
      <c r="A383" s="2" t="s">
        <v>18</v>
      </c>
      <c r="B383" s="2" t="s">
        <v>485</v>
      </c>
      <c r="C383" s="2" t="s">
        <v>485</v>
      </c>
      <c r="D383" s="2" t="s">
        <v>486</v>
      </c>
      <c r="E383" s="3">
        <v>220000</v>
      </c>
    </row>
    <row r="384" spans="1:5" x14ac:dyDescent="0.2">
      <c r="A384" s="2" t="s">
        <v>18</v>
      </c>
      <c r="B384" s="2" t="s">
        <v>487</v>
      </c>
      <c r="C384" s="2" t="s">
        <v>487</v>
      </c>
      <c r="D384" s="2" t="s">
        <v>488</v>
      </c>
      <c r="E384" s="3">
        <v>202000</v>
      </c>
    </row>
    <row r="385" spans="1:5" x14ac:dyDescent="0.2">
      <c r="A385" s="2" t="s">
        <v>272</v>
      </c>
      <c r="B385" s="2" t="str">
        <f>"1118684"</f>
        <v>1118684</v>
      </c>
      <c r="C385" s="2" t="str">
        <f>"1118684"</f>
        <v>1118684</v>
      </c>
      <c r="D385" s="2" t="s">
        <v>489</v>
      </c>
      <c r="E385" s="3">
        <v>60000</v>
      </c>
    </row>
    <row r="386" spans="1:5" x14ac:dyDescent="0.2">
      <c r="A386" s="2" t="s">
        <v>11</v>
      </c>
      <c r="B386" s="2" t="str">
        <f>"1145203"</f>
        <v>1145203</v>
      </c>
      <c r="C386" s="2" t="str">
        <f>"1145203"</f>
        <v>1145203</v>
      </c>
      <c r="D386" s="2" t="s">
        <v>490</v>
      </c>
      <c r="E386" s="3">
        <v>14900</v>
      </c>
    </row>
    <row r="387" spans="1:5" x14ac:dyDescent="0.2">
      <c r="A387" s="2" t="s">
        <v>11</v>
      </c>
      <c r="B387" s="2" t="str">
        <f>"1121768"</f>
        <v>1121768</v>
      </c>
      <c r="C387" s="2" t="str">
        <f>"1121768"</f>
        <v>1121768</v>
      </c>
      <c r="D387" s="2" t="s">
        <v>491</v>
      </c>
      <c r="E387" s="3">
        <v>12990</v>
      </c>
    </row>
    <row r="388" spans="1:5" x14ac:dyDescent="0.2">
      <c r="A388" s="2" t="s">
        <v>441</v>
      </c>
      <c r="B388" s="2" t="str">
        <f>"847888"</f>
        <v>847888</v>
      </c>
      <c r="C388" s="2" t="str">
        <f>"847888"</f>
        <v>847888</v>
      </c>
      <c r="D388" s="2" t="s">
        <v>492</v>
      </c>
      <c r="E388" s="3">
        <v>120000</v>
      </c>
    </row>
    <row r="389" spans="1:5" x14ac:dyDescent="0.2">
      <c r="A389" s="2" t="s">
        <v>11</v>
      </c>
      <c r="B389" s="2" t="str">
        <f>"1123737"</f>
        <v>1123737</v>
      </c>
      <c r="C389" s="2" t="str">
        <f>"1123737"</f>
        <v>1123737</v>
      </c>
      <c r="D389" s="2" t="s">
        <v>493</v>
      </c>
      <c r="E389" s="3">
        <v>1490</v>
      </c>
    </row>
    <row r="390" spans="1:5" x14ac:dyDescent="0.2">
      <c r="A390" s="2" t="s">
        <v>11</v>
      </c>
      <c r="B390" s="2" t="str">
        <f>"1123724"</f>
        <v>1123724</v>
      </c>
      <c r="C390" s="2" t="str">
        <f>"1123724"</f>
        <v>1123724</v>
      </c>
      <c r="D390" s="2" t="s">
        <v>494</v>
      </c>
      <c r="E390" s="3">
        <v>1490</v>
      </c>
    </row>
    <row r="391" spans="1:5" x14ac:dyDescent="0.2">
      <c r="A391" s="2" t="s">
        <v>11</v>
      </c>
      <c r="B391" s="2" t="str">
        <f>"1134603"</f>
        <v>1134603</v>
      </c>
      <c r="C391" s="2" t="str">
        <f>"1134603"</f>
        <v>1134603</v>
      </c>
      <c r="D391" s="2" t="s">
        <v>495</v>
      </c>
      <c r="E391" s="3">
        <v>5990</v>
      </c>
    </row>
    <row r="392" spans="1:5" x14ac:dyDescent="0.2">
      <c r="A392" s="2" t="s">
        <v>11</v>
      </c>
      <c r="B392" s="2" t="str">
        <f>"1143011"</f>
        <v>1143011</v>
      </c>
      <c r="C392" s="2" t="str">
        <f>"1143011"</f>
        <v>1143011</v>
      </c>
      <c r="D392" s="2" t="s">
        <v>496</v>
      </c>
      <c r="E392" s="3">
        <v>39990</v>
      </c>
    </row>
    <row r="393" spans="1:5" x14ac:dyDescent="0.2">
      <c r="A393" s="2" t="s">
        <v>18</v>
      </c>
      <c r="B393" s="2" t="s">
        <v>497</v>
      </c>
      <c r="C393" s="2" t="s">
        <v>497</v>
      </c>
      <c r="D393" s="2" t="s">
        <v>498</v>
      </c>
      <c r="E393" s="3">
        <v>22000</v>
      </c>
    </row>
    <row r="394" spans="1:5" x14ac:dyDescent="0.2">
      <c r="A394" s="2" t="s">
        <v>18</v>
      </c>
      <c r="B394" s="2" t="s">
        <v>499</v>
      </c>
      <c r="C394" s="2" t="s">
        <v>499</v>
      </c>
      <c r="D394" s="2" t="s">
        <v>500</v>
      </c>
      <c r="E394" s="3">
        <v>44000</v>
      </c>
    </row>
    <row r="395" spans="1:5" x14ac:dyDescent="0.2">
      <c r="A395" s="2" t="s">
        <v>18</v>
      </c>
      <c r="B395" s="2" t="s">
        <v>501</v>
      </c>
      <c r="C395" s="2" t="s">
        <v>501</v>
      </c>
      <c r="D395" s="2" t="s">
        <v>502</v>
      </c>
      <c r="E395" s="3">
        <v>20000</v>
      </c>
    </row>
    <row r="396" spans="1:5" x14ac:dyDescent="0.2">
      <c r="A396" s="2" t="s">
        <v>18</v>
      </c>
      <c r="B396" s="2" t="s">
        <v>503</v>
      </c>
      <c r="C396" s="2" t="s">
        <v>503</v>
      </c>
      <c r="D396" s="2" t="s">
        <v>504</v>
      </c>
      <c r="E396" s="3">
        <v>106000</v>
      </c>
    </row>
    <row r="397" spans="1:5" x14ac:dyDescent="0.2">
      <c r="A397" s="2" t="s">
        <v>18</v>
      </c>
      <c r="B397" s="2" t="s">
        <v>505</v>
      </c>
      <c r="C397" s="2" t="s">
        <v>505</v>
      </c>
      <c r="D397" s="2" t="s">
        <v>506</v>
      </c>
      <c r="E397" s="3">
        <v>32000</v>
      </c>
    </row>
    <row r="398" spans="1:5" x14ac:dyDescent="0.2">
      <c r="A398" s="2" t="s">
        <v>18</v>
      </c>
      <c r="B398" s="2" t="s">
        <v>507</v>
      </c>
      <c r="C398" s="2" t="s">
        <v>507</v>
      </c>
      <c r="D398" s="2" t="s">
        <v>508</v>
      </c>
      <c r="E398" s="3">
        <v>27000</v>
      </c>
    </row>
    <row r="399" spans="1:5" x14ac:dyDescent="0.2">
      <c r="A399" s="2" t="s">
        <v>18</v>
      </c>
      <c r="B399" s="2" t="s">
        <v>509</v>
      </c>
      <c r="C399" s="2" t="s">
        <v>509</v>
      </c>
      <c r="D399" s="2" t="s">
        <v>510</v>
      </c>
      <c r="E399" s="3">
        <v>37000</v>
      </c>
    </row>
    <row r="400" spans="1:5" x14ac:dyDescent="0.2">
      <c r="A400" s="2" t="s">
        <v>11</v>
      </c>
      <c r="B400" s="2" t="str">
        <f>"1112069"</f>
        <v>1112069</v>
      </c>
      <c r="C400" s="2" t="str">
        <f>"1112069"</f>
        <v>1112069</v>
      </c>
      <c r="D400" s="2" t="s">
        <v>511</v>
      </c>
      <c r="E400" s="3">
        <v>14990</v>
      </c>
    </row>
    <row r="401" spans="1:5" x14ac:dyDescent="0.2">
      <c r="A401" s="2" t="s">
        <v>72</v>
      </c>
      <c r="B401" s="2" t="s">
        <v>512</v>
      </c>
      <c r="C401" s="2" t="s">
        <v>512</v>
      </c>
      <c r="D401" s="2" t="s">
        <v>513</v>
      </c>
      <c r="E401" s="3">
        <v>1300</v>
      </c>
    </row>
    <row r="402" spans="1:5" x14ac:dyDescent="0.2">
      <c r="A402" s="2" t="s">
        <v>11</v>
      </c>
      <c r="B402" s="2" t="str">
        <f>"1135565"</f>
        <v>1135565</v>
      </c>
      <c r="C402" s="2" t="str">
        <f>"1135565"</f>
        <v>1135565</v>
      </c>
      <c r="D402" s="2" t="s">
        <v>514</v>
      </c>
      <c r="E402" s="3">
        <v>5990</v>
      </c>
    </row>
    <row r="403" spans="1:5" x14ac:dyDescent="0.2">
      <c r="A403" s="2" t="s">
        <v>11</v>
      </c>
      <c r="B403" s="2" t="str">
        <f>"1135532"</f>
        <v>1135532</v>
      </c>
      <c r="C403" s="2" t="str">
        <f>"1135532"</f>
        <v>1135532</v>
      </c>
      <c r="D403" s="2" t="s">
        <v>515</v>
      </c>
      <c r="E403" s="3">
        <v>4490</v>
      </c>
    </row>
    <row r="404" spans="1:5" x14ac:dyDescent="0.2">
      <c r="A404" s="2" t="s">
        <v>11</v>
      </c>
      <c r="B404" s="2" t="str">
        <f>"1134880"</f>
        <v>1134880</v>
      </c>
      <c r="C404" s="2" t="str">
        <f>"1134880"</f>
        <v>1134880</v>
      </c>
      <c r="D404" s="2" t="s">
        <v>516</v>
      </c>
      <c r="E404" s="3">
        <v>7990</v>
      </c>
    </row>
    <row r="405" spans="1:5" x14ac:dyDescent="0.2">
      <c r="A405" s="2" t="s">
        <v>11</v>
      </c>
      <c r="B405" s="2" t="str">
        <f>"1134604"</f>
        <v>1134604</v>
      </c>
      <c r="C405" s="2" t="str">
        <f>"1134604"</f>
        <v>1134604</v>
      </c>
      <c r="D405" s="2" t="s">
        <v>517</v>
      </c>
      <c r="E405" s="3">
        <v>9990</v>
      </c>
    </row>
    <row r="406" spans="1:5" ht="30" x14ac:dyDescent="0.2">
      <c r="A406" s="2" t="s">
        <v>11</v>
      </c>
      <c r="B406" s="2" t="str">
        <f>"1135145"</f>
        <v>1135145</v>
      </c>
      <c r="C406" s="2" t="str">
        <f>"1135145"</f>
        <v>1135145</v>
      </c>
      <c r="D406" s="2" t="s">
        <v>518</v>
      </c>
      <c r="E406" s="3">
        <v>19990</v>
      </c>
    </row>
    <row r="407" spans="1:5" x14ac:dyDescent="0.2">
      <c r="A407" s="2" t="s">
        <v>11</v>
      </c>
      <c r="B407" s="2" t="str">
        <f>"1135117"</f>
        <v>1135117</v>
      </c>
      <c r="C407" s="2" t="str">
        <f>"1135117"</f>
        <v>1135117</v>
      </c>
      <c r="D407" s="2" t="s">
        <v>519</v>
      </c>
      <c r="E407" s="3">
        <v>14990</v>
      </c>
    </row>
    <row r="408" spans="1:5" x14ac:dyDescent="0.2">
      <c r="A408" s="2" t="s">
        <v>11</v>
      </c>
      <c r="B408" s="2" t="str">
        <f>"1135540"</f>
        <v>1135540</v>
      </c>
      <c r="C408" s="2" t="str">
        <f>"1135540"</f>
        <v>1135540</v>
      </c>
      <c r="D408" s="2" t="s">
        <v>520</v>
      </c>
      <c r="E408" s="3">
        <v>4990</v>
      </c>
    </row>
    <row r="409" spans="1:5" x14ac:dyDescent="0.2">
      <c r="A409" s="2" t="s">
        <v>18</v>
      </c>
      <c r="B409" s="2" t="s">
        <v>521</v>
      </c>
      <c r="C409" s="2" t="s">
        <v>521</v>
      </c>
      <c r="D409" s="2" t="s">
        <v>522</v>
      </c>
      <c r="E409" s="3">
        <v>182000</v>
      </c>
    </row>
    <row r="410" spans="1:5" x14ac:dyDescent="0.2">
      <c r="A410" s="2" t="s">
        <v>18</v>
      </c>
      <c r="B410" s="2" t="s">
        <v>523</v>
      </c>
      <c r="C410" s="2" t="s">
        <v>523</v>
      </c>
      <c r="D410" s="2" t="s">
        <v>524</v>
      </c>
      <c r="E410" s="3">
        <v>113000</v>
      </c>
    </row>
    <row r="411" spans="1:5" x14ac:dyDescent="0.2">
      <c r="A411" s="2" t="s">
        <v>11</v>
      </c>
      <c r="B411" s="2" t="str">
        <f>"1135034"</f>
        <v>1135034</v>
      </c>
      <c r="C411" s="2" t="str">
        <f>"1135034"</f>
        <v>1135034</v>
      </c>
      <c r="D411" s="2" t="s">
        <v>525</v>
      </c>
      <c r="E411" s="3">
        <v>2990</v>
      </c>
    </row>
    <row r="412" spans="1:5" x14ac:dyDescent="0.2">
      <c r="A412" s="2" t="s">
        <v>11</v>
      </c>
      <c r="B412" s="2" t="str">
        <f>"1135038"</f>
        <v>1135038</v>
      </c>
      <c r="C412" s="2" t="str">
        <f>"1135038"</f>
        <v>1135038</v>
      </c>
      <c r="D412" s="2" t="s">
        <v>526</v>
      </c>
      <c r="E412" s="3">
        <v>8600</v>
      </c>
    </row>
    <row r="413" spans="1:5" x14ac:dyDescent="0.2">
      <c r="A413" s="2" t="s">
        <v>40</v>
      </c>
      <c r="B413" s="2" t="str">
        <f>"1122642"</f>
        <v>1122642</v>
      </c>
      <c r="C413" s="2" t="str">
        <f>"1122642"</f>
        <v>1122642</v>
      </c>
      <c r="D413" s="2" t="s">
        <v>527</v>
      </c>
      <c r="E413" s="3">
        <v>108880</v>
      </c>
    </row>
    <row r="414" spans="1:5" x14ac:dyDescent="0.2">
      <c r="A414" s="2" t="s">
        <v>52</v>
      </c>
      <c r="B414" s="2" t="str">
        <f>"1136742"</f>
        <v>1136742</v>
      </c>
      <c r="C414" s="2" t="str">
        <f>"1136742"</f>
        <v>1136742</v>
      </c>
      <c r="D414" s="2" t="s">
        <v>528</v>
      </c>
      <c r="E414" s="3">
        <v>100000</v>
      </c>
    </row>
    <row r="415" spans="1:5" x14ac:dyDescent="0.2">
      <c r="A415" s="2" t="s">
        <v>9</v>
      </c>
      <c r="B415" s="2" t="str">
        <f>"1124075"</f>
        <v>1124075</v>
      </c>
      <c r="C415" s="2" t="str">
        <f>"1124075"</f>
        <v>1124075</v>
      </c>
      <c r="D415" s="2" t="s">
        <v>529</v>
      </c>
      <c r="E415" s="3">
        <v>24990</v>
      </c>
    </row>
    <row r="416" spans="1:5" x14ac:dyDescent="0.2">
      <c r="A416" s="2" t="s">
        <v>9</v>
      </c>
      <c r="B416" s="2" t="str">
        <f>"1124073"</f>
        <v>1124073</v>
      </c>
      <c r="C416" s="2" t="str">
        <f>"1124073"</f>
        <v>1124073</v>
      </c>
      <c r="D416" s="2" t="s">
        <v>530</v>
      </c>
      <c r="E416" s="3">
        <v>14990</v>
      </c>
    </row>
    <row r="417" spans="1:5" ht="30" x14ac:dyDescent="0.2">
      <c r="A417" s="2" t="s">
        <v>9</v>
      </c>
      <c r="B417" s="2" t="str">
        <f>"1133023"</f>
        <v>1133023</v>
      </c>
      <c r="C417" s="2" t="str">
        <f>"1133023"</f>
        <v>1133023</v>
      </c>
      <c r="D417" s="2" t="s">
        <v>531</v>
      </c>
      <c r="E417" s="3">
        <v>18600</v>
      </c>
    </row>
    <row r="418" spans="1:5" x14ac:dyDescent="0.2">
      <c r="A418" s="2" t="s">
        <v>143</v>
      </c>
      <c r="B418" s="2" t="str">
        <f>"1114594"</f>
        <v>1114594</v>
      </c>
      <c r="C418" s="2" t="str">
        <f>"1114594"</f>
        <v>1114594</v>
      </c>
      <c r="D418" s="2" t="s">
        <v>532</v>
      </c>
      <c r="E418" s="3">
        <v>100000</v>
      </c>
    </row>
    <row r="419" spans="1:5" x14ac:dyDescent="0.2">
      <c r="A419" s="2" t="s">
        <v>533</v>
      </c>
      <c r="B419" s="2" t="s">
        <v>534</v>
      </c>
      <c r="C419" s="2" t="s">
        <v>534</v>
      </c>
      <c r="D419" s="2" t="s">
        <v>535</v>
      </c>
      <c r="E419" s="3">
        <v>14990</v>
      </c>
    </row>
    <row r="420" spans="1:5" x14ac:dyDescent="0.2">
      <c r="A420" s="2" t="s">
        <v>11</v>
      </c>
      <c r="B420" s="2" t="str">
        <f>"1135534"</f>
        <v>1135534</v>
      </c>
      <c r="C420" s="2" t="str">
        <f>"1135534"</f>
        <v>1135534</v>
      </c>
      <c r="D420" s="2" t="s">
        <v>536</v>
      </c>
      <c r="E420" s="3">
        <v>3990</v>
      </c>
    </row>
  </sheetData>
  <mergeCells count="3">
    <mergeCell ref="B1:D1"/>
    <mergeCell ref="B2:D2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Lista_de_Precios_Base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Microsoft Office User</cp:lastModifiedBy>
  <dcterms:created xsi:type="dcterms:W3CDTF">2022-11-21T20:49:37Z</dcterms:created>
  <dcterms:modified xsi:type="dcterms:W3CDTF">2022-11-21T22:24:03Z</dcterms:modified>
</cp:coreProperties>
</file>