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José Luis\Desktop\"/>
    </mc:Choice>
  </mc:AlternateContent>
  <xr:revisionPtr revIDLastSave="0" documentId="13_ncr:1_{69BE4DF8-02E9-4963-8D5A-B8164B4C7D82}" xr6:coauthVersionLast="47" xr6:coauthVersionMax="47" xr10:uidLastSave="{00000000-0000-0000-0000-000000000000}"/>
  <bookViews>
    <workbookView xWindow="-120" yWindow="-120" windowWidth="15600" windowHeight="11160" activeTab="3" xr2:uid="{0EA9FC88-F276-4E70-A265-A02862E7643B}"/>
  </bookViews>
  <sheets>
    <sheet name="Ejercicio 2.1" sheetId="1" r:id="rId1"/>
    <sheet name="Ejercicio 2.2" sheetId="2" r:id="rId2"/>
    <sheet name="Ejercicio 2.3" sheetId="3" r:id="rId3"/>
    <sheet name="Ejercicio 2.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8" i="4" l="1"/>
  <c r="K78" i="4"/>
  <c r="J74" i="4"/>
  <c r="J73" i="4"/>
  <c r="J72" i="4"/>
  <c r="B72" i="4"/>
  <c r="J70" i="4"/>
  <c r="K67" i="4"/>
  <c r="K65" i="4"/>
  <c r="K64" i="4"/>
  <c r="K63" i="4"/>
  <c r="K46" i="4"/>
  <c r="K42" i="4"/>
  <c r="K30" i="4"/>
  <c r="J31" i="4" s="1"/>
  <c r="K27" i="4"/>
  <c r="J28" i="4" s="1"/>
  <c r="J23" i="4"/>
  <c r="K24" i="4" s="1"/>
  <c r="K20" i="4"/>
  <c r="J18" i="4" s="1"/>
  <c r="J16" i="4"/>
  <c r="K17" i="4" s="1"/>
  <c r="J12" i="4"/>
  <c r="B32" i="3"/>
  <c r="E5" i="3"/>
  <c r="E7" i="3"/>
  <c r="J4" i="3"/>
  <c r="I4" i="3"/>
  <c r="J5" i="3" s="1"/>
  <c r="E4" i="3"/>
  <c r="K24" i="3"/>
  <c r="J21" i="3"/>
  <c r="J22" i="3" s="1"/>
  <c r="K23" i="3" s="1"/>
  <c r="K17" i="3"/>
  <c r="J34" i="3" s="1"/>
  <c r="J14" i="3"/>
  <c r="J11" i="3"/>
  <c r="K32" i="3" s="1"/>
  <c r="J33" i="3" s="1"/>
  <c r="L73" i="3"/>
  <c r="L69" i="3"/>
  <c r="L65" i="3"/>
  <c r="K38" i="2"/>
  <c r="K36" i="2"/>
  <c r="K34" i="2"/>
  <c r="K32" i="2"/>
  <c r="K30" i="2"/>
  <c r="J28" i="2"/>
  <c r="K26" i="2"/>
  <c r="J24" i="2"/>
  <c r="K21" i="2"/>
  <c r="J19" i="2"/>
  <c r="K12" i="2"/>
  <c r="J13" i="2" s="1"/>
  <c r="J2" i="2"/>
  <c r="J3" i="2" s="1"/>
  <c r="K4" i="2" s="1"/>
  <c r="N33" i="2"/>
  <c r="J98" i="1"/>
  <c r="K99" i="1" s="1"/>
  <c r="J96" i="1"/>
  <c r="K97" i="1" s="1"/>
  <c r="J94" i="1"/>
  <c r="K95" i="1" s="1"/>
  <c r="K18" i="1"/>
  <c r="J17" i="1"/>
  <c r="K17" i="1" s="1"/>
  <c r="I17" i="1"/>
  <c r="J92" i="1"/>
  <c r="K93" i="1" s="1"/>
  <c r="K91" i="1"/>
  <c r="J88" i="1"/>
  <c r="K89" i="1" s="1"/>
  <c r="K87" i="1"/>
  <c r="J86" i="1"/>
  <c r="J15" i="1"/>
  <c r="K15" i="1"/>
  <c r="I15" i="1"/>
  <c r="J84" i="1"/>
  <c r="K79" i="1"/>
  <c r="B72" i="1"/>
  <c r="J68" i="1"/>
  <c r="K73" i="1" s="1"/>
  <c r="K67" i="1"/>
  <c r="J76" i="1" s="1"/>
  <c r="K63" i="1"/>
  <c r="J83" i="1" s="1"/>
  <c r="N54" i="1"/>
  <c r="K52" i="1"/>
  <c r="K48" i="1"/>
  <c r="K49" i="1" s="1"/>
  <c r="J50" i="1" s="1"/>
  <c r="J51" i="1" s="1"/>
  <c r="M47" i="1" s="1"/>
  <c r="J44" i="1"/>
  <c r="J45" i="1" s="1"/>
  <c r="J41" i="1"/>
  <c r="J42" i="1" s="1"/>
  <c r="K43" i="1" s="1"/>
  <c r="N45" i="1" s="1"/>
  <c r="N49" i="1" s="1"/>
  <c r="K37" i="1"/>
  <c r="J33" i="1"/>
  <c r="J36" i="1" s="1"/>
  <c r="K35" i="1" s="1"/>
  <c r="N55" i="1" s="1"/>
  <c r="K29" i="1"/>
  <c r="J28" i="1"/>
  <c r="K24" i="1"/>
  <c r="J6" i="3" l="1"/>
  <c r="G6" i="3"/>
  <c r="H6" i="3" s="1"/>
  <c r="I5" i="3"/>
  <c r="K4" i="3"/>
  <c r="J12" i="3"/>
  <c r="K18" i="3"/>
  <c r="K25" i="3"/>
  <c r="J26" i="3" s="1"/>
  <c r="J15" i="3"/>
  <c r="K16" i="3" s="1"/>
  <c r="K14" i="2"/>
  <c r="J9" i="2"/>
  <c r="K10" i="2" s="1"/>
  <c r="J5" i="2"/>
  <c r="K6" i="2" s="1"/>
  <c r="J7" i="2"/>
  <c r="K8" i="2" s="1"/>
  <c r="J15" i="2"/>
  <c r="K16" i="2" s="1"/>
  <c r="J17" i="2" s="1"/>
  <c r="M26" i="2"/>
  <c r="M27" i="2"/>
  <c r="M25" i="2"/>
  <c r="N24" i="2"/>
  <c r="N28" i="2" s="1"/>
  <c r="K71" i="1"/>
  <c r="J75" i="1"/>
  <c r="K77" i="1" s="1"/>
  <c r="K69" i="1"/>
  <c r="K80" i="1" s="1"/>
  <c r="K70" i="1"/>
  <c r="K53" i="1"/>
  <c r="J54" i="1" s="1"/>
  <c r="J55" i="1" s="1"/>
  <c r="M48" i="1" s="1"/>
  <c r="K46" i="1"/>
  <c r="K47" i="1"/>
  <c r="N56" i="1" s="1"/>
  <c r="N58" i="1" s="1"/>
  <c r="J58" i="1" s="1"/>
  <c r="K60" i="1" s="1"/>
  <c r="K34" i="1"/>
  <c r="K30" i="1"/>
  <c r="J31" i="1" s="1"/>
  <c r="K38" i="1"/>
  <c r="J39" i="1" s="1"/>
  <c r="J40" i="1" s="1"/>
  <c r="M46" i="1" s="1"/>
  <c r="E12" i="1"/>
  <c r="E9" i="1"/>
  <c r="J7" i="1"/>
  <c r="G8" i="1" s="1"/>
  <c r="H8" i="1" s="1"/>
  <c r="I7" i="1"/>
  <c r="I8" i="1" s="1"/>
  <c r="E7" i="1"/>
  <c r="K6" i="1"/>
  <c r="J20" i="3" l="1"/>
  <c r="J27" i="3"/>
  <c r="K29" i="3" s="1"/>
  <c r="K13" i="3"/>
  <c r="K28" i="3"/>
  <c r="K5" i="3"/>
  <c r="I6" i="3"/>
  <c r="K6" i="3" s="1"/>
  <c r="I7" i="3"/>
  <c r="L56" i="2"/>
  <c r="N35" i="2"/>
  <c r="N34" i="2"/>
  <c r="J85" i="1"/>
  <c r="J82" i="1"/>
  <c r="J74" i="1"/>
  <c r="L77" i="1" s="1"/>
  <c r="J32" i="1"/>
  <c r="I9" i="1"/>
  <c r="J8" i="1"/>
  <c r="J9" i="1" s="1"/>
  <c r="K7" i="1"/>
  <c r="J7" i="3" l="1"/>
  <c r="K7" i="3" s="1"/>
  <c r="I8" i="3"/>
  <c r="J8" i="3"/>
  <c r="N37" i="2"/>
  <c r="L64" i="2"/>
  <c r="M24" i="2"/>
  <c r="M28" i="2" s="1"/>
  <c r="N29" i="2" s="1"/>
  <c r="L85" i="1"/>
  <c r="M45" i="1"/>
  <c r="M49" i="1" s="1"/>
  <c r="N50" i="1" s="1"/>
  <c r="J56" i="1"/>
  <c r="K8" i="1"/>
  <c r="G10" i="1"/>
  <c r="H10" i="1" s="1"/>
  <c r="J10" i="1"/>
  <c r="K9" i="1"/>
  <c r="I10" i="1"/>
  <c r="G8" i="3" l="1"/>
  <c r="H8" i="3" s="1"/>
  <c r="K8" i="3"/>
  <c r="J30" i="3" s="1"/>
  <c r="K31" i="3" s="1"/>
  <c r="J35" i="3" s="1"/>
  <c r="K36" i="3" s="1"/>
  <c r="L36" i="3" s="1"/>
  <c r="L60" i="2"/>
  <c r="K57" i="1"/>
  <c r="K81" i="1" s="1"/>
  <c r="K78" i="1"/>
  <c r="K10" i="1"/>
  <c r="I11" i="1"/>
  <c r="J11" i="1"/>
  <c r="D11" i="1"/>
  <c r="E11" i="1" s="1"/>
  <c r="L81" i="1" l="1"/>
  <c r="J12" i="1"/>
  <c r="I12" i="1"/>
  <c r="I13" i="1" s="1"/>
  <c r="K11" i="1"/>
  <c r="I14" i="1" l="1"/>
  <c r="J13" i="1"/>
  <c r="G14" i="1"/>
  <c r="H14" i="1" s="1"/>
  <c r="G13" i="1"/>
  <c r="H13" i="1" s="1"/>
  <c r="K12" i="1"/>
  <c r="J14" i="1" l="1"/>
  <c r="K16" i="1" s="1"/>
  <c r="K13" i="1"/>
  <c r="K14" i="1" l="1"/>
</calcChain>
</file>

<file path=xl/sharedStrings.xml><?xml version="1.0" encoding="utf-8"?>
<sst xmlns="http://schemas.openxmlformats.org/spreadsheetml/2006/main" count="368" uniqueCount="104">
  <si>
    <t>ENTRADAS</t>
  </si>
  <si>
    <t>SALIDAS</t>
  </si>
  <si>
    <t>SALDO</t>
  </si>
  <si>
    <t>FECHA</t>
  </si>
  <si>
    <t>CONCEPTO</t>
  </si>
  <si>
    <t>UDS.</t>
  </si>
  <si>
    <t>PRECIO</t>
  </si>
  <si>
    <t>VALOR</t>
  </si>
  <si>
    <t>FICHA DE ALMACÉN</t>
  </si>
  <si>
    <t>Método del PMP</t>
  </si>
  <si>
    <t>Ex.inicial</t>
  </si>
  <si>
    <t>Compras</t>
  </si>
  <si>
    <t>Ventas</t>
  </si>
  <si>
    <t>Devoluciones</t>
  </si>
  <si>
    <t>Nº CUENTA</t>
  </si>
  <si>
    <t>CUENTA</t>
  </si>
  <si>
    <t>DEBE</t>
  </si>
  <si>
    <t>HABER</t>
  </si>
  <si>
    <t>Aportación</t>
  </si>
  <si>
    <t>banco</t>
  </si>
  <si>
    <t>Existencias</t>
  </si>
  <si>
    <t>capital social</t>
  </si>
  <si>
    <t>compra de mds</t>
  </si>
  <si>
    <t>compras</t>
  </si>
  <si>
    <t>bancos</t>
  </si>
  <si>
    <t>proveedores</t>
  </si>
  <si>
    <t>iva soportado</t>
  </si>
  <si>
    <t>venta mds</t>
  </si>
  <si>
    <t>ventas</t>
  </si>
  <si>
    <t>iva repercutido</t>
  </si>
  <si>
    <t>clientes</t>
  </si>
  <si>
    <t>devoluciones ventas</t>
  </si>
  <si>
    <t>devolución venta</t>
  </si>
  <si>
    <t>(430) clientes</t>
  </si>
  <si>
    <t>(400) proveedores</t>
  </si>
  <si>
    <t>cobro 60% clientes</t>
  </si>
  <si>
    <t>pago 70% proveedores</t>
  </si>
  <si>
    <t>servicios bancarios</t>
  </si>
  <si>
    <t>liquidacion de iva</t>
  </si>
  <si>
    <t>HP acreedora por iva</t>
  </si>
  <si>
    <t>regularizacion existencias</t>
  </si>
  <si>
    <t>Variación existencias</t>
  </si>
  <si>
    <t>mercaderías</t>
  </si>
  <si>
    <t>Pérdida por deterioro existencia</t>
  </si>
  <si>
    <t>Deterioro valor mds</t>
  </si>
  <si>
    <t>Corrección existencias</t>
  </si>
  <si>
    <t>regularización GASTOS</t>
  </si>
  <si>
    <t>Compra mds</t>
  </si>
  <si>
    <t>devolucion ventas</t>
  </si>
  <si>
    <t>Resultado del ejercicio</t>
  </si>
  <si>
    <t>regularización INGRESOS</t>
  </si>
  <si>
    <t>Asiento de cierre</t>
  </si>
  <si>
    <t>mds</t>
  </si>
  <si>
    <t>Ex. Iniciales</t>
  </si>
  <si>
    <t>Ex. Finales</t>
  </si>
  <si>
    <t>reversión deterioro existencias</t>
  </si>
  <si>
    <t>Correción existencias</t>
  </si>
  <si>
    <t>compra mds</t>
  </si>
  <si>
    <t>Devengo de intereses</t>
  </si>
  <si>
    <t>intereses de deudas</t>
  </si>
  <si>
    <t>pago a proveedores</t>
  </si>
  <si>
    <t>ventas mds</t>
  </si>
  <si>
    <t>Ingresos de créditos</t>
  </si>
  <si>
    <t>cobro a clientes</t>
  </si>
  <si>
    <t>variacion de existencias</t>
  </si>
  <si>
    <t>envases</t>
  </si>
  <si>
    <t>repuestos</t>
  </si>
  <si>
    <t>reversión del deterioro valor existencias</t>
  </si>
  <si>
    <t>Ex iniciales</t>
  </si>
  <si>
    <t>HP acreedora</t>
  </si>
  <si>
    <t>regularizacion de existencias</t>
  </si>
  <si>
    <t>regularizacion de GASTOS</t>
  </si>
  <si>
    <t>COMPRAS</t>
  </si>
  <si>
    <t>Regularización de INGRESOS</t>
  </si>
  <si>
    <t>caja</t>
  </si>
  <si>
    <t>compra mat. Primas</t>
  </si>
  <si>
    <t>compra M.P.</t>
  </si>
  <si>
    <t>rappels compras</t>
  </si>
  <si>
    <t>compras mds</t>
  </si>
  <si>
    <t>compra otr aprov</t>
  </si>
  <si>
    <t>venta prod terminados</t>
  </si>
  <si>
    <t>venta envases y embalajes</t>
  </si>
  <si>
    <t>iv a repercutido</t>
  </si>
  <si>
    <t>descuento compras</t>
  </si>
  <si>
    <t>transportes</t>
  </si>
  <si>
    <t>prestacion de servicios</t>
  </si>
  <si>
    <t>prest servicios</t>
  </si>
  <si>
    <t>liquidacion iva</t>
  </si>
  <si>
    <t>iva soprtado</t>
  </si>
  <si>
    <t>baja existencias iniciales</t>
  </si>
  <si>
    <t>materias primas</t>
  </si>
  <si>
    <t>variacion existencias mat. Primas</t>
  </si>
  <si>
    <t>variacion existencias otr aprov</t>
  </si>
  <si>
    <t>productos terminados</t>
  </si>
  <si>
    <t>variacion existencias prod terminados</t>
  </si>
  <si>
    <t>alta existencias finales</t>
  </si>
  <si>
    <t>regularización de GASTOS</t>
  </si>
  <si>
    <t>compra mat primas</t>
  </si>
  <si>
    <t>compra otr aprovisionamientos</t>
  </si>
  <si>
    <t>sa5000</t>
  </si>
  <si>
    <t>sd1500</t>
  </si>
  <si>
    <t>sa800</t>
  </si>
  <si>
    <t>sd2200</t>
  </si>
  <si>
    <t>regularización de INGRESOS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</si>
</sst>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2" x14ac:knownFonts="1">
    <font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rgb="FF231F20"/>
      <name val="Arial"/>
      <family val="2"/>
    </font>
    <font>
      <sz val="10"/>
      <color rgb="FF231F20"/>
      <name val="Arial"/>
      <family val="2"/>
    </font>
    <font>
      <sz val="30"/>
      <color rgb="FFC00000"/>
      <name val="Aptos Narrow"/>
      <family val="2"/>
      <scheme val="minor"/>
    </font>
    <font>
      <sz val="20"/>
      <color rgb="FFC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color rgb="FF0070C0"/>
      <name val="Aptos Narrow"/>
      <family val="2"/>
      <scheme val="minor"/>
    </font>
    <font>
      <b/>
      <sz val="10"/>
      <color rgb="FFFF0000"/>
      <name val="Arial"/>
      <family val="2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CC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24994659260841701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theme="0" tint="-0.2499465926084170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/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 tint="-0.24994659260841701"/>
      </right>
      <top/>
      <bottom style="thin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4" fontId="2" fillId="0" borderId="1" xfId="0" applyNumberFormat="1" applyFont="1" applyBorder="1" applyAlignment="1">
      <alignment horizontal="center" vertical="center" wrapText="1"/>
    </xf>
    <xf numFmtId="4" fontId="2" fillId="0" borderId="11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right" vertical="center" wrapText="1" indent="1"/>
    </xf>
    <xf numFmtId="4" fontId="3" fillId="0" borderId="6" xfId="0" applyNumberFormat="1" applyFont="1" applyBorder="1" applyAlignment="1">
      <alignment horizontal="right" vertical="center" wrapText="1" indent="1"/>
    </xf>
    <xf numFmtId="4" fontId="3" fillId="0" borderId="9" xfId="0" applyNumberFormat="1" applyFont="1" applyBorder="1" applyAlignment="1">
      <alignment horizontal="right" vertical="center" wrapText="1" indent="1"/>
    </xf>
    <xf numFmtId="3" fontId="2" fillId="0" borderId="15" xfId="0" applyNumberFormat="1" applyFont="1" applyBorder="1" applyAlignment="1">
      <alignment horizontal="center" vertical="center" wrapText="1"/>
    </xf>
    <xf numFmtId="3" fontId="2" fillId="0" borderId="1" xfId="0" applyNumberFormat="1" applyFont="1" applyBorder="1" applyAlignment="1">
      <alignment horizontal="center" vertical="center" wrapText="1"/>
    </xf>
    <xf numFmtId="164" fontId="0" fillId="0" borderId="0" xfId="0" applyNumberFormat="1"/>
    <xf numFmtId="164" fontId="1" fillId="2" borderId="1" xfId="0" applyNumberFormat="1" applyFont="1" applyFill="1" applyBorder="1" applyAlignment="1">
      <alignment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5" xfId="0" applyNumberFormat="1" applyFont="1" applyBorder="1" applyAlignment="1">
      <alignment horizontal="center" vertical="center" wrapText="1"/>
    </xf>
    <xf numFmtId="164" fontId="3" fillId="0" borderId="8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3" fontId="0" fillId="0" borderId="0" xfId="0" applyNumberFormat="1" applyAlignment="1">
      <alignment horizontal="center"/>
    </xf>
    <xf numFmtId="3" fontId="1" fillId="0" borderId="16" xfId="0" applyNumberFormat="1" applyFont="1" applyBorder="1" applyAlignment="1">
      <alignment horizontal="center" vertical="center" wrapText="1"/>
    </xf>
    <xf numFmtId="3" fontId="3" fillId="0" borderId="17" xfId="0" applyNumberFormat="1" applyFont="1" applyBorder="1" applyAlignment="1">
      <alignment horizontal="center" vertical="center" wrapText="1"/>
    </xf>
    <xf numFmtId="3" fontId="1" fillId="0" borderId="18" xfId="0" applyNumberFormat="1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3" fontId="3" fillId="0" borderId="18" xfId="0" applyNumberFormat="1" applyFont="1" applyBorder="1" applyAlignment="1">
      <alignment horizontal="center" vertical="center" wrapText="1"/>
    </xf>
    <xf numFmtId="4" fontId="0" fillId="0" borderId="0" xfId="0" applyNumberFormat="1" applyAlignment="1">
      <alignment horizontal="right"/>
    </xf>
    <xf numFmtId="4" fontId="1" fillId="0" borderId="3" xfId="0" applyNumberFormat="1" applyFont="1" applyBorder="1" applyAlignment="1">
      <alignment horizontal="right" vertical="center" wrapText="1"/>
    </xf>
    <xf numFmtId="4" fontId="1" fillId="0" borderId="12" xfId="0" applyNumberFormat="1" applyFont="1" applyBorder="1" applyAlignment="1">
      <alignment horizontal="right" vertical="center" wrapText="1"/>
    </xf>
    <xf numFmtId="4" fontId="1" fillId="0" borderId="6" xfId="0" applyNumberFormat="1" applyFont="1" applyBorder="1" applyAlignment="1">
      <alignment horizontal="right" vertical="center" wrapText="1"/>
    </xf>
    <xf numFmtId="4" fontId="3" fillId="0" borderId="6" xfId="0" applyNumberFormat="1" applyFont="1" applyBorder="1" applyAlignment="1">
      <alignment horizontal="right" vertical="center" wrapText="1"/>
    </xf>
    <xf numFmtId="4" fontId="3" fillId="0" borderId="13" xfId="0" applyNumberFormat="1" applyFont="1" applyBorder="1" applyAlignment="1">
      <alignment horizontal="right" vertical="center" wrapText="1"/>
    </xf>
    <xf numFmtId="4" fontId="1" fillId="0" borderId="9" xfId="0" applyNumberFormat="1" applyFont="1" applyBorder="1" applyAlignment="1">
      <alignment horizontal="right" vertical="center" wrapText="1"/>
    </xf>
    <xf numFmtId="4" fontId="1" fillId="0" borderId="14" xfId="0" applyNumberFormat="1" applyFont="1" applyBorder="1" applyAlignment="1">
      <alignment horizontal="right" vertical="center" wrapText="1"/>
    </xf>
    <xf numFmtId="4" fontId="1" fillId="0" borderId="4" xfId="0" applyNumberFormat="1" applyFont="1" applyBorder="1" applyAlignment="1">
      <alignment horizontal="right" vertical="center" wrapText="1"/>
    </xf>
    <xf numFmtId="4" fontId="1" fillId="0" borderId="7" xfId="0" applyNumberFormat="1" applyFont="1" applyBorder="1" applyAlignment="1">
      <alignment horizontal="right" vertical="center" wrapText="1"/>
    </xf>
    <xf numFmtId="4" fontId="3" fillId="0" borderId="9" xfId="0" applyNumberFormat="1" applyFont="1" applyBorder="1" applyAlignment="1">
      <alignment horizontal="right" vertical="center" wrapText="1"/>
    </xf>
    <xf numFmtId="4" fontId="3" fillId="0" borderId="4" xfId="0" applyNumberFormat="1" applyFont="1" applyBorder="1" applyAlignment="1">
      <alignment horizontal="right" vertical="center" wrapText="1"/>
    </xf>
    <xf numFmtId="164" fontId="3" fillId="0" borderId="19" xfId="0" applyNumberFormat="1" applyFont="1" applyBorder="1" applyAlignment="1">
      <alignment horizontal="center" vertical="center" wrapText="1"/>
    </xf>
    <xf numFmtId="0" fontId="3" fillId="0" borderId="20" xfId="0" applyFont="1" applyBorder="1" applyAlignment="1">
      <alignment horizontal="left" vertical="center" wrapText="1"/>
    </xf>
    <xf numFmtId="3" fontId="1" fillId="0" borderId="21" xfId="0" applyNumberFormat="1" applyFont="1" applyBorder="1" applyAlignment="1">
      <alignment horizontal="center" vertical="center" wrapText="1"/>
    </xf>
    <xf numFmtId="4" fontId="1" fillId="0" borderId="22" xfId="0" applyNumberFormat="1" applyFont="1" applyBorder="1" applyAlignment="1">
      <alignment horizontal="right" vertical="center" wrapText="1"/>
    </xf>
    <xf numFmtId="4" fontId="1" fillId="0" borderId="23" xfId="0" applyNumberFormat="1" applyFont="1" applyBorder="1" applyAlignment="1">
      <alignment horizontal="right" vertical="center" wrapText="1"/>
    </xf>
    <xf numFmtId="3" fontId="1" fillId="0" borderId="19" xfId="0" applyNumberFormat="1" applyFont="1" applyBorder="1" applyAlignment="1">
      <alignment horizontal="center" vertical="center" wrapText="1"/>
    </xf>
    <xf numFmtId="4" fontId="1" fillId="0" borderId="20" xfId="0" applyNumberFormat="1" applyFont="1" applyBorder="1" applyAlignment="1">
      <alignment horizontal="right" vertical="center" wrapText="1"/>
    </xf>
    <xf numFmtId="3" fontId="3" fillId="0" borderId="21" xfId="0" applyNumberFormat="1" applyFont="1" applyBorder="1" applyAlignment="1">
      <alignment horizontal="center" vertical="center" wrapText="1"/>
    </xf>
    <xf numFmtId="4" fontId="3" fillId="0" borderId="22" xfId="0" applyNumberFormat="1" applyFont="1" applyBorder="1" applyAlignment="1">
      <alignment horizontal="right" vertical="center" wrapText="1" indent="1"/>
    </xf>
    <xf numFmtId="4" fontId="3" fillId="0" borderId="20" xfId="0" applyNumberFormat="1" applyFont="1" applyBorder="1" applyAlignment="1">
      <alignment horizontal="right" vertical="center" wrapText="1"/>
    </xf>
    <xf numFmtId="164" fontId="4" fillId="0" borderId="0" xfId="0" applyNumberFormat="1" applyFont="1"/>
    <xf numFmtId="0" fontId="4" fillId="0" borderId="0" xfId="0" applyFont="1" applyAlignment="1">
      <alignment horizontal="left"/>
    </xf>
    <xf numFmtId="3" fontId="4" fillId="0" borderId="0" xfId="0" applyNumberFormat="1" applyFont="1" applyAlignment="1">
      <alignment horizontal="center"/>
    </xf>
    <xf numFmtId="4" fontId="4" fillId="0" borderId="0" xfId="0" applyNumberFormat="1" applyFont="1" applyAlignment="1">
      <alignment horizontal="right"/>
    </xf>
    <xf numFmtId="0" fontId="4" fillId="0" borderId="0" xfId="0" applyFont="1" applyAlignment="1">
      <alignment horizontal="left" vertical="center"/>
    </xf>
    <xf numFmtId="3" fontId="4" fillId="0" borderId="0" xfId="0" applyNumberFormat="1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0" fontId="0" fillId="0" borderId="0" xfId="0" applyAlignment="1">
      <alignment vertical="center"/>
    </xf>
    <xf numFmtId="164" fontId="5" fillId="0" borderId="0" xfId="0" applyNumberFormat="1" applyFont="1" applyAlignment="1">
      <alignment vertical="center"/>
    </xf>
    <xf numFmtId="4" fontId="1" fillId="0" borderId="10" xfId="0" applyNumberFormat="1" applyFont="1" applyBorder="1" applyAlignment="1">
      <alignment horizontal="right" vertical="center" wrapText="1"/>
    </xf>
    <xf numFmtId="0" fontId="6" fillId="0" borderId="0" xfId="0" applyFont="1"/>
    <xf numFmtId="164" fontId="6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center"/>
    </xf>
    <xf numFmtId="164" fontId="0" fillId="0" borderId="2" xfId="0" applyNumberFormat="1" applyBorder="1"/>
    <xf numFmtId="0" fontId="0" fillId="0" borderId="3" xfId="0" applyBorder="1" applyAlignment="1">
      <alignment horizontal="left"/>
    </xf>
    <xf numFmtId="4" fontId="0" fillId="0" borderId="3" xfId="0" applyNumberFormat="1" applyBorder="1" applyAlignment="1">
      <alignment horizontal="right"/>
    </xf>
    <xf numFmtId="4" fontId="0" fillId="0" borderId="4" xfId="0" applyNumberFormat="1" applyBorder="1" applyAlignment="1">
      <alignment horizontal="right"/>
    </xf>
    <xf numFmtId="164" fontId="0" fillId="0" borderId="5" xfId="0" applyNumberFormat="1" applyBorder="1"/>
    <xf numFmtId="0" fontId="0" fillId="0" borderId="6" xfId="0" applyBorder="1" applyAlignment="1">
      <alignment horizontal="left"/>
    </xf>
    <xf numFmtId="4" fontId="0" fillId="0" borderId="6" xfId="0" applyNumberFormat="1" applyBorder="1" applyAlignment="1">
      <alignment horizontal="right"/>
    </xf>
    <xf numFmtId="4" fontId="0" fillId="0" borderId="7" xfId="0" applyNumberFormat="1" applyBorder="1" applyAlignment="1">
      <alignment horizontal="right"/>
    </xf>
    <xf numFmtId="164" fontId="0" fillId="0" borderId="8" xfId="0" applyNumberFormat="1" applyBorder="1"/>
    <xf numFmtId="0" fontId="0" fillId="0" borderId="9" xfId="0" applyBorder="1" applyAlignment="1">
      <alignment horizontal="left"/>
    </xf>
    <xf numFmtId="4" fontId="0" fillId="0" borderId="9" xfId="0" applyNumberFormat="1" applyBorder="1" applyAlignment="1">
      <alignment horizontal="right"/>
    </xf>
    <xf numFmtId="4" fontId="0" fillId="0" borderId="10" xfId="0" applyNumberFormat="1" applyBorder="1" applyAlignment="1">
      <alignment horizontal="right"/>
    </xf>
    <xf numFmtId="164" fontId="0" fillId="0" borderId="19" xfId="0" applyNumberFormat="1" applyBorder="1"/>
    <xf numFmtId="0" fontId="0" fillId="0" borderId="22" xfId="0" applyBorder="1" applyAlignment="1">
      <alignment horizontal="left"/>
    </xf>
    <xf numFmtId="4" fontId="0" fillId="0" borderId="22" xfId="0" applyNumberFormat="1" applyBorder="1" applyAlignment="1">
      <alignment horizontal="right"/>
    </xf>
    <xf numFmtId="4" fontId="0" fillId="0" borderId="20" xfId="0" applyNumberFormat="1" applyBorder="1" applyAlignment="1">
      <alignment horizontal="right"/>
    </xf>
    <xf numFmtId="0" fontId="0" fillId="0" borderId="26" xfId="0" applyBorder="1" applyAlignment="1">
      <alignment horizontal="left"/>
    </xf>
    <xf numFmtId="4" fontId="0" fillId="0" borderId="26" xfId="0" applyNumberFormat="1" applyBorder="1" applyAlignment="1">
      <alignment horizontal="right"/>
    </xf>
    <xf numFmtId="4" fontId="0" fillId="0" borderId="27" xfId="0" applyNumberFormat="1" applyBorder="1" applyAlignment="1">
      <alignment horizontal="right"/>
    </xf>
    <xf numFmtId="0" fontId="0" fillId="0" borderId="28" xfId="0" applyBorder="1"/>
    <xf numFmtId="0" fontId="0" fillId="0" borderId="30" xfId="0" applyBorder="1"/>
    <xf numFmtId="4" fontId="7" fillId="0" borderId="9" xfId="0" applyNumberFormat="1" applyFont="1" applyBorder="1" applyAlignment="1">
      <alignment horizontal="right"/>
    </xf>
    <xf numFmtId="4" fontId="7" fillId="0" borderId="10" xfId="0" applyNumberFormat="1" applyFont="1" applyBorder="1" applyAlignment="1">
      <alignment horizontal="right"/>
    </xf>
    <xf numFmtId="4" fontId="0" fillId="0" borderId="29" xfId="0" applyNumberFormat="1" applyBorder="1"/>
    <xf numFmtId="4" fontId="0" fillId="0" borderId="30" xfId="0" applyNumberFormat="1" applyBorder="1"/>
    <xf numFmtId="4" fontId="0" fillId="0" borderId="0" xfId="0" applyNumberFormat="1"/>
    <xf numFmtId="4" fontId="0" fillId="0" borderId="31" xfId="0" applyNumberFormat="1" applyBorder="1"/>
    <xf numFmtId="4" fontId="8" fillId="0" borderId="7" xfId="0" applyNumberFormat="1" applyFont="1" applyBorder="1" applyAlignment="1">
      <alignment horizontal="right"/>
    </xf>
    <xf numFmtId="4" fontId="8" fillId="0" borderId="10" xfId="0" applyNumberFormat="1" applyFont="1" applyBorder="1" applyAlignment="1">
      <alignment horizontal="right"/>
    </xf>
    <xf numFmtId="164" fontId="0" fillId="0" borderId="32" xfId="0" applyNumberFormat="1" applyBorder="1"/>
    <xf numFmtId="4" fontId="9" fillId="3" borderId="24" xfId="0" applyNumberFormat="1" applyFont="1" applyFill="1" applyBorder="1" applyAlignment="1">
      <alignment horizontal="right" vertical="center" wrapText="1"/>
    </xf>
    <xf numFmtId="0" fontId="0" fillId="3" borderId="22" xfId="0" applyFill="1" applyBorder="1" applyAlignment="1">
      <alignment horizontal="left"/>
    </xf>
    <xf numFmtId="0" fontId="0" fillId="3" borderId="6" xfId="0" applyFill="1" applyBorder="1" applyAlignment="1">
      <alignment horizontal="left"/>
    </xf>
    <xf numFmtId="0" fontId="0" fillId="3" borderId="3" xfId="0" applyFill="1" applyBorder="1" applyAlignment="1">
      <alignment horizontal="left"/>
    </xf>
    <xf numFmtId="0" fontId="0" fillId="3" borderId="26" xfId="0" applyFill="1" applyBorder="1" applyAlignment="1">
      <alignment horizontal="left"/>
    </xf>
    <xf numFmtId="0" fontId="0" fillId="3" borderId="9" xfId="0" applyFill="1" applyBorder="1" applyAlignment="1">
      <alignment horizontal="left"/>
    </xf>
    <xf numFmtId="0" fontId="7" fillId="4" borderId="22" xfId="0" applyFont="1" applyFill="1" applyBorder="1" applyAlignment="1">
      <alignment horizontal="left"/>
    </xf>
    <xf numFmtId="4" fontId="10" fillId="0" borderId="0" xfId="0" applyNumberFormat="1" applyFont="1"/>
    <xf numFmtId="0" fontId="0" fillId="0" borderId="35" xfId="0" applyBorder="1" applyAlignment="1">
      <alignment horizontal="left"/>
    </xf>
    <xf numFmtId="4" fontId="8" fillId="0" borderId="22" xfId="0" applyNumberFormat="1" applyFont="1" applyBorder="1" applyAlignment="1">
      <alignment horizontal="right"/>
    </xf>
    <xf numFmtId="16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3" fontId="1" fillId="0" borderId="0" xfId="0" applyNumberFormat="1" applyFont="1" applyAlignment="1">
      <alignment horizontal="center" vertical="center" wrapText="1"/>
    </xf>
    <xf numFmtId="4" fontId="1" fillId="0" borderId="0" xfId="0" applyNumberFormat="1" applyFont="1" applyAlignment="1">
      <alignment horizontal="right" vertical="center" wrapText="1"/>
    </xf>
    <xf numFmtId="3" fontId="3" fillId="0" borderId="0" xfId="0" applyNumberFormat="1" applyFont="1" applyAlignment="1">
      <alignment horizontal="center" vertical="center" wrapText="1"/>
    </xf>
    <xf numFmtId="4" fontId="3" fillId="0" borderId="0" xfId="0" applyNumberFormat="1" applyFont="1" applyAlignment="1">
      <alignment horizontal="right" vertical="center" wrapText="1"/>
    </xf>
    <xf numFmtId="4" fontId="3" fillId="0" borderId="0" xfId="0" applyNumberFormat="1" applyFont="1" applyAlignment="1">
      <alignment horizontal="right" vertical="center" wrapText="1" indent="1"/>
    </xf>
    <xf numFmtId="4" fontId="9" fillId="0" borderId="0" xfId="0" applyNumberFormat="1" applyFont="1" applyAlignment="1">
      <alignment horizontal="right" vertical="center" wrapText="1"/>
    </xf>
    <xf numFmtId="0" fontId="3" fillId="0" borderId="3" xfId="0" applyFont="1" applyBorder="1" applyAlignment="1">
      <alignment horizontal="left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right" vertical="center" wrapText="1"/>
    </xf>
    <xf numFmtId="4" fontId="9" fillId="3" borderId="4" xfId="0" applyNumberFormat="1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left" vertical="center" wrapText="1"/>
    </xf>
    <xf numFmtId="3" fontId="1" fillId="0" borderId="9" xfId="0" applyNumberFormat="1" applyFont="1" applyBorder="1" applyAlignment="1">
      <alignment horizontal="center" vertical="center" wrapText="1"/>
    </xf>
    <xf numFmtId="3" fontId="3" fillId="0" borderId="9" xfId="0" applyNumberFormat="1" applyFont="1" applyBorder="1" applyAlignment="1">
      <alignment horizontal="center" vertical="center" wrapText="1"/>
    </xf>
    <xf numFmtId="4" fontId="9" fillId="3" borderId="10" xfId="0" applyNumberFormat="1" applyFont="1" applyFill="1" applyBorder="1" applyAlignment="1">
      <alignment horizontal="right" vertical="center" wrapText="1"/>
    </xf>
    <xf numFmtId="164" fontId="6" fillId="3" borderId="36" xfId="0" applyNumberFormat="1" applyFont="1" applyFill="1" applyBorder="1" applyAlignment="1">
      <alignment horizontal="center"/>
    </xf>
    <xf numFmtId="0" fontId="6" fillId="3" borderId="36" xfId="0" applyFont="1" applyFill="1" applyBorder="1" applyAlignment="1">
      <alignment horizontal="left"/>
    </xf>
    <xf numFmtId="4" fontId="6" fillId="3" borderId="36" xfId="0" applyNumberFormat="1" applyFont="1" applyFill="1" applyBorder="1" applyAlignment="1">
      <alignment horizontal="center"/>
    </xf>
    <xf numFmtId="4" fontId="7" fillId="0" borderId="6" xfId="0" applyNumberFormat="1" applyFont="1" applyBorder="1" applyAlignment="1">
      <alignment horizontal="right"/>
    </xf>
    <xf numFmtId="4" fontId="7" fillId="3" borderId="10" xfId="0" applyNumberFormat="1" applyFont="1" applyFill="1" applyBorder="1" applyAlignment="1">
      <alignment horizontal="right"/>
    </xf>
    <xf numFmtId="0" fontId="11" fillId="0" borderId="6" xfId="0" applyFont="1" applyBorder="1" applyAlignment="1">
      <alignment horizontal="left"/>
    </xf>
    <xf numFmtId="4" fontId="0" fillId="0" borderId="40" xfId="0" applyNumberFormat="1" applyBorder="1" applyAlignment="1">
      <alignment horizontal="right"/>
    </xf>
    <xf numFmtId="4" fontId="7" fillId="0" borderId="22" xfId="0" applyNumberFormat="1" applyFont="1" applyBorder="1" applyAlignment="1">
      <alignment horizontal="right"/>
    </xf>
    <xf numFmtId="4" fontId="0" fillId="0" borderId="28" xfId="0" applyNumberFormat="1" applyBorder="1" applyAlignment="1">
      <alignment horizontal="right"/>
    </xf>
    <xf numFmtId="4" fontId="11" fillId="0" borderId="7" xfId="0" applyNumberFormat="1" applyFont="1" applyBorder="1" applyAlignment="1">
      <alignment horizontal="right"/>
    </xf>
    <xf numFmtId="0" fontId="7" fillId="3" borderId="6" xfId="0" applyFont="1" applyFill="1" applyBorder="1" applyAlignment="1">
      <alignment horizontal="left"/>
    </xf>
    <xf numFmtId="4" fontId="7" fillId="3" borderId="6" xfId="0" applyNumberFormat="1" applyFont="1" applyFill="1" applyBorder="1" applyAlignment="1">
      <alignment horizontal="right"/>
    </xf>
    <xf numFmtId="0" fontId="7" fillId="3" borderId="9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1" fillId="0" borderId="9" xfId="0" applyFont="1" applyBorder="1" applyAlignment="1">
      <alignment horizontal="left"/>
    </xf>
    <xf numFmtId="4" fontId="11" fillId="0" borderId="9" xfId="0" applyNumberFormat="1" applyFont="1" applyBorder="1" applyAlignment="1">
      <alignment horizontal="right"/>
    </xf>
    <xf numFmtId="4" fontId="11" fillId="0" borderId="10" xfId="0" applyNumberFormat="1" applyFont="1" applyBorder="1" applyAlignment="1">
      <alignment horizontal="right"/>
    </xf>
    <xf numFmtId="0" fontId="11" fillId="0" borderId="22" xfId="0" applyFont="1" applyBorder="1" applyAlignment="1">
      <alignment horizontal="left"/>
    </xf>
    <xf numFmtId="4" fontId="11" fillId="0" borderId="6" xfId="0" applyNumberFormat="1" applyFont="1" applyBorder="1" applyAlignment="1">
      <alignment horizontal="right"/>
    </xf>
    <xf numFmtId="4" fontId="11" fillId="0" borderId="22" xfId="0" applyNumberFormat="1" applyFont="1" applyBorder="1" applyAlignment="1">
      <alignment horizontal="right"/>
    </xf>
    <xf numFmtId="4" fontId="11" fillId="0" borderId="20" xfId="0" applyNumberFormat="1" applyFont="1" applyBorder="1" applyAlignment="1">
      <alignment horizontal="right"/>
    </xf>
    <xf numFmtId="4" fontId="11" fillId="0" borderId="28" xfId="0" applyNumberFormat="1" applyFont="1" applyBorder="1" applyAlignment="1">
      <alignment horizontal="right"/>
    </xf>
    <xf numFmtId="164" fontId="11" fillId="0" borderId="0" xfId="0" applyNumberFormat="1" applyFont="1"/>
    <xf numFmtId="0" fontId="11" fillId="0" borderId="0" xfId="0" applyFont="1" applyAlignment="1">
      <alignment horizontal="left"/>
    </xf>
    <xf numFmtId="4" fontId="11" fillId="0" borderId="0" xfId="0" applyNumberFormat="1" applyFont="1" applyAlignment="1">
      <alignment horizontal="right"/>
    </xf>
    <xf numFmtId="164" fontId="11" fillId="0" borderId="28" xfId="0" applyNumberFormat="1" applyFont="1" applyBorder="1"/>
    <xf numFmtId="0" fontId="11" fillId="0" borderId="28" xfId="0" applyFont="1" applyBorder="1" applyAlignment="1">
      <alignment horizontal="left"/>
    </xf>
    <xf numFmtId="164" fontId="3" fillId="0" borderId="41" xfId="0" applyNumberFormat="1" applyFont="1" applyBorder="1" applyAlignment="1">
      <alignment horizontal="center" vertical="center" wrapText="1"/>
    </xf>
    <xf numFmtId="164" fontId="3" fillId="0" borderId="42" xfId="0" applyNumberFormat="1" applyFont="1" applyBorder="1" applyAlignment="1">
      <alignment horizontal="center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center" wrapText="1"/>
    </xf>
    <xf numFmtId="3" fontId="1" fillId="0" borderId="46" xfId="0" applyNumberFormat="1" applyFont="1" applyBorder="1" applyAlignment="1">
      <alignment horizontal="center" vertical="center" wrapText="1"/>
    </xf>
    <xf numFmtId="4" fontId="1" fillId="0" borderId="47" xfId="0" applyNumberFormat="1" applyFont="1" applyBorder="1" applyAlignment="1">
      <alignment horizontal="right" vertical="center" wrapText="1"/>
    </xf>
    <xf numFmtId="4" fontId="1" fillId="0" borderId="48" xfId="0" applyNumberFormat="1" applyFont="1" applyBorder="1" applyAlignment="1">
      <alignment horizontal="right" vertical="center" wrapText="1"/>
    </xf>
    <xf numFmtId="3" fontId="1" fillId="0" borderId="49" xfId="0" applyNumberFormat="1" applyFont="1" applyBorder="1" applyAlignment="1">
      <alignment horizontal="center" vertical="center" wrapText="1"/>
    </xf>
    <xf numFmtId="4" fontId="1" fillId="0" borderId="24" xfId="0" applyNumberFormat="1" applyFont="1" applyBorder="1" applyAlignment="1">
      <alignment horizontal="right" vertical="center" wrapText="1"/>
    </xf>
    <xf numFmtId="3" fontId="3" fillId="0" borderId="46" xfId="0" applyNumberFormat="1" applyFont="1" applyBorder="1" applyAlignment="1">
      <alignment horizontal="center" vertical="center" wrapText="1"/>
    </xf>
    <xf numFmtId="4" fontId="3" fillId="0" borderId="47" xfId="0" applyNumberFormat="1" applyFont="1" applyBorder="1" applyAlignment="1">
      <alignment horizontal="right" vertical="center" wrapText="1" indent="1"/>
    </xf>
    <xf numFmtId="4" fontId="9" fillId="0" borderId="24" xfId="0" applyNumberFormat="1" applyFont="1" applyBorder="1" applyAlignment="1">
      <alignment horizontal="right" vertical="center" wrapText="1"/>
    </xf>
    <xf numFmtId="164" fontId="3" fillId="0" borderId="39" xfId="0" applyNumberFormat="1" applyFont="1" applyBorder="1" applyAlignment="1">
      <alignment horizontal="center" vertical="center" wrapText="1"/>
    </xf>
    <xf numFmtId="164" fontId="11" fillId="0" borderId="46" xfId="0" applyNumberFormat="1" applyFont="1" applyBorder="1"/>
    <xf numFmtId="0" fontId="11" fillId="3" borderId="0" xfId="0" applyFont="1" applyFill="1" applyAlignment="1">
      <alignment horizontal="left"/>
    </xf>
    <xf numFmtId="4" fontId="11" fillId="3" borderId="0" xfId="0" applyNumberFormat="1" applyFont="1" applyFill="1" applyAlignment="1">
      <alignment horizontal="right"/>
    </xf>
    <xf numFmtId="0" fontId="11" fillId="4" borderId="0" xfId="0" applyFont="1" applyFill="1" applyAlignment="1">
      <alignment horizontal="left"/>
    </xf>
    <xf numFmtId="0" fontId="7" fillId="4" borderId="9" xfId="0" applyFont="1" applyFill="1" applyBorder="1" applyAlignment="1">
      <alignment horizontal="left"/>
    </xf>
    <xf numFmtId="4" fontId="11" fillId="4" borderId="0" xfId="0" applyNumberFormat="1" applyFont="1" applyFill="1" applyAlignment="1">
      <alignment horizontal="right"/>
    </xf>
    <xf numFmtId="4" fontId="7" fillId="4" borderId="10" xfId="0" applyNumberFormat="1" applyFont="1" applyFill="1" applyBorder="1" applyAlignment="1">
      <alignment horizontal="right"/>
    </xf>
    <xf numFmtId="3" fontId="0" fillId="0" borderId="34" xfId="0" applyNumberFormat="1" applyBorder="1" applyAlignment="1">
      <alignment horizontal="left"/>
    </xf>
    <xf numFmtId="3" fontId="0" fillId="0" borderId="9" xfId="0" applyNumberFormat="1" applyBorder="1" applyAlignment="1">
      <alignment horizontal="left"/>
    </xf>
    <xf numFmtId="3" fontId="0" fillId="0" borderId="3" xfId="0" applyNumberFormat="1" applyBorder="1" applyAlignment="1">
      <alignment horizontal="left"/>
    </xf>
    <xf numFmtId="3" fontId="0" fillId="0" borderId="14" xfId="0" applyNumberFormat="1" applyBorder="1" applyAlignment="1">
      <alignment horizontal="left"/>
    </xf>
    <xf numFmtId="3" fontId="0" fillId="0" borderId="34" xfId="0" applyNumberFormat="1" applyBorder="1" applyAlignment="1">
      <alignment horizontal="left"/>
    </xf>
    <xf numFmtId="3" fontId="0" fillId="0" borderId="18" xfId="0" applyNumberFormat="1" applyBorder="1" applyAlignment="1">
      <alignment horizontal="left"/>
    </xf>
    <xf numFmtId="3" fontId="0" fillId="0" borderId="22" xfId="0" applyNumberFormat="1" applyBorder="1" applyAlignment="1">
      <alignment horizontal="left"/>
    </xf>
    <xf numFmtId="3" fontId="0" fillId="0" borderId="6" xfId="0" applyNumberFormat="1" applyBorder="1" applyAlignment="1">
      <alignment horizontal="left"/>
    </xf>
    <xf numFmtId="4" fontId="0" fillId="0" borderId="14" xfId="0" applyNumberFormat="1" applyBorder="1" applyAlignment="1">
      <alignment horizontal="left"/>
    </xf>
    <xf numFmtId="4" fontId="0" fillId="0" borderId="34" xfId="0" applyNumberFormat="1" applyBorder="1" applyAlignment="1">
      <alignment horizontal="left"/>
    </xf>
    <xf numFmtId="4" fontId="0" fillId="0" borderId="18" xfId="0" applyNumberFormat="1" applyBorder="1" applyAlignment="1">
      <alignment horizontal="left"/>
    </xf>
    <xf numFmtId="3" fontId="0" fillId="0" borderId="13" xfId="0" applyNumberFormat="1" applyBorder="1" applyAlignment="1">
      <alignment horizontal="left"/>
    </xf>
    <xf numFmtId="3" fontId="0" fillId="0" borderId="33" xfId="0" applyNumberFormat="1" applyBorder="1" applyAlignment="1">
      <alignment horizontal="left"/>
    </xf>
    <xf numFmtId="3" fontId="0" fillId="0" borderId="17" xfId="0" applyNumberFormat="1" applyBorder="1" applyAlignment="1">
      <alignment horizontal="left"/>
    </xf>
    <xf numFmtId="3" fontId="0" fillId="0" borderId="13" xfId="0" applyNumberFormat="1" applyBorder="1" applyAlignment="1">
      <alignment horizontal="center"/>
    </xf>
    <xf numFmtId="3" fontId="0" fillId="0" borderId="33" xfId="0" applyNumberFormat="1" applyBorder="1" applyAlignment="1">
      <alignment horizontal="center"/>
    </xf>
    <xf numFmtId="3" fontId="0" fillId="0" borderId="17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2" fillId="2" borderId="15" xfId="0" applyFont="1" applyFill="1" applyBorder="1" applyAlignment="1">
      <alignment horizontal="left" vertical="center" wrapText="1" indent="5"/>
    </xf>
    <xf numFmtId="0" fontId="2" fillId="2" borderId="1" xfId="0" applyFont="1" applyFill="1" applyBorder="1" applyAlignment="1">
      <alignment horizontal="left" vertical="center" wrapText="1" indent="5"/>
    </xf>
    <xf numFmtId="0" fontId="2" fillId="2" borderId="11" xfId="0" applyFont="1" applyFill="1" applyBorder="1" applyAlignment="1">
      <alignment horizontal="left" vertical="center" wrapText="1" indent="5"/>
    </xf>
    <xf numFmtId="0" fontId="2" fillId="2" borderId="1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3" fontId="6" fillId="3" borderId="11" xfId="0" applyNumberFormat="1" applyFont="1" applyFill="1" applyBorder="1" applyAlignment="1">
      <alignment horizontal="left"/>
    </xf>
    <xf numFmtId="3" fontId="6" fillId="3" borderId="25" xfId="0" applyNumberFormat="1" applyFont="1" applyFill="1" applyBorder="1" applyAlignment="1">
      <alignment horizontal="left"/>
    </xf>
    <xf numFmtId="3" fontId="6" fillId="3" borderId="15" xfId="0" applyNumberFormat="1" applyFont="1" applyFill="1" applyBorder="1" applyAlignment="1">
      <alignment horizontal="left"/>
    </xf>
    <xf numFmtId="4" fontId="6" fillId="3" borderId="11" xfId="0" applyNumberFormat="1" applyFont="1" applyFill="1" applyBorder="1" applyAlignment="1">
      <alignment horizontal="left"/>
    </xf>
    <xf numFmtId="4" fontId="6" fillId="3" borderId="25" xfId="0" applyNumberFormat="1" applyFont="1" applyFill="1" applyBorder="1" applyAlignment="1">
      <alignment horizontal="left"/>
    </xf>
    <xf numFmtId="4" fontId="6" fillId="3" borderId="15" xfId="0" applyNumberFormat="1" applyFont="1" applyFill="1" applyBorder="1" applyAlignment="1">
      <alignment horizontal="left"/>
    </xf>
    <xf numFmtId="3" fontId="6" fillId="3" borderId="37" xfId="0" applyNumberFormat="1" applyFont="1" applyFill="1" applyBorder="1" applyAlignment="1">
      <alignment horizontal="left"/>
    </xf>
    <xf numFmtId="3" fontId="6" fillId="3" borderId="38" xfId="0" applyNumberFormat="1" applyFont="1" applyFill="1" applyBorder="1" applyAlignment="1">
      <alignment horizontal="left"/>
    </xf>
    <xf numFmtId="3" fontId="6" fillId="3" borderId="29" xfId="0" applyNumberFormat="1" applyFont="1" applyFill="1" applyBorder="1" applyAlignment="1">
      <alignment horizontal="left"/>
    </xf>
    <xf numFmtId="4" fontId="6" fillId="3" borderId="37" xfId="0" applyNumberFormat="1" applyFont="1" applyFill="1" applyBorder="1" applyAlignment="1">
      <alignment horizontal="left"/>
    </xf>
    <xf numFmtId="4" fontId="6" fillId="3" borderId="38" xfId="0" applyNumberFormat="1" applyFont="1" applyFill="1" applyBorder="1" applyAlignment="1">
      <alignment horizontal="left"/>
    </xf>
    <xf numFmtId="4" fontId="6" fillId="3" borderId="29" xfId="0" applyNumberFormat="1" applyFont="1" applyFill="1" applyBorder="1" applyAlignment="1">
      <alignment horizontal="left"/>
    </xf>
    <xf numFmtId="3" fontId="7" fillId="3" borderId="6" xfId="0" applyNumberFormat="1" applyFont="1" applyFill="1" applyBorder="1" applyAlignment="1">
      <alignment horizontal="left"/>
    </xf>
    <xf numFmtId="3" fontId="7" fillId="3" borderId="9" xfId="0" applyNumberFormat="1" applyFont="1" applyFill="1" applyBorder="1" applyAlignment="1">
      <alignment horizontal="left"/>
    </xf>
    <xf numFmtId="3" fontId="11" fillId="0" borderId="9" xfId="0" applyNumberFormat="1" applyFont="1" applyBorder="1" applyAlignment="1">
      <alignment horizontal="left"/>
    </xf>
    <xf numFmtId="3" fontId="11" fillId="0" borderId="22" xfId="0" applyNumberFormat="1" applyFont="1" applyBorder="1" applyAlignment="1">
      <alignment horizontal="left"/>
    </xf>
    <xf numFmtId="3" fontId="11" fillId="0" borderId="6" xfId="0" applyNumberFormat="1" applyFont="1" applyBorder="1" applyAlignment="1">
      <alignment horizontal="left"/>
    </xf>
    <xf numFmtId="3" fontId="0" fillId="0" borderId="9" xfId="0" applyNumberFormat="1" applyBorder="1"/>
    <xf numFmtId="3" fontId="0" fillId="0" borderId="6" xfId="0" applyNumberFormat="1" applyBorder="1" applyAlignment="1">
      <alignment horizontal="center"/>
    </xf>
    <xf numFmtId="4" fontId="0" fillId="0" borderId="6" xfId="0" applyNumberFormat="1" applyBorder="1" applyAlignment="1">
      <alignment horizontal="left"/>
    </xf>
    <xf numFmtId="4" fontId="0" fillId="0" borderId="9" xfId="0" applyNumberFormat="1" applyBorder="1" applyAlignment="1">
      <alignment horizontal="left"/>
    </xf>
    <xf numFmtId="3" fontId="11" fillId="0" borderId="28" xfId="0" applyNumberFormat="1" applyFont="1" applyBorder="1" applyAlignment="1">
      <alignment horizontal="left"/>
    </xf>
    <xf numFmtId="3" fontId="11" fillId="0" borderId="0" xfId="0" applyNumberFormat="1" applyFont="1" applyAlignment="1">
      <alignment horizontal="left"/>
    </xf>
    <xf numFmtId="3" fontId="6" fillId="3" borderId="1" xfId="0" applyNumberFormat="1" applyFont="1" applyFill="1" applyBorder="1" applyAlignment="1">
      <alignment horizontal="left"/>
    </xf>
    <xf numFmtId="4" fontId="6" fillId="3" borderId="1" xfId="0" applyNumberFormat="1" applyFont="1" applyFill="1" applyBorder="1" applyAlignment="1">
      <alignment horizontal="left"/>
    </xf>
    <xf numFmtId="3" fontId="7" fillId="0" borderId="9" xfId="0" applyNumberFormat="1" applyFont="1" applyBorder="1" applyAlignment="1">
      <alignment horizontal="left"/>
    </xf>
    <xf numFmtId="3" fontId="11" fillId="0" borderId="0" xfId="0" applyNumberFormat="1" applyFont="1"/>
    <xf numFmtId="4" fontId="0" fillId="0" borderId="34" xfId="0" applyNumberFormat="1" applyBorder="1" applyAlignment="1">
      <alignment horizontal="right"/>
    </xf>
    <xf numFmtId="0" fontId="0" fillId="3" borderId="35" xfId="0" applyFill="1" applyBorder="1" applyAlignment="1">
      <alignment horizontal="left"/>
    </xf>
    <xf numFmtId="0" fontId="0" fillId="4" borderId="6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4" borderId="35" xfId="0" applyFill="1" applyBorder="1" applyAlignment="1">
      <alignment horizontal="left"/>
    </xf>
    <xf numFmtId="4" fontId="7" fillId="0" borderId="0" xfId="0" applyNumberFormat="1" applyFont="1"/>
    <xf numFmtId="0" fontId="0" fillId="0" borderId="35" xfId="0" applyFill="1" applyBorder="1" applyAlignment="1">
      <alignment horizontal="left"/>
    </xf>
    <xf numFmtId="0" fontId="0" fillId="0" borderId="26" xfId="0" applyFill="1" applyBorder="1" applyAlignment="1">
      <alignment horizontal="left"/>
    </xf>
    <xf numFmtId="0" fontId="0" fillId="5" borderId="26" xfId="0" applyFill="1" applyBorder="1" applyAlignment="1">
      <alignment horizontal="left"/>
    </xf>
    <xf numFmtId="0" fontId="0" fillId="5" borderId="9" xfId="0" applyFill="1" applyBorder="1" applyAlignment="1">
      <alignment horizontal="left"/>
    </xf>
    <xf numFmtId="0" fontId="0" fillId="5" borderId="35" xfId="0" applyFill="1" applyBorder="1" applyAlignment="1">
      <alignment horizontal="left"/>
    </xf>
    <xf numFmtId="3" fontId="0" fillId="5" borderId="22" xfId="0" applyNumberFormat="1" applyFill="1" applyBorder="1" applyAlignment="1">
      <alignment horizontal="left"/>
    </xf>
    <xf numFmtId="3" fontId="0" fillId="5" borderId="9" xfId="0" applyNumberFormat="1" applyFill="1" applyBorder="1" applyAlignment="1">
      <alignment horizontal="left"/>
    </xf>
    <xf numFmtId="3" fontId="0" fillId="5" borderId="6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06D2E-135B-473B-8539-47E89899C7E0}">
  <dimension ref="A1:N109"/>
  <sheetViews>
    <sheetView showGridLines="0" topLeftCell="A10" zoomScale="130" zoomScaleNormal="130" workbookViewId="0">
      <selection activeCell="D12" sqref="D12"/>
    </sheetView>
  </sheetViews>
  <sheetFormatPr baseColWidth="10" defaultRowHeight="15" x14ac:dyDescent="0.25"/>
  <cols>
    <col min="1" max="1" width="11" style="8" customWidth="1"/>
    <col min="2" max="2" width="12.7109375" style="14" customWidth="1"/>
    <col min="3" max="3" width="5.5703125" style="20" bestFit="1" customWidth="1"/>
    <col min="4" max="4" width="8" style="29" bestFit="1" customWidth="1"/>
    <col min="5" max="5" width="9.5703125" style="29" bestFit="1" customWidth="1"/>
    <col min="6" max="6" width="5.5703125" style="20" bestFit="1" customWidth="1"/>
    <col min="7" max="7" width="8" style="29" bestFit="1" customWidth="1"/>
    <col min="8" max="8" width="10.140625" style="29" bestFit="1" customWidth="1"/>
    <col min="9" max="9" width="5.5703125" style="20" bestFit="1" customWidth="1"/>
    <col min="10" max="11" width="9.85546875" style="29" bestFit="1" customWidth="1"/>
    <col min="12" max="12" width="9.85546875" bestFit="1" customWidth="1"/>
  </cols>
  <sheetData>
    <row r="1" spans="1:11" ht="39" x14ac:dyDescent="0.6">
      <c r="A1" s="51" t="s">
        <v>8</v>
      </c>
      <c r="B1" s="52"/>
      <c r="C1" s="53"/>
      <c r="D1" s="54"/>
      <c r="E1" s="54"/>
      <c r="F1" s="53"/>
      <c r="G1" s="54"/>
      <c r="H1" s="54"/>
      <c r="I1" s="53"/>
      <c r="J1" s="54"/>
      <c r="K1" s="54"/>
    </row>
    <row r="2" spans="1:11" s="58" customFormat="1" ht="15" customHeight="1" x14ac:dyDescent="0.25">
      <c r="A2" s="59" t="s">
        <v>9</v>
      </c>
      <c r="B2" s="55"/>
      <c r="C2" s="56"/>
      <c r="D2" s="57"/>
      <c r="E2" s="57"/>
      <c r="F2" s="56"/>
      <c r="G2" s="57"/>
      <c r="H2" s="57"/>
      <c r="I2" s="56"/>
      <c r="J2" s="57"/>
      <c r="K2" s="57"/>
    </row>
    <row r="3" spans="1:11" ht="15" customHeight="1" x14ac:dyDescent="0.25"/>
    <row r="4" spans="1:11" x14ac:dyDescent="0.25">
      <c r="A4" s="9"/>
      <c r="B4" s="15"/>
      <c r="C4" s="188" t="s">
        <v>0</v>
      </c>
      <c r="D4" s="189"/>
      <c r="E4" s="190"/>
      <c r="F4" s="191" t="s">
        <v>1</v>
      </c>
      <c r="G4" s="191"/>
      <c r="H4" s="191"/>
      <c r="I4" s="192" t="s">
        <v>2</v>
      </c>
      <c r="J4" s="191"/>
      <c r="K4" s="191"/>
    </row>
    <row r="5" spans="1:11" x14ac:dyDescent="0.25">
      <c r="A5" s="10" t="s">
        <v>3</v>
      </c>
      <c r="B5" s="16" t="s">
        <v>4</v>
      </c>
      <c r="C5" s="6" t="s">
        <v>5</v>
      </c>
      <c r="D5" s="1" t="s">
        <v>6</v>
      </c>
      <c r="E5" s="2" t="s">
        <v>7</v>
      </c>
      <c r="F5" s="7" t="s">
        <v>5</v>
      </c>
      <c r="G5" s="1" t="s">
        <v>6</v>
      </c>
      <c r="H5" s="1" t="s">
        <v>7</v>
      </c>
      <c r="I5" s="6" t="s">
        <v>5</v>
      </c>
      <c r="J5" s="1" t="s">
        <v>6</v>
      </c>
      <c r="K5" s="1" t="s">
        <v>7</v>
      </c>
    </row>
    <row r="6" spans="1:11" x14ac:dyDescent="0.25">
      <c r="A6" s="11">
        <v>45627</v>
      </c>
      <c r="B6" s="17" t="s">
        <v>10</v>
      </c>
      <c r="C6" s="21"/>
      <c r="D6" s="30"/>
      <c r="E6" s="31"/>
      <c r="F6" s="24"/>
      <c r="G6" s="30"/>
      <c r="H6" s="37"/>
      <c r="I6" s="27">
        <v>250</v>
      </c>
      <c r="J6" s="3">
        <v>30</v>
      </c>
      <c r="K6" s="40">
        <f t="shared" ref="K6:K12" si="0">I6*J6</f>
        <v>7500</v>
      </c>
    </row>
    <row r="7" spans="1:11" x14ac:dyDescent="0.25">
      <c r="A7" s="41">
        <v>45631</v>
      </c>
      <c r="B7" s="42" t="s">
        <v>11</v>
      </c>
      <c r="C7" s="43">
        <v>300</v>
      </c>
      <c r="D7" s="44">
        <v>35</v>
      </c>
      <c r="E7" s="45">
        <f>C7*D7</f>
        <v>10500</v>
      </c>
      <c r="F7" s="46"/>
      <c r="G7" s="44"/>
      <c r="H7" s="47"/>
      <c r="I7" s="48">
        <f>I6+C7</f>
        <v>550</v>
      </c>
      <c r="J7" s="49">
        <f>((I6*J6)+(C7*D7))/(I6+C7)</f>
        <v>32.727272727272727</v>
      </c>
      <c r="K7" s="50">
        <f t="shared" si="0"/>
        <v>18000</v>
      </c>
    </row>
    <row r="8" spans="1:11" x14ac:dyDescent="0.25">
      <c r="A8" s="41">
        <v>45634</v>
      </c>
      <c r="B8" s="42" t="s">
        <v>12</v>
      </c>
      <c r="C8" s="43"/>
      <c r="D8" s="44"/>
      <c r="E8" s="45"/>
      <c r="F8" s="46">
        <v>250</v>
      </c>
      <c r="G8" s="44">
        <f>J7</f>
        <v>32.727272727272727</v>
      </c>
      <c r="H8" s="47">
        <f>F8*G8</f>
        <v>8181.818181818182</v>
      </c>
      <c r="I8" s="48">
        <f>I7-F8</f>
        <v>300</v>
      </c>
      <c r="J8" s="49">
        <f>J7</f>
        <v>32.727272727272727</v>
      </c>
      <c r="K8" s="50">
        <f t="shared" si="0"/>
        <v>9818.181818181818</v>
      </c>
    </row>
    <row r="9" spans="1:11" x14ac:dyDescent="0.25">
      <c r="A9" s="41">
        <v>45638</v>
      </c>
      <c r="B9" s="42" t="s">
        <v>11</v>
      </c>
      <c r="C9" s="43">
        <v>400</v>
      </c>
      <c r="D9" s="44">
        <v>36</v>
      </c>
      <c r="E9" s="45">
        <f>C9*D9</f>
        <v>14400</v>
      </c>
      <c r="F9" s="46"/>
      <c r="G9" s="44"/>
      <c r="H9" s="47"/>
      <c r="I9" s="48">
        <f>I8+C9</f>
        <v>700</v>
      </c>
      <c r="J9" s="49">
        <f>((I8*J8)+(C9*D9))/(I8+C9)</f>
        <v>34.597402597402592</v>
      </c>
      <c r="K9" s="50">
        <f t="shared" si="0"/>
        <v>24218.181818181816</v>
      </c>
    </row>
    <row r="10" spans="1:11" x14ac:dyDescent="0.25">
      <c r="A10" s="41">
        <v>45627</v>
      </c>
      <c r="B10" s="42" t="s">
        <v>12</v>
      </c>
      <c r="C10" s="43"/>
      <c r="D10" s="44"/>
      <c r="E10" s="45"/>
      <c r="F10" s="46">
        <v>500</v>
      </c>
      <c r="G10" s="44">
        <f>J9</f>
        <v>34.597402597402592</v>
      </c>
      <c r="H10" s="47">
        <f>F10*G10</f>
        <v>17298.701298701297</v>
      </c>
      <c r="I10" s="48">
        <f>I9-F10</f>
        <v>200</v>
      </c>
      <c r="J10" s="49">
        <f>J9</f>
        <v>34.597402597402592</v>
      </c>
      <c r="K10" s="50">
        <f t="shared" si="0"/>
        <v>6919.4805194805185</v>
      </c>
    </row>
    <row r="11" spans="1:11" x14ac:dyDescent="0.25">
      <c r="A11" s="41">
        <v>45643</v>
      </c>
      <c r="B11" s="42" t="s">
        <v>13</v>
      </c>
      <c r="C11" s="43">
        <v>100</v>
      </c>
      <c r="D11" s="44">
        <f>J10</f>
        <v>34.597402597402592</v>
      </c>
      <c r="E11" s="45">
        <f>C11*D11</f>
        <v>3459.7402597402593</v>
      </c>
      <c r="F11" s="46"/>
      <c r="G11" s="44"/>
      <c r="H11" s="47"/>
      <c r="I11" s="48">
        <f>I10+C11</f>
        <v>300</v>
      </c>
      <c r="J11" s="49">
        <f>J10</f>
        <v>34.597402597402592</v>
      </c>
      <c r="K11" s="50">
        <f t="shared" si="0"/>
        <v>10379.220779220777</v>
      </c>
    </row>
    <row r="12" spans="1:11" x14ac:dyDescent="0.25">
      <c r="A12" s="41">
        <v>45646</v>
      </c>
      <c r="B12" s="42" t="s">
        <v>11</v>
      </c>
      <c r="C12" s="43">
        <v>700</v>
      </c>
      <c r="D12" s="44">
        <v>33</v>
      </c>
      <c r="E12" s="45">
        <f>C12*D12</f>
        <v>23100</v>
      </c>
      <c r="F12" s="46"/>
      <c r="G12" s="44"/>
      <c r="H12" s="47"/>
      <c r="I12" s="48">
        <f>I11+C12</f>
        <v>1000</v>
      </c>
      <c r="J12" s="49">
        <f>((I11*J11)+(C12*D12))/(I11+C12)</f>
        <v>33.479220779220775</v>
      </c>
      <c r="K12" s="50">
        <f t="shared" si="0"/>
        <v>33479.220779220777</v>
      </c>
    </row>
    <row r="13" spans="1:11" x14ac:dyDescent="0.25">
      <c r="A13" s="12">
        <v>45650</v>
      </c>
      <c r="B13" s="18" t="s">
        <v>12</v>
      </c>
      <c r="C13" s="22"/>
      <c r="D13" s="33"/>
      <c r="E13" s="34"/>
      <c r="F13" s="25">
        <v>200</v>
      </c>
      <c r="G13" s="32">
        <f>J12</f>
        <v>33.479220779220775</v>
      </c>
      <c r="H13" s="38">
        <f>F13*G13</f>
        <v>6695.8441558441546</v>
      </c>
      <c r="I13" s="22">
        <f>I12-F13</f>
        <v>800</v>
      </c>
      <c r="J13" s="4">
        <f>J12</f>
        <v>33.479220779220775</v>
      </c>
      <c r="K13" s="50">
        <f t="shared" ref="K13:K15" si="1">I13*J13</f>
        <v>26783.376623376618</v>
      </c>
    </row>
    <row r="14" spans="1:11" x14ac:dyDescent="0.25">
      <c r="A14" s="13">
        <v>45654</v>
      </c>
      <c r="B14" s="19" t="s">
        <v>12</v>
      </c>
      <c r="C14" s="23"/>
      <c r="D14" s="35"/>
      <c r="E14" s="36"/>
      <c r="F14" s="26">
        <v>300</v>
      </c>
      <c r="G14" s="39">
        <f>J12</f>
        <v>33.479220779220775</v>
      </c>
      <c r="H14" s="60">
        <f>F14*G14</f>
        <v>10043.766233766233</v>
      </c>
      <c r="I14" s="28">
        <f>I13-F14</f>
        <v>500</v>
      </c>
      <c r="J14" s="5">
        <f>J13</f>
        <v>33.479220779220775</v>
      </c>
      <c r="K14" s="95">
        <f t="shared" si="1"/>
        <v>16739.610389610389</v>
      </c>
    </row>
    <row r="15" spans="1:11" x14ac:dyDescent="0.25">
      <c r="A15" s="11">
        <v>45658</v>
      </c>
      <c r="B15" s="113" t="s">
        <v>53</v>
      </c>
      <c r="C15" s="114"/>
      <c r="D15" s="30"/>
      <c r="E15" s="30"/>
      <c r="F15" s="115"/>
      <c r="G15" s="116"/>
      <c r="H15" s="30"/>
      <c r="I15" s="115">
        <f>I14</f>
        <v>500</v>
      </c>
      <c r="J15" s="3">
        <f>J14</f>
        <v>33.479220779220775</v>
      </c>
      <c r="K15" s="117">
        <f t="shared" si="1"/>
        <v>16739.610389610389</v>
      </c>
    </row>
    <row r="16" spans="1:11" x14ac:dyDescent="0.25">
      <c r="A16" s="13">
        <v>46022</v>
      </c>
      <c r="B16" s="118" t="s">
        <v>54</v>
      </c>
      <c r="C16" s="119"/>
      <c r="D16" s="35"/>
      <c r="E16" s="35"/>
      <c r="F16" s="120"/>
      <c r="G16" s="39"/>
      <c r="H16" s="35"/>
      <c r="I16" s="120">
        <v>240</v>
      </c>
      <c r="J16" s="5">
        <v>34.54</v>
      </c>
      <c r="K16" s="121">
        <f t="shared" ref="K16:K17" si="2">I16*J16</f>
        <v>8289.6</v>
      </c>
    </row>
    <row r="17" spans="1:11" x14ac:dyDescent="0.25">
      <c r="A17" s="11">
        <v>46023</v>
      </c>
      <c r="B17" s="113" t="s">
        <v>53</v>
      </c>
      <c r="C17" s="114"/>
      <c r="D17" s="30"/>
      <c r="E17" s="30"/>
      <c r="F17" s="115"/>
      <c r="G17" s="116"/>
      <c r="H17" s="30"/>
      <c r="I17" s="115">
        <f>I16</f>
        <v>240</v>
      </c>
      <c r="J17" s="3">
        <f>J16</f>
        <v>34.54</v>
      </c>
      <c r="K17" s="117">
        <f t="shared" si="2"/>
        <v>8289.6</v>
      </c>
    </row>
    <row r="18" spans="1:11" x14ac:dyDescent="0.25">
      <c r="A18" s="13">
        <v>46387</v>
      </c>
      <c r="B18" s="118" t="s">
        <v>54</v>
      </c>
      <c r="C18" s="119"/>
      <c r="D18" s="35"/>
      <c r="E18" s="35"/>
      <c r="F18" s="120"/>
      <c r="G18" s="39"/>
      <c r="H18" s="35"/>
      <c r="I18" s="120">
        <v>200</v>
      </c>
      <c r="J18" s="5">
        <v>33.35</v>
      </c>
      <c r="K18" s="121">
        <f t="shared" ref="K18" si="3">I18*J18</f>
        <v>6670</v>
      </c>
    </row>
    <row r="19" spans="1:11" x14ac:dyDescent="0.25">
      <c r="A19" s="105"/>
      <c r="B19" s="106"/>
      <c r="C19" s="107"/>
      <c r="D19" s="108"/>
      <c r="E19" s="108"/>
      <c r="F19" s="109"/>
      <c r="G19" s="110"/>
      <c r="H19" s="108"/>
      <c r="I19" s="109"/>
      <c r="J19" s="111"/>
      <c r="K19" s="112"/>
    </row>
    <row r="21" spans="1:11" s="61" customFormat="1" x14ac:dyDescent="0.25">
      <c r="A21" s="62" t="s">
        <v>3</v>
      </c>
      <c r="B21" s="63" t="s">
        <v>14</v>
      </c>
      <c r="C21" s="193" t="s">
        <v>15</v>
      </c>
      <c r="D21" s="194"/>
      <c r="E21" s="195"/>
      <c r="F21" s="196" t="s">
        <v>4</v>
      </c>
      <c r="G21" s="197"/>
      <c r="H21" s="197"/>
      <c r="I21" s="198"/>
      <c r="J21" s="64" t="s">
        <v>16</v>
      </c>
      <c r="K21" s="64" t="s">
        <v>17</v>
      </c>
    </row>
    <row r="22" spans="1:11" x14ac:dyDescent="0.25">
      <c r="A22" s="65">
        <v>45627</v>
      </c>
      <c r="B22" s="66">
        <v>572</v>
      </c>
      <c r="C22" s="172" t="s">
        <v>19</v>
      </c>
      <c r="D22" s="172"/>
      <c r="E22" s="172"/>
      <c r="F22" s="172" t="s">
        <v>18</v>
      </c>
      <c r="G22" s="172"/>
      <c r="H22" s="172"/>
      <c r="I22" s="172"/>
      <c r="J22" s="67">
        <v>3000</v>
      </c>
      <c r="K22" s="68"/>
    </row>
    <row r="23" spans="1:11" x14ac:dyDescent="0.25">
      <c r="A23" s="69"/>
      <c r="B23" s="70">
        <v>300</v>
      </c>
      <c r="C23" s="177" t="s">
        <v>20</v>
      </c>
      <c r="D23" s="177"/>
      <c r="E23" s="177"/>
      <c r="F23" s="177"/>
      <c r="G23" s="177"/>
      <c r="H23" s="177"/>
      <c r="I23" s="177"/>
      <c r="J23" s="71">
        <v>7500</v>
      </c>
      <c r="K23" s="72"/>
    </row>
    <row r="24" spans="1:11" x14ac:dyDescent="0.25">
      <c r="A24" s="73"/>
      <c r="B24" s="74">
        <v>100</v>
      </c>
      <c r="C24" s="171" t="s">
        <v>21</v>
      </c>
      <c r="D24" s="171"/>
      <c r="E24" s="171"/>
      <c r="F24" s="171"/>
      <c r="G24" s="171"/>
      <c r="H24" s="171"/>
      <c r="I24" s="171"/>
      <c r="J24" s="75"/>
      <c r="K24" s="76">
        <f>SUM(J22:J23)</f>
        <v>10500</v>
      </c>
    </row>
    <row r="25" spans="1:11" x14ac:dyDescent="0.25">
      <c r="A25" s="77">
        <v>45631</v>
      </c>
      <c r="B25" s="96">
        <v>600</v>
      </c>
      <c r="C25" s="176" t="s">
        <v>22</v>
      </c>
      <c r="D25" s="176"/>
      <c r="E25" s="176"/>
      <c r="F25" s="176" t="s">
        <v>23</v>
      </c>
      <c r="G25" s="176"/>
      <c r="H25" s="176"/>
      <c r="I25" s="176"/>
      <c r="J25" s="79">
        <v>10500</v>
      </c>
      <c r="K25" s="80"/>
    </row>
    <row r="26" spans="1:11" x14ac:dyDescent="0.25">
      <c r="A26" s="69"/>
      <c r="B26" s="70">
        <v>572</v>
      </c>
      <c r="C26" s="177" t="s">
        <v>24</v>
      </c>
      <c r="D26" s="177"/>
      <c r="E26" s="177"/>
      <c r="F26" s="177"/>
      <c r="G26" s="177"/>
      <c r="H26" s="177"/>
      <c r="I26" s="177"/>
      <c r="J26" s="71"/>
      <c r="K26" s="72">
        <v>2541</v>
      </c>
    </row>
    <row r="27" spans="1:11" x14ac:dyDescent="0.25">
      <c r="A27" s="69"/>
      <c r="B27" s="70">
        <v>400</v>
      </c>
      <c r="C27" s="177" t="s">
        <v>25</v>
      </c>
      <c r="D27" s="177"/>
      <c r="E27" s="177"/>
      <c r="F27" s="177"/>
      <c r="G27" s="177"/>
      <c r="H27" s="177"/>
      <c r="I27" s="177"/>
      <c r="J27" s="71"/>
      <c r="K27" s="92">
        <v>10164</v>
      </c>
    </row>
    <row r="28" spans="1:11" x14ac:dyDescent="0.25">
      <c r="A28" s="73"/>
      <c r="B28" s="74">
        <v>472</v>
      </c>
      <c r="C28" s="171" t="s">
        <v>26</v>
      </c>
      <c r="D28" s="171"/>
      <c r="E28" s="171"/>
      <c r="F28" s="171"/>
      <c r="G28" s="171"/>
      <c r="H28" s="171"/>
      <c r="I28" s="171"/>
      <c r="J28" s="75">
        <f>J25*21/100</f>
        <v>2205</v>
      </c>
      <c r="K28" s="76"/>
    </row>
    <row r="29" spans="1:11" x14ac:dyDescent="0.25">
      <c r="A29" s="77">
        <v>45634</v>
      </c>
      <c r="B29" s="101">
        <v>700</v>
      </c>
      <c r="C29" s="176" t="s">
        <v>27</v>
      </c>
      <c r="D29" s="176"/>
      <c r="E29" s="176"/>
      <c r="F29" s="176" t="s">
        <v>28</v>
      </c>
      <c r="G29" s="176"/>
      <c r="H29" s="176"/>
      <c r="I29" s="176"/>
      <c r="J29" s="79"/>
      <c r="K29" s="80">
        <f>250*50</f>
        <v>12500</v>
      </c>
    </row>
    <row r="30" spans="1:11" x14ac:dyDescent="0.25">
      <c r="A30" s="69"/>
      <c r="B30" s="70">
        <v>477</v>
      </c>
      <c r="C30" s="177" t="s">
        <v>29</v>
      </c>
      <c r="D30" s="177"/>
      <c r="E30" s="177"/>
      <c r="F30" s="177"/>
      <c r="G30" s="177"/>
      <c r="H30" s="177"/>
      <c r="I30" s="177"/>
      <c r="J30" s="71"/>
      <c r="K30" s="72">
        <f>K29*21/100</f>
        <v>2625</v>
      </c>
    </row>
    <row r="31" spans="1:11" x14ac:dyDescent="0.25">
      <c r="A31" s="69"/>
      <c r="B31" s="70">
        <v>572</v>
      </c>
      <c r="C31" s="177" t="s">
        <v>24</v>
      </c>
      <c r="D31" s="177"/>
      <c r="E31" s="177"/>
      <c r="F31" s="177"/>
      <c r="G31" s="177"/>
      <c r="H31" s="177"/>
      <c r="I31" s="177"/>
      <c r="J31" s="71">
        <f>(K29+K30)*30/100</f>
        <v>4537.5</v>
      </c>
      <c r="K31" s="72"/>
    </row>
    <row r="32" spans="1:11" x14ac:dyDescent="0.25">
      <c r="A32" s="73"/>
      <c r="B32" s="74">
        <v>430</v>
      </c>
      <c r="C32" s="171" t="s">
        <v>30</v>
      </c>
      <c r="D32" s="171"/>
      <c r="E32" s="171"/>
      <c r="F32" s="171"/>
      <c r="G32" s="171"/>
      <c r="H32" s="171"/>
      <c r="I32" s="171"/>
      <c r="J32" s="86">
        <f>SUM(K29:K30)-J31</f>
        <v>10587.5</v>
      </c>
      <c r="K32" s="76"/>
    </row>
    <row r="33" spans="1:14" x14ac:dyDescent="0.25">
      <c r="A33" s="77">
        <v>45638</v>
      </c>
      <c r="B33" s="96">
        <v>600</v>
      </c>
      <c r="C33" s="176" t="s">
        <v>22</v>
      </c>
      <c r="D33" s="176"/>
      <c r="E33" s="176"/>
      <c r="F33" s="176" t="s">
        <v>23</v>
      </c>
      <c r="G33" s="176"/>
      <c r="H33" s="176"/>
      <c r="I33" s="176"/>
      <c r="J33" s="79">
        <f>400*36</f>
        <v>14400</v>
      </c>
      <c r="K33" s="80"/>
    </row>
    <row r="34" spans="1:14" x14ac:dyDescent="0.25">
      <c r="A34" s="69"/>
      <c r="B34" s="70">
        <v>572</v>
      </c>
      <c r="C34" s="177" t="s">
        <v>24</v>
      </c>
      <c r="D34" s="177"/>
      <c r="E34" s="177"/>
      <c r="F34" s="177"/>
      <c r="G34" s="177"/>
      <c r="H34" s="177"/>
      <c r="I34" s="177"/>
      <c r="J34" s="71"/>
      <c r="K34" s="72">
        <f>SUM(J33+J36)*20/100</f>
        <v>3484.8</v>
      </c>
    </row>
    <row r="35" spans="1:14" x14ac:dyDescent="0.25">
      <c r="A35" s="69"/>
      <c r="B35" s="70">
        <v>400</v>
      </c>
      <c r="C35" s="177" t="s">
        <v>25</v>
      </c>
      <c r="D35" s="177"/>
      <c r="E35" s="177"/>
      <c r="F35" s="177"/>
      <c r="G35" s="177"/>
      <c r="H35" s="177"/>
      <c r="I35" s="177"/>
      <c r="J35" s="71"/>
      <c r="K35" s="92">
        <f>SUM(J33+J36)*80/100</f>
        <v>13939.2</v>
      </c>
    </row>
    <row r="36" spans="1:14" x14ac:dyDescent="0.25">
      <c r="A36" s="73"/>
      <c r="B36" s="74">
        <v>472</v>
      </c>
      <c r="C36" s="171" t="s">
        <v>26</v>
      </c>
      <c r="D36" s="171"/>
      <c r="E36" s="171"/>
      <c r="F36" s="171"/>
      <c r="G36" s="171"/>
      <c r="H36" s="171"/>
      <c r="I36" s="171"/>
      <c r="J36" s="75">
        <f>J33*21/100</f>
        <v>3024</v>
      </c>
      <c r="K36" s="76"/>
    </row>
    <row r="37" spans="1:14" x14ac:dyDescent="0.25">
      <c r="A37" s="77">
        <v>45641</v>
      </c>
      <c r="B37" s="101">
        <v>700</v>
      </c>
      <c r="C37" s="176" t="s">
        <v>27</v>
      </c>
      <c r="D37" s="176"/>
      <c r="E37" s="176"/>
      <c r="F37" s="176" t="s">
        <v>28</v>
      </c>
      <c r="G37" s="176"/>
      <c r="H37" s="176"/>
      <c r="I37" s="176"/>
      <c r="J37" s="79"/>
      <c r="K37" s="80">
        <f>500*50</f>
        <v>25000</v>
      </c>
    </row>
    <row r="38" spans="1:14" x14ac:dyDescent="0.25">
      <c r="A38" s="69"/>
      <c r="B38" s="70">
        <v>477</v>
      </c>
      <c r="C38" s="177" t="s">
        <v>29</v>
      </c>
      <c r="D38" s="177"/>
      <c r="E38" s="177"/>
      <c r="F38" s="177"/>
      <c r="G38" s="177"/>
      <c r="H38" s="177"/>
      <c r="I38" s="177"/>
      <c r="J38" s="71"/>
      <c r="K38" s="72">
        <f>K37*21/100</f>
        <v>5250</v>
      </c>
    </row>
    <row r="39" spans="1:14" x14ac:dyDescent="0.25">
      <c r="A39" s="69"/>
      <c r="B39" s="70">
        <v>572</v>
      </c>
      <c r="C39" s="177" t="s">
        <v>24</v>
      </c>
      <c r="D39" s="177"/>
      <c r="E39" s="177"/>
      <c r="F39" s="177"/>
      <c r="G39" s="177"/>
      <c r="H39" s="177"/>
      <c r="I39" s="177"/>
      <c r="J39" s="71">
        <f>(K37+K38)*30/100</f>
        <v>9075</v>
      </c>
      <c r="K39" s="72"/>
    </row>
    <row r="40" spans="1:14" x14ac:dyDescent="0.25">
      <c r="A40" s="73"/>
      <c r="B40" s="74">
        <v>430</v>
      </c>
      <c r="C40" s="171" t="s">
        <v>30</v>
      </c>
      <c r="D40" s="171"/>
      <c r="E40" s="171"/>
      <c r="F40" s="171"/>
      <c r="G40" s="171"/>
      <c r="H40" s="171"/>
      <c r="I40" s="171"/>
      <c r="J40" s="86">
        <f>SUM(K37:K38)-J39</f>
        <v>21175</v>
      </c>
      <c r="K40" s="76"/>
    </row>
    <row r="41" spans="1:14" x14ac:dyDescent="0.25">
      <c r="A41" s="77">
        <v>45643</v>
      </c>
      <c r="B41" s="97">
        <v>708</v>
      </c>
      <c r="C41" s="177" t="s">
        <v>31</v>
      </c>
      <c r="D41" s="177"/>
      <c r="E41" s="177"/>
      <c r="F41" s="177" t="s">
        <v>32</v>
      </c>
      <c r="G41" s="177"/>
      <c r="H41" s="177"/>
      <c r="I41" s="177"/>
      <c r="J41" s="71">
        <f>100*50</f>
        <v>5000</v>
      </c>
      <c r="K41" s="72"/>
    </row>
    <row r="42" spans="1:14" x14ac:dyDescent="0.25">
      <c r="A42" s="77"/>
      <c r="B42" s="70">
        <v>477</v>
      </c>
      <c r="C42" s="177" t="s">
        <v>29</v>
      </c>
      <c r="D42" s="177"/>
      <c r="E42" s="177"/>
      <c r="F42" s="177"/>
      <c r="G42" s="177"/>
      <c r="H42" s="177"/>
      <c r="I42" s="177"/>
      <c r="J42" s="71">
        <f>J41*21/100</f>
        <v>1050</v>
      </c>
      <c r="K42" s="72"/>
    </row>
    <row r="43" spans="1:14" x14ac:dyDescent="0.25">
      <c r="A43" s="73"/>
      <c r="B43" s="74">
        <v>430</v>
      </c>
      <c r="C43" s="171" t="s">
        <v>30</v>
      </c>
      <c r="D43" s="171"/>
      <c r="E43" s="171"/>
      <c r="F43" s="171"/>
      <c r="G43" s="171"/>
      <c r="H43" s="171"/>
      <c r="I43" s="171"/>
      <c r="J43" s="75"/>
      <c r="K43" s="87">
        <f>SUM(J41:J42)</f>
        <v>6050</v>
      </c>
    </row>
    <row r="44" spans="1:14" x14ac:dyDescent="0.25">
      <c r="A44" s="65">
        <v>45646</v>
      </c>
      <c r="B44" s="98">
        <v>600</v>
      </c>
      <c r="C44" s="172" t="s">
        <v>22</v>
      </c>
      <c r="D44" s="172"/>
      <c r="E44" s="172"/>
      <c r="F44" s="172" t="s">
        <v>23</v>
      </c>
      <c r="G44" s="172"/>
      <c r="H44" s="172"/>
      <c r="I44" s="172"/>
      <c r="J44" s="67">
        <f>700*33</f>
        <v>23100</v>
      </c>
      <c r="K44" s="68"/>
      <c r="M44" s="187" t="s">
        <v>33</v>
      </c>
      <c r="N44" s="187"/>
    </row>
    <row r="45" spans="1:14" x14ac:dyDescent="0.25">
      <c r="A45" s="69"/>
      <c r="B45" s="70">
        <v>472</v>
      </c>
      <c r="C45" s="177" t="s">
        <v>26</v>
      </c>
      <c r="D45" s="177"/>
      <c r="E45" s="177"/>
      <c r="F45" s="177"/>
      <c r="G45" s="177"/>
      <c r="H45" s="177"/>
      <c r="I45" s="177"/>
      <c r="J45" s="71">
        <f>J44*21/100</f>
        <v>4851</v>
      </c>
      <c r="K45" s="72"/>
      <c r="M45" s="88">
        <f>J32</f>
        <v>10587.5</v>
      </c>
      <c r="N45" s="90">
        <f>K43</f>
        <v>6050</v>
      </c>
    </row>
    <row r="46" spans="1:14" x14ac:dyDescent="0.25">
      <c r="A46" s="69"/>
      <c r="B46" s="70">
        <v>572</v>
      </c>
      <c r="C46" s="177" t="s">
        <v>24</v>
      </c>
      <c r="D46" s="177"/>
      <c r="E46" s="177"/>
      <c r="F46" s="177"/>
      <c r="G46" s="177"/>
      <c r="H46" s="177"/>
      <c r="I46" s="177"/>
      <c r="J46" s="71"/>
      <c r="K46" s="72">
        <f>SUM(J44+J45)*20/100</f>
        <v>5590.2</v>
      </c>
      <c r="M46" s="89">
        <f>J40</f>
        <v>21175</v>
      </c>
    </row>
    <row r="47" spans="1:14" x14ac:dyDescent="0.25">
      <c r="A47" s="73"/>
      <c r="B47" s="74">
        <v>400</v>
      </c>
      <c r="C47" s="171" t="s">
        <v>25</v>
      </c>
      <c r="D47" s="171"/>
      <c r="E47" s="171"/>
      <c r="F47" s="171"/>
      <c r="G47" s="171"/>
      <c r="H47" s="171"/>
      <c r="I47" s="171"/>
      <c r="J47" s="75"/>
      <c r="K47" s="93">
        <f>SUM(J44+J45)*80/100</f>
        <v>22360.799999999999</v>
      </c>
      <c r="M47" s="89">
        <f>J51</f>
        <v>8470</v>
      </c>
    </row>
    <row r="48" spans="1:14" x14ac:dyDescent="0.25">
      <c r="A48" s="77">
        <v>45650</v>
      </c>
      <c r="B48" s="101">
        <v>700</v>
      </c>
      <c r="C48" s="176" t="s">
        <v>27</v>
      </c>
      <c r="D48" s="176"/>
      <c r="E48" s="176"/>
      <c r="F48" s="176" t="s">
        <v>28</v>
      </c>
      <c r="G48" s="176"/>
      <c r="H48" s="176"/>
      <c r="I48" s="176"/>
      <c r="J48" s="79"/>
      <c r="K48" s="80">
        <f>200*50</f>
        <v>10000</v>
      </c>
      <c r="M48" s="91">
        <f>J55</f>
        <v>12705</v>
      </c>
      <c r="N48" s="84"/>
    </row>
    <row r="49" spans="1:14" x14ac:dyDescent="0.25">
      <c r="A49" s="77"/>
      <c r="B49" s="70">
        <v>477</v>
      </c>
      <c r="C49" s="177" t="s">
        <v>29</v>
      </c>
      <c r="D49" s="177"/>
      <c r="E49" s="177"/>
      <c r="F49" s="177"/>
      <c r="G49" s="177"/>
      <c r="H49" s="177"/>
      <c r="I49" s="177"/>
      <c r="J49" s="71"/>
      <c r="K49" s="72">
        <f>K48*21/100</f>
        <v>2100</v>
      </c>
      <c r="M49" s="89">
        <f>SUM(M45:M48)</f>
        <v>52937.5</v>
      </c>
      <c r="N49" s="90">
        <f>SUM(N45:N48)</f>
        <v>6050</v>
      </c>
    </row>
    <row r="50" spans="1:14" x14ac:dyDescent="0.25">
      <c r="A50" s="77"/>
      <c r="B50" s="70">
        <v>572</v>
      </c>
      <c r="C50" s="177" t="s">
        <v>24</v>
      </c>
      <c r="D50" s="177"/>
      <c r="E50" s="177"/>
      <c r="F50" s="177"/>
      <c r="G50" s="177"/>
      <c r="H50" s="177"/>
      <c r="I50" s="177"/>
      <c r="J50" s="71">
        <f>(K48+K49)*30/100</f>
        <v>3630</v>
      </c>
      <c r="K50" s="72"/>
      <c r="M50" s="85"/>
      <c r="N50" s="90">
        <f>(M49-N49)*60/100</f>
        <v>28132.5</v>
      </c>
    </row>
    <row r="51" spans="1:14" x14ac:dyDescent="0.25">
      <c r="A51" s="73"/>
      <c r="B51" s="74">
        <v>430</v>
      </c>
      <c r="C51" s="171" t="s">
        <v>30</v>
      </c>
      <c r="D51" s="171"/>
      <c r="E51" s="171"/>
      <c r="F51" s="171"/>
      <c r="G51" s="171"/>
      <c r="H51" s="171"/>
      <c r="I51" s="171"/>
      <c r="J51" s="86">
        <f>SUM(K48:K49)-J50</f>
        <v>8470</v>
      </c>
      <c r="K51" s="76"/>
      <c r="M51" s="85"/>
    </row>
    <row r="52" spans="1:14" x14ac:dyDescent="0.25">
      <c r="A52" s="77">
        <v>45654</v>
      </c>
      <c r="B52" s="101">
        <v>700</v>
      </c>
      <c r="C52" s="176" t="s">
        <v>27</v>
      </c>
      <c r="D52" s="176"/>
      <c r="E52" s="176"/>
      <c r="F52" s="176" t="s">
        <v>28</v>
      </c>
      <c r="G52" s="176"/>
      <c r="H52" s="176"/>
      <c r="I52" s="176"/>
      <c r="J52" s="79"/>
      <c r="K52" s="80">
        <f>300*50</f>
        <v>15000</v>
      </c>
    </row>
    <row r="53" spans="1:14" x14ac:dyDescent="0.25">
      <c r="A53" s="77"/>
      <c r="B53" s="70">
        <v>477</v>
      </c>
      <c r="C53" s="177" t="s">
        <v>29</v>
      </c>
      <c r="D53" s="177"/>
      <c r="E53" s="177"/>
      <c r="F53" s="177"/>
      <c r="G53" s="177"/>
      <c r="H53" s="177"/>
      <c r="I53" s="177"/>
      <c r="J53" s="71"/>
      <c r="K53" s="72">
        <f>K52*21/100</f>
        <v>3150</v>
      </c>
      <c r="M53" s="187" t="s">
        <v>34</v>
      </c>
      <c r="N53" s="187"/>
    </row>
    <row r="54" spans="1:14" x14ac:dyDescent="0.25">
      <c r="A54" s="77"/>
      <c r="B54" s="70">
        <v>572</v>
      </c>
      <c r="C54" s="177" t="s">
        <v>24</v>
      </c>
      <c r="D54" s="177"/>
      <c r="E54" s="177"/>
      <c r="F54" s="177"/>
      <c r="G54" s="177"/>
      <c r="H54" s="177"/>
      <c r="I54" s="177"/>
      <c r="J54" s="71">
        <f>(K52+K53)*30/100</f>
        <v>5445</v>
      </c>
      <c r="K54" s="72"/>
      <c r="M54" s="88"/>
      <c r="N54" s="90">
        <f>K27</f>
        <v>10164</v>
      </c>
    </row>
    <row r="55" spans="1:14" x14ac:dyDescent="0.25">
      <c r="A55" s="73"/>
      <c r="B55" s="74">
        <v>430</v>
      </c>
      <c r="C55" s="171" t="s">
        <v>30</v>
      </c>
      <c r="D55" s="171"/>
      <c r="E55" s="171"/>
      <c r="F55" s="171"/>
      <c r="G55" s="171"/>
      <c r="H55" s="171"/>
      <c r="I55" s="171"/>
      <c r="J55" s="86">
        <f>SUM(K52:K53)-J54</f>
        <v>12705</v>
      </c>
      <c r="K55" s="76"/>
      <c r="M55" s="89"/>
      <c r="N55" s="90">
        <f>K35</f>
        <v>13939.2</v>
      </c>
    </row>
    <row r="56" spans="1:14" x14ac:dyDescent="0.25">
      <c r="A56" s="77">
        <v>45654</v>
      </c>
      <c r="B56" s="70">
        <v>572</v>
      </c>
      <c r="C56" s="177" t="s">
        <v>24</v>
      </c>
      <c r="D56" s="177"/>
      <c r="E56" s="177"/>
      <c r="F56" s="177" t="s">
        <v>35</v>
      </c>
      <c r="G56" s="177"/>
      <c r="H56" s="177"/>
      <c r="I56" s="177"/>
      <c r="J56" s="71">
        <f>(J32+J40-K43+J51+J55)*60/100</f>
        <v>28132.5</v>
      </c>
      <c r="K56" s="72"/>
      <c r="M56" s="89"/>
      <c r="N56" s="90">
        <f>K47</f>
        <v>22360.799999999999</v>
      </c>
    </row>
    <row r="57" spans="1:14" x14ac:dyDescent="0.25">
      <c r="A57" s="73"/>
      <c r="B57" s="74">
        <v>430</v>
      </c>
      <c r="C57" s="171" t="s">
        <v>30</v>
      </c>
      <c r="D57" s="171"/>
      <c r="E57" s="171"/>
      <c r="F57" s="171"/>
      <c r="G57" s="171"/>
      <c r="H57" s="171"/>
      <c r="I57" s="171"/>
      <c r="J57" s="75"/>
      <c r="K57" s="76">
        <f>J56</f>
        <v>28132.5</v>
      </c>
      <c r="M57" s="91"/>
      <c r="N57" s="84"/>
    </row>
    <row r="58" spans="1:14" x14ac:dyDescent="0.25">
      <c r="A58" s="77">
        <v>45654</v>
      </c>
      <c r="B58" s="78">
        <v>400</v>
      </c>
      <c r="C58" s="176" t="s">
        <v>25</v>
      </c>
      <c r="D58" s="176"/>
      <c r="E58" s="176"/>
      <c r="F58" s="176" t="s">
        <v>36</v>
      </c>
      <c r="G58" s="176"/>
      <c r="H58" s="176"/>
      <c r="I58" s="176"/>
      <c r="J58" s="104">
        <f>N58*70/100</f>
        <v>32524.799999999999</v>
      </c>
      <c r="K58" s="80"/>
      <c r="M58" s="89"/>
      <c r="N58" s="90">
        <f>SUM(N54:N57)</f>
        <v>46464</v>
      </c>
    </row>
    <row r="59" spans="1:14" x14ac:dyDescent="0.25">
      <c r="A59" s="94"/>
      <c r="B59" s="99">
        <v>626</v>
      </c>
      <c r="C59" s="181" t="s">
        <v>37</v>
      </c>
      <c r="D59" s="182"/>
      <c r="E59" s="183"/>
      <c r="F59" s="184"/>
      <c r="G59" s="185"/>
      <c r="H59" s="185"/>
      <c r="I59" s="186"/>
      <c r="J59" s="82">
        <v>30</v>
      </c>
      <c r="K59" s="83"/>
      <c r="M59" s="89"/>
      <c r="N59" s="90"/>
    </row>
    <row r="60" spans="1:14" x14ac:dyDescent="0.25">
      <c r="A60" s="73"/>
      <c r="B60" s="74">
        <v>572</v>
      </c>
      <c r="C60" s="171" t="s">
        <v>24</v>
      </c>
      <c r="D60" s="171"/>
      <c r="E60" s="171"/>
      <c r="F60" s="171"/>
      <c r="G60" s="171"/>
      <c r="H60" s="171"/>
      <c r="I60" s="171"/>
      <c r="J60" s="75"/>
      <c r="K60" s="76">
        <f>SUM(J58:J59)</f>
        <v>32554.799999999999</v>
      </c>
      <c r="M60" s="85"/>
      <c r="N60" s="90"/>
    </row>
    <row r="61" spans="1:14" x14ac:dyDescent="0.25">
      <c r="A61" s="77">
        <v>45657</v>
      </c>
      <c r="B61" s="78">
        <v>477</v>
      </c>
      <c r="C61" s="176" t="s">
        <v>29</v>
      </c>
      <c r="D61" s="176"/>
      <c r="E61" s="176"/>
      <c r="F61" s="176" t="s">
        <v>38</v>
      </c>
      <c r="G61" s="176"/>
      <c r="H61" s="176"/>
      <c r="I61" s="176"/>
      <c r="J61" s="79">
        <v>12075</v>
      </c>
      <c r="K61" s="80"/>
      <c r="M61" s="85"/>
    </row>
    <row r="62" spans="1:14" x14ac:dyDescent="0.25">
      <c r="A62" s="94"/>
      <c r="B62" s="81">
        <v>472</v>
      </c>
      <c r="C62" s="181" t="s">
        <v>26</v>
      </c>
      <c r="D62" s="182"/>
      <c r="E62" s="183"/>
      <c r="F62" s="184"/>
      <c r="G62" s="185"/>
      <c r="H62" s="185"/>
      <c r="I62" s="186"/>
      <c r="J62" s="82"/>
      <c r="K62" s="83">
        <v>10080</v>
      </c>
    </row>
    <row r="63" spans="1:14" x14ac:dyDescent="0.25">
      <c r="A63" s="73"/>
      <c r="B63" s="74">
        <v>4750</v>
      </c>
      <c r="C63" s="171" t="s">
        <v>39</v>
      </c>
      <c r="D63" s="171"/>
      <c r="E63" s="171"/>
      <c r="F63" s="171"/>
      <c r="G63" s="171"/>
      <c r="H63" s="171"/>
      <c r="I63" s="171"/>
      <c r="J63" s="75"/>
      <c r="K63" s="76">
        <f>J61-K62</f>
        <v>1995</v>
      </c>
    </row>
    <row r="64" spans="1:14" x14ac:dyDescent="0.25">
      <c r="A64" s="77">
        <v>45657</v>
      </c>
      <c r="B64" s="96">
        <v>610</v>
      </c>
      <c r="C64" s="176" t="s">
        <v>41</v>
      </c>
      <c r="D64" s="176"/>
      <c r="E64" s="176"/>
      <c r="F64" s="176" t="s">
        <v>40</v>
      </c>
      <c r="G64" s="176"/>
      <c r="H64" s="176"/>
      <c r="I64" s="176"/>
      <c r="J64" s="79">
        <v>7500</v>
      </c>
      <c r="K64" s="80"/>
    </row>
    <row r="65" spans="1:12" x14ac:dyDescent="0.25">
      <c r="A65" s="77"/>
      <c r="B65" s="70">
        <v>300</v>
      </c>
      <c r="C65" s="177" t="s">
        <v>42</v>
      </c>
      <c r="D65" s="177"/>
      <c r="E65" s="177"/>
      <c r="F65" s="177"/>
      <c r="G65" s="177"/>
      <c r="H65" s="177"/>
      <c r="I65" s="177"/>
      <c r="J65" s="71"/>
      <c r="K65" s="72">
        <v>7500</v>
      </c>
    </row>
    <row r="66" spans="1:12" x14ac:dyDescent="0.25">
      <c r="A66" s="77"/>
      <c r="B66" s="70">
        <v>300</v>
      </c>
      <c r="C66" s="177" t="s">
        <v>42</v>
      </c>
      <c r="D66" s="177"/>
      <c r="E66" s="177"/>
      <c r="F66" s="177"/>
      <c r="G66" s="177"/>
      <c r="H66" s="177"/>
      <c r="I66" s="177"/>
      <c r="J66" s="71">
        <v>16739.599999999999</v>
      </c>
      <c r="K66" s="72"/>
    </row>
    <row r="67" spans="1:12" x14ac:dyDescent="0.25">
      <c r="A67" s="73"/>
      <c r="B67" s="100">
        <v>610</v>
      </c>
      <c r="C67" s="171" t="s">
        <v>41</v>
      </c>
      <c r="D67" s="171"/>
      <c r="E67" s="171"/>
      <c r="F67" s="171"/>
      <c r="G67" s="171"/>
      <c r="H67" s="171"/>
      <c r="I67" s="171"/>
      <c r="J67" s="86"/>
      <c r="K67" s="76">
        <f>J66</f>
        <v>16739.599999999999</v>
      </c>
    </row>
    <row r="68" spans="1:12" x14ac:dyDescent="0.25">
      <c r="A68" s="65">
        <v>45657</v>
      </c>
      <c r="B68" s="98">
        <v>693</v>
      </c>
      <c r="C68" s="172" t="s">
        <v>43</v>
      </c>
      <c r="D68" s="172"/>
      <c r="E68" s="172"/>
      <c r="F68" s="172" t="s">
        <v>45</v>
      </c>
      <c r="G68" s="172"/>
      <c r="H68" s="172"/>
      <c r="I68" s="172"/>
      <c r="J68" s="67">
        <f>(33.47-32.2)*500</f>
        <v>634.99999999999795</v>
      </c>
      <c r="K68" s="68"/>
    </row>
    <row r="69" spans="1:12" x14ac:dyDescent="0.25">
      <c r="A69" s="73"/>
      <c r="B69" s="74">
        <v>390</v>
      </c>
      <c r="C69" s="171" t="s">
        <v>44</v>
      </c>
      <c r="D69" s="171"/>
      <c r="E69" s="171"/>
      <c r="F69" s="173"/>
      <c r="G69" s="174"/>
      <c r="H69" s="174"/>
      <c r="I69" s="175"/>
      <c r="J69" s="75"/>
      <c r="K69" s="76">
        <f>J68</f>
        <v>634.99999999999795</v>
      </c>
    </row>
    <row r="70" spans="1:12" x14ac:dyDescent="0.25">
      <c r="A70" s="77">
        <v>45657</v>
      </c>
      <c r="B70" s="78">
        <v>600</v>
      </c>
      <c r="C70" s="176" t="s">
        <v>47</v>
      </c>
      <c r="D70" s="176"/>
      <c r="E70" s="176"/>
      <c r="F70" s="176" t="s">
        <v>46</v>
      </c>
      <c r="G70" s="176"/>
      <c r="H70" s="176"/>
      <c r="I70" s="176"/>
      <c r="J70" s="79"/>
      <c r="K70" s="80">
        <f>J25+J33+J44</f>
        <v>48000</v>
      </c>
    </row>
    <row r="71" spans="1:12" x14ac:dyDescent="0.25">
      <c r="A71" s="77"/>
      <c r="B71" s="78">
        <v>708</v>
      </c>
      <c r="C71" s="177" t="s">
        <v>48</v>
      </c>
      <c r="D71" s="177"/>
      <c r="E71" s="177"/>
      <c r="F71" s="177"/>
      <c r="G71" s="177"/>
      <c r="H71" s="177"/>
      <c r="I71" s="177"/>
      <c r="J71" s="79"/>
      <c r="K71" s="80">
        <f>J41</f>
        <v>5000</v>
      </c>
    </row>
    <row r="72" spans="1:12" x14ac:dyDescent="0.25">
      <c r="A72" s="77"/>
      <c r="B72" s="78">
        <f>B59</f>
        <v>626</v>
      </c>
      <c r="C72" s="177" t="s">
        <v>37</v>
      </c>
      <c r="D72" s="177"/>
      <c r="E72" s="177"/>
      <c r="F72" s="177"/>
      <c r="G72" s="177"/>
      <c r="H72" s="177"/>
      <c r="I72" s="177"/>
      <c r="J72" s="79"/>
      <c r="K72" s="80">
        <v>30</v>
      </c>
    </row>
    <row r="73" spans="1:12" x14ac:dyDescent="0.25">
      <c r="A73" s="77"/>
      <c r="B73" s="78">
        <v>693</v>
      </c>
      <c r="C73" s="177" t="s">
        <v>43</v>
      </c>
      <c r="D73" s="177"/>
      <c r="E73" s="177"/>
      <c r="F73" s="177"/>
      <c r="G73" s="177"/>
      <c r="H73" s="177"/>
      <c r="I73" s="177"/>
      <c r="J73" s="79"/>
      <c r="K73" s="80">
        <f>J68</f>
        <v>634.99999999999795</v>
      </c>
    </row>
    <row r="74" spans="1:12" x14ac:dyDescent="0.25">
      <c r="A74" s="73"/>
      <c r="B74" s="74">
        <v>129</v>
      </c>
      <c r="C74" s="171" t="s">
        <v>49</v>
      </c>
      <c r="D74" s="171"/>
      <c r="E74" s="171"/>
      <c r="F74" s="171"/>
      <c r="G74" s="171"/>
      <c r="H74" s="171"/>
      <c r="I74" s="171"/>
      <c r="J74" s="75">
        <f>SUM(K70:K73)</f>
        <v>53665</v>
      </c>
      <c r="K74" s="76"/>
    </row>
    <row r="75" spans="1:12" x14ac:dyDescent="0.25">
      <c r="A75" s="77">
        <v>45657</v>
      </c>
      <c r="B75" s="78">
        <v>700</v>
      </c>
      <c r="C75" s="176" t="s">
        <v>27</v>
      </c>
      <c r="D75" s="176"/>
      <c r="E75" s="176"/>
      <c r="F75" s="176" t="s">
        <v>50</v>
      </c>
      <c r="G75" s="176"/>
      <c r="H75" s="176"/>
      <c r="I75" s="176"/>
      <c r="J75" s="79">
        <f>K29+K37+K48+K52</f>
        <v>62500</v>
      </c>
      <c r="K75" s="80"/>
    </row>
    <row r="76" spans="1:12" x14ac:dyDescent="0.25">
      <c r="A76" s="77"/>
      <c r="B76" s="78">
        <v>610</v>
      </c>
      <c r="C76" s="177" t="s">
        <v>41</v>
      </c>
      <c r="D76" s="177"/>
      <c r="E76" s="177"/>
      <c r="F76" s="177"/>
      <c r="G76" s="177"/>
      <c r="H76" s="177"/>
      <c r="I76" s="177"/>
      <c r="J76" s="79">
        <f>K67-J64</f>
        <v>9239.5999999999985</v>
      </c>
      <c r="K76" s="80"/>
    </row>
    <row r="77" spans="1:12" x14ac:dyDescent="0.25">
      <c r="A77" s="73"/>
      <c r="B77" s="74">
        <v>129</v>
      </c>
      <c r="C77" s="171" t="s">
        <v>49</v>
      </c>
      <c r="D77" s="171"/>
      <c r="E77" s="171"/>
      <c r="F77" s="171"/>
      <c r="G77" s="171"/>
      <c r="H77" s="171"/>
      <c r="I77" s="171"/>
      <c r="J77" s="75"/>
      <c r="K77" s="76">
        <f>SUM(J75:J76)</f>
        <v>71739.600000000006</v>
      </c>
      <c r="L77" s="102">
        <f>K77-J74</f>
        <v>18074.600000000006</v>
      </c>
    </row>
    <row r="78" spans="1:12" x14ac:dyDescent="0.25">
      <c r="A78" s="77">
        <v>45657</v>
      </c>
      <c r="B78" s="66">
        <v>572</v>
      </c>
      <c r="C78" s="176" t="s">
        <v>19</v>
      </c>
      <c r="D78" s="176"/>
      <c r="E78" s="176"/>
      <c r="F78" s="176" t="s">
        <v>51</v>
      </c>
      <c r="G78" s="176"/>
      <c r="H78" s="176"/>
      <c r="I78" s="176"/>
      <c r="J78" s="79"/>
      <c r="K78" s="80">
        <f>J22-K26+J31-K34+J39-K46+J50+J54+J56-K60</f>
        <v>9649.2000000000007</v>
      </c>
      <c r="L78" s="102"/>
    </row>
    <row r="79" spans="1:12" x14ac:dyDescent="0.25">
      <c r="A79" s="77"/>
      <c r="B79" s="70">
        <v>300</v>
      </c>
      <c r="C79" s="177" t="s">
        <v>52</v>
      </c>
      <c r="D79" s="177"/>
      <c r="E79" s="177"/>
      <c r="F79" s="177"/>
      <c r="G79" s="177"/>
      <c r="H79" s="177"/>
      <c r="I79" s="177"/>
      <c r="J79" s="79"/>
      <c r="K79" s="80">
        <f>J23-K65+J66</f>
        <v>16739.599999999999</v>
      </c>
      <c r="L79" s="102"/>
    </row>
    <row r="80" spans="1:12" x14ac:dyDescent="0.25">
      <c r="A80" s="77"/>
      <c r="B80" s="103">
        <v>390</v>
      </c>
      <c r="C80" s="177" t="s">
        <v>44</v>
      </c>
      <c r="D80" s="177"/>
      <c r="E80" s="177"/>
      <c r="F80" s="177"/>
      <c r="G80" s="177"/>
      <c r="H80" s="177"/>
      <c r="I80" s="177"/>
      <c r="J80" s="79"/>
      <c r="K80" s="80">
        <f>-K69</f>
        <v>-634.99999999999795</v>
      </c>
      <c r="L80" s="102"/>
    </row>
    <row r="81" spans="1:12" x14ac:dyDescent="0.25">
      <c r="A81" s="77"/>
      <c r="B81" s="103">
        <v>430</v>
      </c>
      <c r="C81" s="177" t="s">
        <v>30</v>
      </c>
      <c r="D81" s="177"/>
      <c r="E81" s="177"/>
      <c r="F81" s="177"/>
      <c r="G81" s="177"/>
      <c r="H81" s="177"/>
      <c r="I81" s="177"/>
      <c r="J81" s="79"/>
      <c r="K81" s="80">
        <f>J32+J40-K43+J51+J55-K57</f>
        <v>18755</v>
      </c>
      <c r="L81" s="102">
        <f>SUM(K78:K81)</f>
        <v>44508.800000000003</v>
      </c>
    </row>
    <row r="82" spans="1:12" x14ac:dyDescent="0.25">
      <c r="A82" s="77"/>
      <c r="B82" s="103">
        <v>400</v>
      </c>
      <c r="C82" s="177" t="s">
        <v>25</v>
      </c>
      <c r="D82" s="177"/>
      <c r="E82" s="177"/>
      <c r="F82" s="177"/>
      <c r="G82" s="177"/>
      <c r="H82" s="177"/>
      <c r="I82" s="177"/>
      <c r="J82" s="79">
        <f>K27+K35+K47-J58</f>
        <v>13939.2</v>
      </c>
      <c r="K82" s="80"/>
      <c r="L82" s="102"/>
    </row>
    <row r="83" spans="1:12" x14ac:dyDescent="0.25">
      <c r="A83" s="77"/>
      <c r="B83" s="103">
        <v>4750</v>
      </c>
      <c r="C83" s="177" t="s">
        <v>39</v>
      </c>
      <c r="D83" s="177"/>
      <c r="E83" s="177"/>
      <c r="F83" s="177"/>
      <c r="G83" s="177"/>
      <c r="H83" s="177"/>
      <c r="I83" s="177"/>
      <c r="J83" s="79">
        <f>K63</f>
        <v>1995</v>
      </c>
      <c r="K83" s="80"/>
      <c r="L83" s="102"/>
    </row>
    <row r="84" spans="1:12" x14ac:dyDescent="0.25">
      <c r="A84" s="77"/>
      <c r="B84" s="103">
        <v>100</v>
      </c>
      <c r="C84" s="177" t="s">
        <v>21</v>
      </c>
      <c r="D84" s="177"/>
      <c r="E84" s="177"/>
      <c r="F84" s="177"/>
      <c r="G84" s="177"/>
      <c r="H84" s="177"/>
      <c r="I84" s="177"/>
      <c r="J84" s="79">
        <f>K24</f>
        <v>10500</v>
      </c>
      <c r="K84" s="80"/>
      <c r="L84" s="102"/>
    </row>
    <row r="85" spans="1:12" x14ac:dyDescent="0.25">
      <c r="A85" s="73"/>
      <c r="B85" s="74">
        <v>129</v>
      </c>
      <c r="C85" s="171" t="s">
        <v>49</v>
      </c>
      <c r="D85" s="171"/>
      <c r="E85" s="171"/>
      <c r="F85" s="171"/>
      <c r="G85" s="171"/>
      <c r="H85" s="171"/>
      <c r="I85" s="171"/>
      <c r="J85" s="75">
        <f>K77-J74</f>
        <v>18074.600000000006</v>
      </c>
      <c r="K85" s="76"/>
      <c r="L85" s="102">
        <f>SUM(J82:J85)</f>
        <v>44508.800000000003</v>
      </c>
    </row>
    <row r="86" spans="1:12" x14ac:dyDescent="0.25">
      <c r="A86" s="77">
        <v>46022</v>
      </c>
      <c r="B86" s="96">
        <v>610</v>
      </c>
      <c r="C86" s="176" t="s">
        <v>41</v>
      </c>
      <c r="D86" s="176"/>
      <c r="E86" s="176"/>
      <c r="F86" s="176" t="s">
        <v>40</v>
      </c>
      <c r="G86" s="176"/>
      <c r="H86" s="176"/>
      <c r="I86" s="176"/>
      <c r="J86" s="79">
        <f>K15</f>
        <v>16739.610389610389</v>
      </c>
      <c r="K86" s="80"/>
      <c r="L86" s="102"/>
    </row>
    <row r="87" spans="1:12" x14ac:dyDescent="0.25">
      <c r="A87" s="77"/>
      <c r="B87" s="70">
        <v>300</v>
      </c>
      <c r="C87" s="177" t="s">
        <v>42</v>
      </c>
      <c r="D87" s="177"/>
      <c r="E87" s="177"/>
      <c r="F87" s="177"/>
      <c r="G87" s="177"/>
      <c r="H87" s="177"/>
      <c r="I87" s="177"/>
      <c r="J87" s="71"/>
      <c r="K87" s="72">
        <f>J86</f>
        <v>16739.610389610389</v>
      </c>
      <c r="L87" s="102"/>
    </row>
    <row r="88" spans="1:12" x14ac:dyDescent="0.25">
      <c r="A88" s="77"/>
      <c r="B88" s="70">
        <v>300</v>
      </c>
      <c r="C88" s="177" t="s">
        <v>42</v>
      </c>
      <c r="D88" s="177"/>
      <c r="E88" s="177"/>
      <c r="F88" s="177"/>
      <c r="G88" s="177"/>
      <c r="H88" s="177"/>
      <c r="I88" s="177"/>
      <c r="J88" s="71">
        <f>K16</f>
        <v>8289.6</v>
      </c>
      <c r="K88" s="72"/>
      <c r="L88" s="102"/>
    </row>
    <row r="89" spans="1:12" x14ac:dyDescent="0.25">
      <c r="A89" s="73"/>
      <c r="B89" s="100">
        <v>610</v>
      </c>
      <c r="C89" s="171" t="s">
        <v>41</v>
      </c>
      <c r="D89" s="171"/>
      <c r="E89" s="171"/>
      <c r="F89" s="171"/>
      <c r="G89" s="171"/>
      <c r="H89" s="171"/>
      <c r="I89" s="171"/>
      <c r="J89" s="86"/>
      <c r="K89" s="76">
        <f>J88</f>
        <v>8289.6</v>
      </c>
      <c r="L89" s="102"/>
    </row>
    <row r="90" spans="1:12" x14ac:dyDescent="0.25">
      <c r="A90" s="77">
        <v>46022</v>
      </c>
      <c r="B90" s="66">
        <v>390</v>
      </c>
      <c r="C90" s="172" t="s">
        <v>44</v>
      </c>
      <c r="D90" s="172"/>
      <c r="E90" s="172"/>
      <c r="F90" s="172" t="s">
        <v>56</v>
      </c>
      <c r="G90" s="172"/>
      <c r="H90" s="172"/>
      <c r="I90" s="172"/>
      <c r="J90" s="67">
        <v>635</v>
      </c>
      <c r="K90" s="68"/>
      <c r="L90" s="102"/>
    </row>
    <row r="91" spans="1:12" x14ac:dyDescent="0.25">
      <c r="A91" s="73"/>
      <c r="B91" s="74">
        <v>793</v>
      </c>
      <c r="C91" s="178" t="s">
        <v>55</v>
      </c>
      <c r="D91" s="179"/>
      <c r="E91" s="180"/>
      <c r="F91" s="171"/>
      <c r="G91" s="171"/>
      <c r="H91" s="171"/>
      <c r="I91" s="171"/>
      <c r="J91" s="75"/>
      <c r="K91" s="76">
        <f>J90</f>
        <v>635</v>
      </c>
      <c r="L91" s="102"/>
    </row>
    <row r="92" spans="1:12" x14ac:dyDescent="0.25">
      <c r="A92" s="77">
        <v>46022</v>
      </c>
      <c r="B92" s="98">
        <v>693</v>
      </c>
      <c r="C92" s="172" t="s">
        <v>43</v>
      </c>
      <c r="D92" s="172"/>
      <c r="E92" s="172"/>
      <c r="F92" s="172" t="s">
        <v>45</v>
      </c>
      <c r="G92" s="172"/>
      <c r="H92" s="172"/>
      <c r="I92" s="172"/>
      <c r="J92" s="67">
        <f>(34.54-32.65)*240</f>
        <v>453.60000000000014</v>
      </c>
      <c r="K92" s="68"/>
      <c r="L92" s="102"/>
    </row>
    <row r="93" spans="1:12" x14ac:dyDescent="0.25">
      <c r="A93" s="77"/>
      <c r="B93" s="74">
        <v>390</v>
      </c>
      <c r="C93" s="171" t="s">
        <v>44</v>
      </c>
      <c r="D93" s="171"/>
      <c r="E93" s="171"/>
      <c r="F93" s="173"/>
      <c r="G93" s="174"/>
      <c r="H93" s="174"/>
      <c r="I93" s="175"/>
      <c r="J93" s="75"/>
      <c r="K93" s="76">
        <f>J92</f>
        <v>453.60000000000014</v>
      </c>
      <c r="L93" s="102"/>
    </row>
    <row r="94" spans="1:12" x14ac:dyDescent="0.25">
      <c r="A94" s="77">
        <v>46387</v>
      </c>
      <c r="B94" s="96">
        <v>610</v>
      </c>
      <c r="C94" s="176" t="s">
        <v>41</v>
      </c>
      <c r="D94" s="176"/>
      <c r="E94" s="176"/>
      <c r="F94" s="176" t="s">
        <v>40</v>
      </c>
      <c r="G94" s="176"/>
      <c r="H94" s="176"/>
      <c r="I94" s="176"/>
      <c r="J94" s="79">
        <f>K17</f>
        <v>8289.6</v>
      </c>
      <c r="K94" s="80"/>
      <c r="L94" s="102"/>
    </row>
    <row r="95" spans="1:12" x14ac:dyDescent="0.25">
      <c r="A95" s="77"/>
      <c r="B95" s="70">
        <v>300</v>
      </c>
      <c r="C95" s="177" t="s">
        <v>42</v>
      </c>
      <c r="D95" s="177"/>
      <c r="E95" s="177"/>
      <c r="F95" s="177"/>
      <c r="G95" s="177"/>
      <c r="H95" s="177"/>
      <c r="I95" s="177"/>
      <c r="J95" s="71"/>
      <c r="K95" s="72">
        <f>J94</f>
        <v>8289.6</v>
      </c>
      <c r="L95" s="102"/>
    </row>
    <row r="96" spans="1:12" x14ac:dyDescent="0.25">
      <c r="A96" s="77"/>
      <c r="B96" s="70">
        <v>300</v>
      </c>
      <c r="C96" s="177" t="s">
        <v>42</v>
      </c>
      <c r="D96" s="177"/>
      <c r="E96" s="177"/>
      <c r="F96" s="177"/>
      <c r="G96" s="177"/>
      <c r="H96" s="177"/>
      <c r="I96" s="177"/>
      <c r="J96" s="71">
        <f>K18</f>
        <v>6670</v>
      </c>
      <c r="K96" s="72"/>
      <c r="L96" s="102"/>
    </row>
    <row r="97" spans="1:12" x14ac:dyDescent="0.25">
      <c r="A97" s="73"/>
      <c r="B97" s="100">
        <v>610</v>
      </c>
      <c r="C97" s="171" t="s">
        <v>41</v>
      </c>
      <c r="D97" s="171"/>
      <c r="E97" s="171"/>
      <c r="F97" s="171"/>
      <c r="G97" s="171"/>
      <c r="H97" s="171"/>
      <c r="I97" s="171"/>
      <c r="J97" s="86"/>
      <c r="K97" s="76">
        <f>J96</f>
        <v>6670</v>
      </c>
      <c r="L97" s="102"/>
    </row>
    <row r="98" spans="1:12" x14ac:dyDescent="0.25">
      <c r="A98" s="77"/>
      <c r="B98" s="66">
        <v>390</v>
      </c>
      <c r="C98" s="172" t="s">
        <v>44</v>
      </c>
      <c r="D98" s="172"/>
      <c r="E98" s="172"/>
      <c r="F98" s="172" t="s">
        <v>56</v>
      </c>
      <c r="G98" s="172"/>
      <c r="H98" s="172"/>
      <c r="I98" s="172"/>
      <c r="J98" s="67">
        <f>J92</f>
        <v>453.60000000000014</v>
      </c>
      <c r="K98" s="68"/>
      <c r="L98" s="102"/>
    </row>
    <row r="99" spans="1:12" x14ac:dyDescent="0.25">
      <c r="A99" s="73"/>
      <c r="B99" s="74">
        <v>793</v>
      </c>
      <c r="C99" s="178" t="s">
        <v>55</v>
      </c>
      <c r="D99" s="179"/>
      <c r="E99" s="180"/>
      <c r="F99" s="171"/>
      <c r="G99" s="171"/>
      <c r="H99" s="171"/>
      <c r="I99" s="171"/>
      <c r="J99" s="75"/>
      <c r="K99" s="76">
        <f>J98</f>
        <v>453.60000000000014</v>
      </c>
      <c r="L99" s="102"/>
    </row>
    <row r="100" spans="1:12" x14ac:dyDescent="0.25">
      <c r="A100" s="77"/>
      <c r="B100" s="103"/>
      <c r="C100" s="177"/>
      <c r="D100" s="177"/>
      <c r="E100" s="177"/>
      <c r="F100" s="177"/>
      <c r="G100" s="177"/>
      <c r="H100" s="177"/>
      <c r="I100" s="177"/>
      <c r="J100" s="79"/>
      <c r="K100" s="80"/>
      <c r="L100" s="102"/>
    </row>
    <row r="101" spans="1:12" x14ac:dyDescent="0.25">
      <c r="A101" s="77"/>
      <c r="B101" s="103"/>
      <c r="C101" s="177"/>
      <c r="D101" s="177"/>
      <c r="E101" s="177"/>
      <c r="F101" s="177"/>
      <c r="G101" s="177"/>
      <c r="H101" s="177"/>
      <c r="I101" s="177"/>
      <c r="J101" s="79"/>
      <c r="K101" s="80"/>
      <c r="L101" s="102"/>
    </row>
    <row r="102" spans="1:12" x14ac:dyDescent="0.25">
      <c r="A102" s="77"/>
      <c r="B102" s="103"/>
      <c r="C102" s="177"/>
      <c r="D102" s="177"/>
      <c r="E102" s="177"/>
      <c r="F102" s="177"/>
      <c r="G102" s="177"/>
      <c r="H102" s="177"/>
      <c r="I102" s="177"/>
      <c r="J102" s="79"/>
      <c r="K102" s="80"/>
      <c r="L102" s="102"/>
    </row>
    <row r="103" spans="1:12" x14ac:dyDescent="0.25">
      <c r="A103" s="77"/>
      <c r="B103" s="103"/>
      <c r="C103" s="177"/>
      <c r="D103" s="177"/>
      <c r="E103" s="177"/>
      <c r="F103" s="177"/>
      <c r="G103" s="177"/>
      <c r="H103" s="177"/>
      <c r="I103" s="177"/>
      <c r="J103" s="79"/>
      <c r="K103" s="80"/>
      <c r="L103" s="102"/>
    </row>
    <row r="104" spans="1:12" x14ac:dyDescent="0.25">
      <c r="A104" s="77"/>
      <c r="B104" s="103"/>
      <c r="C104" s="177"/>
      <c r="D104" s="177"/>
      <c r="E104" s="177"/>
      <c r="F104" s="177"/>
      <c r="G104" s="177"/>
      <c r="H104" s="177"/>
      <c r="I104" s="177"/>
      <c r="J104" s="79"/>
      <c r="K104" s="80"/>
      <c r="L104" s="102"/>
    </row>
    <row r="105" spans="1:12" x14ac:dyDescent="0.25">
      <c r="A105" s="77"/>
      <c r="B105" s="103"/>
      <c r="C105" s="177"/>
      <c r="D105" s="177"/>
      <c r="E105" s="177"/>
      <c r="F105" s="177"/>
      <c r="G105" s="177"/>
      <c r="H105" s="177"/>
      <c r="I105" s="177"/>
      <c r="J105" s="79"/>
      <c r="K105" s="80"/>
      <c r="L105" s="102"/>
    </row>
    <row r="106" spans="1:12" x14ac:dyDescent="0.25">
      <c r="A106" s="77"/>
      <c r="B106" s="103"/>
      <c r="C106" s="177"/>
      <c r="D106" s="177"/>
      <c r="E106" s="177"/>
      <c r="F106" s="177"/>
      <c r="G106" s="177"/>
      <c r="H106" s="177"/>
      <c r="I106" s="177"/>
      <c r="J106" s="79"/>
      <c r="K106" s="80"/>
      <c r="L106" s="102"/>
    </row>
    <row r="107" spans="1:12" x14ac:dyDescent="0.25">
      <c r="A107" s="77"/>
      <c r="B107" s="103"/>
      <c r="C107" s="177"/>
      <c r="D107" s="177"/>
      <c r="E107" s="177"/>
      <c r="F107" s="177"/>
      <c r="G107" s="177"/>
      <c r="H107" s="177"/>
      <c r="I107" s="177"/>
      <c r="J107" s="79"/>
      <c r="K107" s="80"/>
      <c r="L107" s="102"/>
    </row>
    <row r="108" spans="1:12" x14ac:dyDescent="0.25">
      <c r="A108" s="77"/>
      <c r="B108" s="78"/>
      <c r="C108" s="177"/>
      <c r="D108" s="177"/>
      <c r="E108" s="177"/>
      <c r="F108" s="177"/>
      <c r="G108" s="177"/>
      <c r="H108" s="177"/>
      <c r="I108" s="177"/>
      <c r="J108" s="79"/>
      <c r="K108" s="80"/>
    </row>
    <row r="109" spans="1:12" x14ac:dyDescent="0.25">
      <c r="A109" s="73"/>
      <c r="B109" s="74"/>
      <c r="C109" s="171"/>
      <c r="D109" s="171"/>
      <c r="E109" s="171"/>
      <c r="F109" s="171"/>
      <c r="G109" s="171"/>
      <c r="H109" s="171"/>
      <c r="I109" s="171"/>
      <c r="J109" s="86"/>
      <c r="K109" s="76"/>
    </row>
  </sheetData>
  <mergeCells count="183">
    <mergeCell ref="F25:I25"/>
    <mergeCell ref="F26:I26"/>
    <mergeCell ref="C41:E41"/>
    <mergeCell ref="F27:I27"/>
    <mergeCell ref="F28:I28"/>
    <mergeCell ref="F29:I29"/>
    <mergeCell ref="F30:I30"/>
    <mergeCell ref="F60:I60"/>
    <mergeCell ref="C58:E58"/>
    <mergeCell ref="F31:I31"/>
    <mergeCell ref="F32:I32"/>
    <mergeCell ref="F33:I33"/>
    <mergeCell ref="F34:I34"/>
    <mergeCell ref="F35:I35"/>
    <mergeCell ref="F36:I36"/>
    <mergeCell ref="F37:I37"/>
    <mergeCell ref="F38:I38"/>
    <mergeCell ref="F39:I39"/>
    <mergeCell ref="F40:I40"/>
    <mergeCell ref="F41:I41"/>
    <mergeCell ref="F58:I58"/>
    <mergeCell ref="C36:E36"/>
    <mergeCell ref="C37:E37"/>
    <mergeCell ref="C38:E38"/>
    <mergeCell ref="C4:E4"/>
    <mergeCell ref="F4:H4"/>
    <mergeCell ref="I4:K4"/>
    <mergeCell ref="C21:E21"/>
    <mergeCell ref="F21:I21"/>
    <mergeCell ref="C39:E39"/>
    <mergeCell ref="C40:E40"/>
    <mergeCell ref="C31:E31"/>
    <mergeCell ref="C32:E32"/>
    <mergeCell ref="C33:E33"/>
    <mergeCell ref="C34:E34"/>
    <mergeCell ref="C35:E35"/>
    <mergeCell ref="C22:E22"/>
    <mergeCell ref="F22:I22"/>
    <mergeCell ref="C23:E23"/>
    <mergeCell ref="C24:E24"/>
    <mergeCell ref="C25:E25"/>
    <mergeCell ref="C26:E26"/>
    <mergeCell ref="C27:E27"/>
    <mergeCell ref="C28:E28"/>
    <mergeCell ref="C29:E29"/>
    <mergeCell ref="C30:E30"/>
    <mergeCell ref="F23:I23"/>
    <mergeCell ref="F24:I24"/>
    <mergeCell ref="C47:E47"/>
    <mergeCell ref="F47:I47"/>
    <mergeCell ref="C52:E52"/>
    <mergeCell ref="F52:I52"/>
    <mergeCell ref="C42:E42"/>
    <mergeCell ref="C43:E43"/>
    <mergeCell ref="F42:I42"/>
    <mergeCell ref="F43:I43"/>
    <mergeCell ref="C44:E44"/>
    <mergeCell ref="F44:I44"/>
    <mergeCell ref="C54:E54"/>
    <mergeCell ref="F54:I54"/>
    <mergeCell ref="C55:E55"/>
    <mergeCell ref="F55:I55"/>
    <mergeCell ref="M44:N44"/>
    <mergeCell ref="M53:N53"/>
    <mergeCell ref="C56:E56"/>
    <mergeCell ref="F56:I56"/>
    <mergeCell ref="C57:E57"/>
    <mergeCell ref="F57:I57"/>
    <mergeCell ref="C45:E45"/>
    <mergeCell ref="F45:I45"/>
    <mergeCell ref="C49:E49"/>
    <mergeCell ref="F49:I49"/>
    <mergeCell ref="C50:E50"/>
    <mergeCell ref="F50:I50"/>
    <mergeCell ref="C51:E51"/>
    <mergeCell ref="F51:I51"/>
    <mergeCell ref="C48:E48"/>
    <mergeCell ref="F48:I48"/>
    <mergeCell ref="C53:E53"/>
    <mergeCell ref="F53:I53"/>
    <mergeCell ref="C46:E46"/>
    <mergeCell ref="F46:I46"/>
    <mergeCell ref="C63:E63"/>
    <mergeCell ref="F63:I63"/>
    <mergeCell ref="C64:E64"/>
    <mergeCell ref="F64:I64"/>
    <mergeCell ref="C65:E65"/>
    <mergeCell ref="F65:I65"/>
    <mergeCell ref="C59:E59"/>
    <mergeCell ref="F59:I59"/>
    <mergeCell ref="C61:E61"/>
    <mergeCell ref="F61:I61"/>
    <mergeCell ref="C62:E62"/>
    <mergeCell ref="F62:I62"/>
    <mergeCell ref="C60:E60"/>
    <mergeCell ref="C69:E69"/>
    <mergeCell ref="F69:I69"/>
    <mergeCell ref="C70:E70"/>
    <mergeCell ref="F70:I70"/>
    <mergeCell ref="C77:E77"/>
    <mergeCell ref="F77:I77"/>
    <mergeCell ref="C73:E73"/>
    <mergeCell ref="F73:I73"/>
    <mergeCell ref="C66:E66"/>
    <mergeCell ref="F66:I66"/>
    <mergeCell ref="C67:E67"/>
    <mergeCell ref="F67:I67"/>
    <mergeCell ref="C68:E68"/>
    <mergeCell ref="F68:I68"/>
    <mergeCell ref="C78:E78"/>
    <mergeCell ref="F78:I78"/>
    <mergeCell ref="C109:E109"/>
    <mergeCell ref="F109:I109"/>
    <mergeCell ref="C71:E71"/>
    <mergeCell ref="F71:I71"/>
    <mergeCell ref="C72:E72"/>
    <mergeCell ref="F72:I72"/>
    <mergeCell ref="C108:E108"/>
    <mergeCell ref="F108:I108"/>
    <mergeCell ref="C74:E74"/>
    <mergeCell ref="F74:I74"/>
    <mergeCell ref="C75:E75"/>
    <mergeCell ref="F75:I75"/>
    <mergeCell ref="C76:E76"/>
    <mergeCell ref="F76:I76"/>
    <mergeCell ref="C79:E79"/>
    <mergeCell ref="F79:I79"/>
    <mergeCell ref="C105:E105"/>
    <mergeCell ref="F105:I105"/>
    <mergeCell ref="C106:E106"/>
    <mergeCell ref="F106:I106"/>
    <mergeCell ref="C80:E80"/>
    <mergeCell ref="F81:I81"/>
    <mergeCell ref="C82:E82"/>
    <mergeCell ref="F82:I82"/>
    <mergeCell ref="C83:E83"/>
    <mergeCell ref="F83:I83"/>
    <mergeCell ref="C84:E84"/>
    <mergeCell ref="F84:I84"/>
    <mergeCell ref="C85:E85"/>
    <mergeCell ref="F85:I85"/>
    <mergeCell ref="C88:E88"/>
    <mergeCell ref="F88:I88"/>
    <mergeCell ref="F86:I86"/>
    <mergeCell ref="C87:E87"/>
    <mergeCell ref="F87:I87"/>
    <mergeCell ref="C107:E107"/>
    <mergeCell ref="F107:I107"/>
    <mergeCell ref="C81:E81"/>
    <mergeCell ref="F80:I80"/>
    <mergeCell ref="C99:E99"/>
    <mergeCell ref="F99:I99"/>
    <mergeCell ref="C100:E100"/>
    <mergeCell ref="F100:I100"/>
    <mergeCell ref="C104:E104"/>
    <mergeCell ref="F104:I104"/>
    <mergeCell ref="C101:E101"/>
    <mergeCell ref="F101:I101"/>
    <mergeCell ref="C102:E102"/>
    <mergeCell ref="F102:I102"/>
    <mergeCell ref="C103:E103"/>
    <mergeCell ref="F103:I103"/>
    <mergeCell ref="C98:E98"/>
    <mergeCell ref="F98:I98"/>
    <mergeCell ref="C86:E86"/>
    <mergeCell ref="C91:E91"/>
    <mergeCell ref="C95:E95"/>
    <mergeCell ref="F95:I95"/>
    <mergeCell ref="C96:E96"/>
    <mergeCell ref="F96:I96"/>
    <mergeCell ref="C97:E97"/>
    <mergeCell ref="F97:I97"/>
    <mergeCell ref="C92:E92"/>
    <mergeCell ref="F92:I92"/>
    <mergeCell ref="C93:E93"/>
    <mergeCell ref="F93:I93"/>
    <mergeCell ref="C94:E94"/>
    <mergeCell ref="F94:I94"/>
    <mergeCell ref="C89:E89"/>
    <mergeCell ref="F89:I89"/>
    <mergeCell ref="F90:I90"/>
    <mergeCell ref="C90:E90"/>
    <mergeCell ref="F91:I91"/>
  </mergeCells>
  <pageMargins left="0.59055118110236227" right="0.59055118110236227" top="0.74803149606299213" bottom="0.74803149606299213" header="0.31496062992125984" footer="0.31496062992125984"/>
  <pageSetup paperSize="9" scale="99" orientation="portrait" horizontalDpi="0" verticalDpi="0" r:id="rId1"/>
  <ignoredErrors>
    <ignoredError sqref="I8:J8 I9:J1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730A-9F5B-4693-BD70-6184FCCE7670}">
  <dimension ref="A1:N88"/>
  <sheetViews>
    <sheetView showGridLines="0" zoomScale="145" zoomScaleNormal="145" workbookViewId="0">
      <pane ySplit="1" topLeftCell="A33" activePane="bottomLeft" state="frozen"/>
      <selection pane="bottomLeft" activeCell="C24" sqref="C24:E24"/>
    </sheetView>
  </sheetViews>
  <sheetFormatPr baseColWidth="10" defaultRowHeight="15" x14ac:dyDescent="0.25"/>
  <cols>
    <col min="1" max="1" width="11" style="8" customWidth="1"/>
    <col min="2" max="2" width="11.140625" style="14" bestFit="1" customWidth="1"/>
    <col min="3" max="3" width="5.5703125" style="20" bestFit="1" customWidth="1"/>
    <col min="4" max="4" width="8" style="29" bestFit="1" customWidth="1"/>
    <col min="5" max="5" width="9.5703125" style="29" bestFit="1" customWidth="1"/>
    <col min="6" max="6" width="5.5703125" style="20" bestFit="1" customWidth="1"/>
    <col min="7" max="7" width="8" style="29" bestFit="1" customWidth="1"/>
    <col min="8" max="8" width="10.140625" style="29" bestFit="1" customWidth="1"/>
    <col min="9" max="9" width="5.5703125" style="20" bestFit="1" customWidth="1"/>
    <col min="10" max="11" width="9.85546875" style="29" bestFit="1" customWidth="1"/>
    <col min="12" max="12" width="9.85546875" bestFit="1" customWidth="1"/>
  </cols>
  <sheetData>
    <row r="1" spans="1:11" s="61" customFormat="1" x14ac:dyDescent="0.25">
      <c r="A1" s="122" t="s">
        <v>3</v>
      </c>
      <c r="B1" s="123" t="s">
        <v>14</v>
      </c>
      <c r="C1" s="199" t="s">
        <v>15</v>
      </c>
      <c r="D1" s="200"/>
      <c r="E1" s="201"/>
      <c r="F1" s="202" t="s">
        <v>4</v>
      </c>
      <c r="G1" s="203"/>
      <c r="H1" s="203"/>
      <c r="I1" s="204"/>
      <c r="J1" s="124" t="s">
        <v>16</v>
      </c>
      <c r="K1" s="124" t="s">
        <v>17</v>
      </c>
    </row>
    <row r="2" spans="1:11" x14ac:dyDescent="0.25">
      <c r="A2" s="65">
        <v>43952</v>
      </c>
      <c r="B2" s="66">
        <v>600</v>
      </c>
      <c r="C2" s="172" t="s">
        <v>57</v>
      </c>
      <c r="D2" s="172"/>
      <c r="E2" s="172"/>
      <c r="F2" s="172" t="s">
        <v>47</v>
      </c>
      <c r="G2" s="172"/>
      <c r="H2" s="172"/>
      <c r="I2" s="172"/>
      <c r="J2" s="67">
        <f>400*125</f>
        <v>50000</v>
      </c>
      <c r="K2" s="68"/>
    </row>
    <row r="3" spans="1:11" x14ac:dyDescent="0.25">
      <c r="A3" s="69"/>
      <c r="B3" s="70">
        <v>472</v>
      </c>
      <c r="C3" s="177" t="s">
        <v>26</v>
      </c>
      <c r="D3" s="177"/>
      <c r="E3" s="177"/>
      <c r="F3" s="177"/>
      <c r="G3" s="177"/>
      <c r="H3" s="177"/>
      <c r="I3" s="177"/>
      <c r="J3" s="71">
        <f>J2*21/100</f>
        <v>10500</v>
      </c>
      <c r="K3" s="72"/>
    </row>
    <row r="4" spans="1:11" x14ac:dyDescent="0.25">
      <c r="A4" s="73"/>
      <c r="B4" s="74">
        <v>400</v>
      </c>
      <c r="C4" s="171" t="s">
        <v>25</v>
      </c>
      <c r="D4" s="171"/>
      <c r="E4" s="171"/>
      <c r="F4" s="171"/>
      <c r="G4" s="171"/>
      <c r="H4" s="171"/>
      <c r="I4" s="171"/>
      <c r="J4" s="75"/>
      <c r="K4" s="126">
        <f>SUM(J2:J3)</f>
        <v>60500</v>
      </c>
    </row>
    <row r="5" spans="1:11" x14ac:dyDescent="0.25">
      <c r="A5" s="77">
        <v>44196</v>
      </c>
      <c r="B5" s="78">
        <v>662</v>
      </c>
      <c r="C5" s="176" t="s">
        <v>59</v>
      </c>
      <c r="D5" s="176"/>
      <c r="E5" s="176"/>
      <c r="F5" s="176" t="s">
        <v>58</v>
      </c>
      <c r="G5" s="176"/>
      <c r="H5" s="176"/>
      <c r="I5" s="176"/>
      <c r="J5" s="79">
        <f>K4*6/100/12*8</f>
        <v>2420</v>
      </c>
      <c r="K5" s="80"/>
    </row>
    <row r="6" spans="1:11" x14ac:dyDescent="0.25">
      <c r="A6" s="73"/>
      <c r="B6" s="74">
        <v>400</v>
      </c>
      <c r="C6" s="171" t="s">
        <v>25</v>
      </c>
      <c r="D6" s="171"/>
      <c r="E6" s="171"/>
      <c r="F6" s="171"/>
      <c r="G6" s="171"/>
      <c r="H6" s="171"/>
      <c r="I6" s="171"/>
      <c r="J6" s="75"/>
      <c r="K6" s="126">
        <f>J5</f>
        <v>2420</v>
      </c>
    </row>
    <row r="7" spans="1:11" x14ac:dyDescent="0.25">
      <c r="A7" s="77">
        <v>44378</v>
      </c>
      <c r="B7" s="78">
        <v>662</v>
      </c>
      <c r="C7" s="176" t="s">
        <v>59</v>
      </c>
      <c r="D7" s="176"/>
      <c r="E7" s="176"/>
      <c r="F7" s="176" t="s">
        <v>58</v>
      </c>
      <c r="G7" s="176"/>
      <c r="H7" s="176"/>
      <c r="I7" s="176"/>
      <c r="J7" s="79">
        <f>K4*6/100/12*6</f>
        <v>1815</v>
      </c>
      <c r="K7" s="80"/>
    </row>
    <row r="8" spans="1:11" x14ac:dyDescent="0.25">
      <c r="A8" s="73"/>
      <c r="B8" s="74">
        <v>400</v>
      </c>
      <c r="C8" s="171" t="s">
        <v>25</v>
      </c>
      <c r="D8" s="171"/>
      <c r="E8" s="171"/>
      <c r="F8" s="171"/>
      <c r="G8" s="171"/>
      <c r="H8" s="171"/>
      <c r="I8" s="171"/>
      <c r="J8" s="75"/>
      <c r="K8" s="126">
        <f>J7</f>
        <v>1815</v>
      </c>
    </row>
    <row r="9" spans="1:11" x14ac:dyDescent="0.25">
      <c r="A9" s="77"/>
      <c r="B9" s="127">
        <v>400</v>
      </c>
      <c r="C9" s="177" t="s">
        <v>25</v>
      </c>
      <c r="D9" s="177"/>
      <c r="E9" s="177"/>
      <c r="F9" s="177" t="s">
        <v>60</v>
      </c>
      <c r="G9" s="177"/>
      <c r="H9" s="177"/>
      <c r="I9" s="177"/>
      <c r="J9" s="71">
        <f>K4+K6+K8</f>
        <v>64735</v>
      </c>
      <c r="K9" s="72"/>
    </row>
    <row r="10" spans="1:11" x14ac:dyDescent="0.25">
      <c r="A10" s="73"/>
      <c r="B10" s="74">
        <v>572</v>
      </c>
      <c r="C10" s="171" t="s">
        <v>24</v>
      </c>
      <c r="D10" s="171"/>
      <c r="E10" s="171"/>
      <c r="F10" s="171"/>
      <c r="G10" s="171"/>
      <c r="H10" s="171"/>
      <c r="I10" s="171"/>
      <c r="J10" s="75"/>
      <c r="K10" s="76">
        <f>J9</f>
        <v>64735</v>
      </c>
    </row>
    <row r="11" spans="1:11" x14ac:dyDescent="0.25">
      <c r="A11" s="65">
        <v>43952</v>
      </c>
      <c r="B11" s="66">
        <v>700</v>
      </c>
      <c r="C11" s="172" t="s">
        <v>61</v>
      </c>
      <c r="D11" s="172"/>
      <c r="E11" s="172"/>
      <c r="F11" s="172" t="s">
        <v>27</v>
      </c>
      <c r="G11" s="172"/>
      <c r="H11" s="172"/>
      <c r="I11" s="172"/>
      <c r="J11" s="67"/>
      <c r="K11" s="68">
        <v>50000</v>
      </c>
    </row>
    <row r="12" spans="1:11" x14ac:dyDescent="0.25">
      <c r="A12" s="69"/>
      <c r="B12" s="70">
        <v>477</v>
      </c>
      <c r="C12" s="177" t="s">
        <v>29</v>
      </c>
      <c r="D12" s="177"/>
      <c r="E12" s="177"/>
      <c r="F12" s="177"/>
      <c r="G12" s="177"/>
      <c r="H12" s="177"/>
      <c r="I12" s="177"/>
      <c r="J12" s="71"/>
      <c r="K12" s="72">
        <f>K11*21/100</f>
        <v>10500</v>
      </c>
    </row>
    <row r="13" spans="1:11" x14ac:dyDescent="0.25">
      <c r="A13" s="73"/>
      <c r="B13" s="74">
        <v>430</v>
      </c>
      <c r="C13" s="171" t="s">
        <v>30</v>
      </c>
      <c r="D13" s="171"/>
      <c r="E13" s="171"/>
      <c r="F13" s="171"/>
      <c r="G13" s="171"/>
      <c r="H13" s="171"/>
      <c r="I13" s="171"/>
      <c r="J13" s="126">
        <f>SUM(K11:K12)</f>
        <v>60500</v>
      </c>
      <c r="K13" s="128"/>
    </row>
    <row r="14" spans="1:11" x14ac:dyDescent="0.25">
      <c r="A14" s="77">
        <v>44378</v>
      </c>
      <c r="B14" s="78">
        <v>762</v>
      </c>
      <c r="C14" s="176" t="s">
        <v>62</v>
      </c>
      <c r="D14" s="176"/>
      <c r="E14" s="176"/>
      <c r="F14" s="176" t="s">
        <v>58</v>
      </c>
      <c r="G14" s="176"/>
      <c r="H14" s="176"/>
      <c r="I14" s="176"/>
      <c r="K14" s="79">
        <f>J13*6/100/12*14</f>
        <v>4235</v>
      </c>
    </row>
    <row r="15" spans="1:11" x14ac:dyDescent="0.25">
      <c r="A15" s="73"/>
      <c r="B15" s="74">
        <v>430</v>
      </c>
      <c r="C15" s="171" t="s">
        <v>30</v>
      </c>
      <c r="D15" s="171"/>
      <c r="E15" s="171"/>
      <c r="F15" s="171"/>
      <c r="G15" s="171"/>
      <c r="H15" s="171"/>
      <c r="I15" s="171"/>
      <c r="J15" s="126">
        <f>K14</f>
        <v>4235</v>
      </c>
      <c r="K15" s="128"/>
    </row>
    <row r="16" spans="1:11" x14ac:dyDescent="0.25">
      <c r="A16" s="77"/>
      <c r="B16" s="127">
        <v>430</v>
      </c>
      <c r="C16" s="177" t="s">
        <v>30</v>
      </c>
      <c r="D16" s="177"/>
      <c r="E16" s="177"/>
      <c r="F16" s="177" t="s">
        <v>63</v>
      </c>
      <c r="G16" s="177"/>
      <c r="H16" s="177"/>
      <c r="I16" s="177"/>
      <c r="K16" s="29">
        <f>J13+J15</f>
        <v>64735</v>
      </c>
    </row>
    <row r="17" spans="1:14" x14ac:dyDescent="0.25">
      <c r="A17" s="73"/>
      <c r="B17" s="74">
        <v>572</v>
      </c>
      <c r="C17" s="171" t="s">
        <v>24</v>
      </c>
      <c r="D17" s="171"/>
      <c r="E17" s="171"/>
      <c r="F17" s="171"/>
      <c r="G17" s="171"/>
      <c r="H17" s="171"/>
      <c r="I17" s="171"/>
      <c r="J17" s="76">
        <f>K16</f>
        <v>64735</v>
      </c>
      <c r="K17" s="130"/>
    </row>
    <row r="18" spans="1:14" x14ac:dyDescent="0.25">
      <c r="A18" s="77">
        <v>45657</v>
      </c>
      <c r="B18" s="78">
        <v>300</v>
      </c>
      <c r="C18" s="176" t="s">
        <v>42</v>
      </c>
      <c r="D18" s="176"/>
      <c r="E18" s="176"/>
      <c r="F18" s="176" t="s">
        <v>40</v>
      </c>
      <c r="G18" s="176"/>
      <c r="H18" s="176"/>
      <c r="I18" s="176"/>
      <c r="J18" s="129"/>
      <c r="K18" s="80">
        <v>1400</v>
      </c>
    </row>
    <row r="19" spans="1:14" x14ac:dyDescent="0.25">
      <c r="A19" s="69"/>
      <c r="B19" s="132">
        <v>610</v>
      </c>
      <c r="C19" s="205" t="s">
        <v>64</v>
      </c>
      <c r="D19" s="205"/>
      <c r="E19" s="205"/>
      <c r="F19" s="177"/>
      <c r="G19" s="177"/>
      <c r="H19" s="177"/>
      <c r="I19" s="177"/>
      <c r="J19" s="133">
        <f>K18</f>
        <v>1400</v>
      </c>
      <c r="K19" s="72"/>
    </row>
    <row r="20" spans="1:14" x14ac:dyDescent="0.25">
      <c r="A20" s="69"/>
      <c r="B20" s="78">
        <v>300</v>
      </c>
      <c r="C20" s="176" t="s">
        <v>42</v>
      </c>
      <c r="D20" s="176"/>
      <c r="E20" s="176"/>
      <c r="F20" s="177"/>
      <c r="G20" s="177"/>
      <c r="H20" s="177"/>
      <c r="I20" s="177"/>
      <c r="J20" s="71">
        <v>2600</v>
      </c>
      <c r="K20" s="72"/>
    </row>
    <row r="21" spans="1:14" x14ac:dyDescent="0.25">
      <c r="A21" s="73"/>
      <c r="B21" s="134">
        <v>610</v>
      </c>
      <c r="C21" s="206" t="s">
        <v>64</v>
      </c>
      <c r="D21" s="206"/>
      <c r="E21" s="206"/>
      <c r="F21" s="171"/>
      <c r="G21" s="171"/>
      <c r="H21" s="171"/>
      <c r="I21" s="171"/>
      <c r="J21" s="75"/>
      <c r="K21" s="126">
        <f>J20</f>
        <v>2600</v>
      </c>
    </row>
    <row r="22" spans="1:14" x14ac:dyDescent="0.25">
      <c r="A22" s="77">
        <v>45657</v>
      </c>
      <c r="B22" s="78">
        <v>327</v>
      </c>
      <c r="C22" s="176" t="s">
        <v>65</v>
      </c>
      <c r="D22" s="176"/>
      <c r="E22" s="176"/>
      <c r="F22" s="176" t="s">
        <v>40</v>
      </c>
      <c r="G22" s="176"/>
      <c r="H22" s="176"/>
      <c r="I22" s="176"/>
      <c r="J22" s="129"/>
      <c r="K22" s="80">
        <v>300</v>
      </c>
      <c r="M22" s="187" t="s">
        <v>33</v>
      </c>
      <c r="N22" s="187"/>
    </row>
    <row r="23" spans="1:14" x14ac:dyDescent="0.25">
      <c r="A23" s="77"/>
      <c r="B23" s="78">
        <v>322</v>
      </c>
      <c r="C23" s="176" t="s">
        <v>66</v>
      </c>
      <c r="D23" s="176"/>
      <c r="E23" s="176"/>
      <c r="F23" s="176"/>
      <c r="G23" s="176"/>
      <c r="H23" s="176"/>
      <c r="I23" s="176"/>
      <c r="J23" s="129"/>
      <c r="K23" s="80">
        <v>860</v>
      </c>
      <c r="M23" s="135"/>
      <c r="N23" s="135"/>
    </row>
    <row r="24" spans="1:14" x14ac:dyDescent="0.25">
      <c r="A24" s="73"/>
      <c r="B24" s="136">
        <v>612</v>
      </c>
      <c r="C24" s="207" t="s">
        <v>64</v>
      </c>
      <c r="D24" s="207"/>
      <c r="E24" s="207"/>
      <c r="F24" s="207"/>
      <c r="G24" s="207"/>
      <c r="H24" s="207"/>
      <c r="I24" s="207"/>
      <c r="J24" s="137">
        <f>SUM(K22:K23)</f>
        <v>1160</v>
      </c>
      <c r="K24" s="138"/>
      <c r="M24" s="88">
        <f>J12</f>
        <v>0</v>
      </c>
      <c r="N24" s="90">
        <f>K21</f>
        <v>2600</v>
      </c>
    </row>
    <row r="25" spans="1:14" x14ac:dyDescent="0.25">
      <c r="A25" s="77"/>
      <c r="B25" s="139">
        <v>327</v>
      </c>
      <c r="C25" s="208" t="s">
        <v>65</v>
      </c>
      <c r="D25" s="208"/>
      <c r="E25" s="208"/>
      <c r="F25" s="209"/>
      <c r="G25" s="209"/>
      <c r="H25" s="209"/>
      <c r="I25" s="209"/>
      <c r="J25" s="140">
        <v>160</v>
      </c>
      <c r="K25" s="131"/>
      <c r="M25" s="89">
        <f>J18</f>
        <v>0</v>
      </c>
    </row>
    <row r="26" spans="1:14" x14ac:dyDescent="0.25">
      <c r="A26" s="73"/>
      <c r="B26" s="136">
        <v>612</v>
      </c>
      <c r="C26" s="207" t="s">
        <v>64</v>
      </c>
      <c r="D26" s="207"/>
      <c r="E26" s="207"/>
      <c r="F26" s="207"/>
      <c r="G26" s="207"/>
      <c r="H26" s="207"/>
      <c r="I26" s="207"/>
      <c r="J26" s="137"/>
      <c r="K26" s="138">
        <f>J25</f>
        <v>160</v>
      </c>
      <c r="M26" s="89">
        <f>J30</f>
        <v>0</v>
      </c>
    </row>
    <row r="27" spans="1:14" x14ac:dyDescent="0.25">
      <c r="A27" s="77"/>
      <c r="B27" s="139">
        <v>300</v>
      </c>
      <c r="C27" s="208" t="s">
        <v>42</v>
      </c>
      <c r="D27" s="208"/>
      <c r="E27" s="208"/>
      <c r="F27" s="208" t="s">
        <v>40</v>
      </c>
      <c r="G27" s="208"/>
      <c r="H27" s="208"/>
      <c r="I27" s="208"/>
      <c r="J27" s="141"/>
      <c r="K27" s="142">
        <v>37500</v>
      </c>
      <c r="M27" s="91">
        <f>J34</f>
        <v>0</v>
      </c>
      <c r="N27" s="84"/>
    </row>
    <row r="28" spans="1:14" x14ac:dyDescent="0.25">
      <c r="A28" s="69"/>
      <c r="B28" s="127">
        <v>610</v>
      </c>
      <c r="C28" s="209" t="s">
        <v>64</v>
      </c>
      <c r="D28" s="209"/>
      <c r="E28" s="209"/>
      <c r="F28" s="209"/>
      <c r="G28" s="209"/>
      <c r="H28" s="209"/>
      <c r="I28" s="209"/>
      <c r="J28" s="140">
        <f>K27</f>
        <v>37500</v>
      </c>
      <c r="K28" s="131"/>
      <c r="M28" s="89">
        <f>SUM(M24:M27)</f>
        <v>0</v>
      </c>
      <c r="N28" s="90">
        <f>SUM(N24:N27)</f>
        <v>2600</v>
      </c>
    </row>
    <row r="29" spans="1:14" x14ac:dyDescent="0.25">
      <c r="A29" s="69"/>
      <c r="B29" s="139">
        <v>300</v>
      </c>
      <c r="C29" s="208" t="s">
        <v>42</v>
      </c>
      <c r="D29" s="208"/>
      <c r="E29" s="208"/>
      <c r="F29" s="209"/>
      <c r="G29" s="209"/>
      <c r="H29" s="209"/>
      <c r="I29" s="209"/>
      <c r="J29" s="140">
        <v>29000</v>
      </c>
      <c r="K29" s="131"/>
      <c r="M29" s="85"/>
      <c r="N29" s="90">
        <f>(M28-N28)*60/100</f>
        <v>-1560</v>
      </c>
    </row>
    <row r="30" spans="1:14" x14ac:dyDescent="0.25">
      <c r="A30" s="73"/>
      <c r="B30" s="136">
        <v>610</v>
      </c>
      <c r="C30" s="207" t="s">
        <v>64</v>
      </c>
      <c r="D30" s="207"/>
      <c r="E30" s="207"/>
      <c r="F30" s="207"/>
      <c r="G30" s="207"/>
      <c r="H30" s="207"/>
      <c r="I30" s="207"/>
      <c r="J30" s="137"/>
      <c r="K30" s="138">
        <f>J29</f>
        <v>29000</v>
      </c>
      <c r="M30" s="85"/>
    </row>
    <row r="31" spans="1:14" x14ac:dyDescent="0.25">
      <c r="A31" s="77">
        <v>44926</v>
      </c>
      <c r="B31" s="98">
        <v>693</v>
      </c>
      <c r="C31" s="172" t="s">
        <v>43</v>
      </c>
      <c r="D31" s="172"/>
      <c r="E31" s="172"/>
      <c r="F31" s="172" t="s">
        <v>45</v>
      </c>
      <c r="G31" s="172"/>
      <c r="H31" s="172"/>
      <c r="I31" s="172"/>
      <c r="J31" s="67">
        <v>2000</v>
      </c>
      <c r="K31" s="68"/>
    </row>
    <row r="32" spans="1:14" x14ac:dyDescent="0.25">
      <c r="A32" s="73"/>
      <c r="B32" s="74">
        <v>390</v>
      </c>
      <c r="C32" s="171" t="s">
        <v>44</v>
      </c>
      <c r="D32" s="171"/>
      <c r="E32" s="171"/>
      <c r="F32" s="173"/>
      <c r="G32" s="174"/>
      <c r="H32" s="174"/>
      <c r="I32" s="175"/>
      <c r="J32" s="75"/>
      <c r="K32" s="76">
        <f>J31</f>
        <v>2000</v>
      </c>
      <c r="M32" s="187" t="s">
        <v>34</v>
      </c>
      <c r="N32" s="187"/>
    </row>
    <row r="33" spans="1:14" x14ac:dyDescent="0.25">
      <c r="A33" s="77">
        <v>45291</v>
      </c>
      <c r="B33" s="70">
        <v>390</v>
      </c>
      <c r="C33" s="177" t="s">
        <v>44</v>
      </c>
      <c r="D33" s="177"/>
      <c r="E33" s="177"/>
      <c r="F33" s="177"/>
      <c r="G33" s="177"/>
      <c r="H33" s="177"/>
      <c r="I33" s="177"/>
      <c r="J33" s="71">
        <v>2000</v>
      </c>
      <c r="K33" s="72"/>
      <c r="M33" s="88"/>
      <c r="N33" s="90">
        <f>K7</f>
        <v>0</v>
      </c>
    </row>
    <row r="34" spans="1:14" x14ac:dyDescent="0.25">
      <c r="A34" s="73"/>
      <c r="B34" s="74">
        <v>793</v>
      </c>
      <c r="C34" s="210" t="s">
        <v>67</v>
      </c>
      <c r="D34" s="210"/>
      <c r="E34" s="210"/>
      <c r="F34" s="171"/>
      <c r="G34" s="171"/>
      <c r="H34" s="171"/>
      <c r="I34" s="171"/>
      <c r="J34" s="86"/>
      <c r="K34" s="76">
        <f>J33</f>
        <v>2000</v>
      </c>
      <c r="M34" s="89"/>
      <c r="N34" s="90" t="e">
        <f>#REF!</f>
        <v>#REF!</v>
      </c>
    </row>
    <row r="35" spans="1:14" x14ac:dyDescent="0.25">
      <c r="A35" s="77"/>
      <c r="B35" s="98">
        <v>693</v>
      </c>
      <c r="C35" s="172" t="s">
        <v>43</v>
      </c>
      <c r="D35" s="172"/>
      <c r="E35" s="172"/>
      <c r="F35" s="172" t="s">
        <v>45</v>
      </c>
      <c r="G35" s="172"/>
      <c r="H35" s="172"/>
      <c r="I35" s="172"/>
      <c r="J35" s="67">
        <v>800</v>
      </c>
      <c r="K35" s="68"/>
      <c r="M35" s="89"/>
      <c r="N35" s="90">
        <f>K26</f>
        <v>160</v>
      </c>
    </row>
    <row r="36" spans="1:14" x14ac:dyDescent="0.25">
      <c r="A36" s="73"/>
      <c r="B36" s="74">
        <v>390</v>
      </c>
      <c r="C36" s="171" t="s">
        <v>44</v>
      </c>
      <c r="D36" s="171"/>
      <c r="E36" s="171"/>
      <c r="F36" s="173"/>
      <c r="G36" s="174"/>
      <c r="H36" s="174"/>
      <c r="I36" s="175"/>
      <c r="J36" s="75"/>
      <c r="K36" s="76">
        <f>J35</f>
        <v>800</v>
      </c>
      <c r="M36" s="91"/>
      <c r="N36" s="84"/>
    </row>
    <row r="37" spans="1:14" x14ac:dyDescent="0.25">
      <c r="A37" s="77">
        <v>45657</v>
      </c>
      <c r="B37" s="70">
        <v>390</v>
      </c>
      <c r="C37" s="177" t="s">
        <v>44</v>
      </c>
      <c r="D37" s="177"/>
      <c r="E37" s="177"/>
      <c r="F37" s="177"/>
      <c r="G37" s="177"/>
      <c r="H37" s="177"/>
      <c r="I37" s="177"/>
      <c r="J37" s="71">
        <v>800</v>
      </c>
      <c r="K37" s="72"/>
      <c r="M37" s="89"/>
      <c r="N37" s="90" t="e">
        <f>SUM(N33:N36)</f>
        <v>#REF!</v>
      </c>
    </row>
    <row r="38" spans="1:14" x14ac:dyDescent="0.25">
      <c r="A38" s="73"/>
      <c r="B38" s="74">
        <v>793</v>
      </c>
      <c r="C38" s="210" t="s">
        <v>67</v>
      </c>
      <c r="D38" s="210"/>
      <c r="E38" s="210"/>
      <c r="F38" s="171"/>
      <c r="G38" s="171"/>
      <c r="H38" s="171"/>
      <c r="I38" s="171"/>
      <c r="J38" s="86"/>
      <c r="K38" s="76">
        <f>J37</f>
        <v>800</v>
      </c>
      <c r="M38" s="89"/>
      <c r="N38" s="90"/>
    </row>
    <row r="39" spans="1:14" x14ac:dyDescent="0.25">
      <c r="A39" s="77"/>
      <c r="B39" s="70"/>
      <c r="C39" s="177"/>
      <c r="D39" s="177"/>
      <c r="E39" s="177"/>
      <c r="F39" s="177"/>
      <c r="G39" s="177"/>
      <c r="H39" s="177"/>
      <c r="I39" s="177"/>
      <c r="J39" s="71"/>
      <c r="K39" s="72"/>
      <c r="M39" s="85"/>
      <c r="N39" s="90"/>
    </row>
    <row r="40" spans="1:14" x14ac:dyDescent="0.25">
      <c r="A40" s="69"/>
      <c r="B40" s="70"/>
      <c r="C40" s="177"/>
      <c r="D40" s="177"/>
      <c r="E40" s="177"/>
      <c r="F40" s="177"/>
      <c r="G40" s="177"/>
      <c r="H40" s="177"/>
      <c r="I40" s="177"/>
      <c r="J40" s="71"/>
      <c r="K40" s="72"/>
      <c r="M40" s="85"/>
    </row>
    <row r="41" spans="1:14" x14ac:dyDescent="0.25">
      <c r="A41" s="69"/>
      <c r="B41" s="70"/>
      <c r="C41" s="177"/>
      <c r="D41" s="177"/>
      <c r="E41" s="177"/>
      <c r="F41" s="211"/>
      <c r="G41" s="211"/>
      <c r="H41" s="211"/>
      <c r="I41" s="211"/>
      <c r="J41" s="71"/>
      <c r="K41" s="72"/>
    </row>
    <row r="42" spans="1:14" x14ac:dyDescent="0.25">
      <c r="A42" s="69"/>
      <c r="B42" s="70"/>
      <c r="C42" s="177"/>
      <c r="D42" s="177"/>
      <c r="E42" s="177"/>
      <c r="F42" s="177"/>
      <c r="G42" s="177"/>
      <c r="H42" s="177"/>
      <c r="I42" s="177"/>
      <c r="J42" s="71"/>
      <c r="K42" s="72"/>
    </row>
    <row r="43" spans="1:14" x14ac:dyDescent="0.25">
      <c r="A43" s="69"/>
      <c r="B43" s="70"/>
      <c r="C43" s="177"/>
      <c r="D43" s="177"/>
      <c r="E43" s="177"/>
      <c r="F43" s="177"/>
      <c r="G43" s="177"/>
      <c r="H43" s="177"/>
      <c r="I43" s="177"/>
      <c r="J43" s="71"/>
      <c r="K43" s="72"/>
    </row>
    <row r="44" spans="1:14" x14ac:dyDescent="0.25">
      <c r="A44" s="69"/>
      <c r="B44" s="70"/>
      <c r="C44" s="177"/>
      <c r="D44" s="177"/>
      <c r="E44" s="177"/>
      <c r="F44" s="177"/>
      <c r="G44" s="177"/>
      <c r="H44" s="177"/>
      <c r="I44" s="177"/>
      <c r="J44" s="71"/>
      <c r="K44" s="72"/>
    </row>
    <row r="45" spans="1:14" x14ac:dyDescent="0.25">
      <c r="A45" s="69"/>
      <c r="B45" s="70"/>
      <c r="C45" s="177"/>
      <c r="D45" s="177"/>
      <c r="E45" s="177"/>
      <c r="F45" s="177"/>
      <c r="G45" s="177"/>
      <c r="H45" s="177"/>
      <c r="I45" s="177"/>
      <c r="J45" s="71"/>
      <c r="K45" s="72"/>
    </row>
    <row r="46" spans="1:14" x14ac:dyDescent="0.25">
      <c r="A46" s="69"/>
      <c r="B46" s="70"/>
      <c r="C46" s="177"/>
      <c r="D46" s="177"/>
      <c r="E46" s="177"/>
      <c r="F46" s="177"/>
      <c r="G46" s="177"/>
      <c r="H46" s="177"/>
      <c r="I46" s="177"/>
      <c r="J46" s="125"/>
      <c r="K46" s="72"/>
    </row>
    <row r="47" spans="1:14" x14ac:dyDescent="0.25">
      <c r="A47" s="69"/>
      <c r="B47" s="70"/>
      <c r="C47" s="177"/>
      <c r="D47" s="177"/>
      <c r="E47" s="177"/>
      <c r="F47" s="177"/>
      <c r="G47" s="177"/>
      <c r="H47" s="177"/>
      <c r="I47" s="177"/>
      <c r="J47" s="71"/>
      <c r="K47" s="72"/>
    </row>
    <row r="48" spans="1:14" x14ac:dyDescent="0.25">
      <c r="A48" s="69"/>
      <c r="B48" s="70"/>
      <c r="C48" s="177"/>
      <c r="D48" s="177"/>
      <c r="E48" s="177"/>
      <c r="F48" s="177"/>
      <c r="G48" s="177"/>
      <c r="H48" s="177"/>
      <c r="I48" s="177"/>
      <c r="J48" s="71"/>
      <c r="K48" s="72"/>
    </row>
    <row r="49" spans="1:12" x14ac:dyDescent="0.25">
      <c r="A49" s="69"/>
      <c r="B49" s="70"/>
      <c r="C49" s="177"/>
      <c r="D49" s="177"/>
      <c r="E49" s="177"/>
      <c r="F49" s="177"/>
      <c r="G49" s="177"/>
      <c r="H49" s="177"/>
      <c r="I49" s="177"/>
      <c r="J49" s="71"/>
      <c r="K49" s="72"/>
    </row>
    <row r="50" spans="1:12" x14ac:dyDescent="0.25">
      <c r="A50" s="69"/>
      <c r="B50" s="70"/>
      <c r="C50" s="177"/>
      <c r="D50" s="177"/>
      <c r="E50" s="177"/>
      <c r="F50" s="177"/>
      <c r="G50" s="177"/>
      <c r="H50" s="177"/>
      <c r="I50" s="177"/>
      <c r="J50" s="71"/>
      <c r="K50" s="72"/>
    </row>
    <row r="51" spans="1:12" x14ac:dyDescent="0.25">
      <c r="A51" s="69"/>
      <c r="B51" s="70"/>
      <c r="C51" s="177"/>
      <c r="D51" s="177"/>
      <c r="E51" s="177"/>
      <c r="F51" s="177"/>
      <c r="G51" s="177"/>
      <c r="H51" s="177"/>
      <c r="I51" s="177"/>
      <c r="J51" s="71"/>
      <c r="K51" s="72"/>
    </row>
    <row r="52" spans="1:12" x14ac:dyDescent="0.25">
      <c r="A52" s="69"/>
      <c r="B52" s="70"/>
      <c r="C52" s="177"/>
      <c r="D52" s="177"/>
      <c r="E52" s="177"/>
      <c r="F52" s="177"/>
      <c r="G52" s="177"/>
      <c r="H52" s="177"/>
      <c r="I52" s="177"/>
      <c r="J52" s="71"/>
      <c r="K52" s="72"/>
    </row>
    <row r="53" spans="1:12" x14ac:dyDescent="0.25">
      <c r="A53" s="69"/>
      <c r="B53" s="70"/>
      <c r="C53" s="177"/>
      <c r="D53" s="177"/>
      <c r="E53" s="177"/>
      <c r="F53" s="177"/>
      <c r="G53" s="177"/>
      <c r="H53" s="177"/>
      <c r="I53" s="177"/>
      <c r="J53" s="71"/>
      <c r="K53" s="72"/>
    </row>
    <row r="54" spans="1:12" x14ac:dyDescent="0.25">
      <c r="A54" s="69"/>
      <c r="B54" s="70"/>
      <c r="C54" s="177"/>
      <c r="D54" s="177"/>
      <c r="E54" s="177"/>
      <c r="F54" s="177"/>
      <c r="G54" s="177"/>
      <c r="H54" s="177"/>
      <c r="I54" s="177"/>
      <c r="J54" s="71"/>
      <c r="K54" s="72"/>
    </row>
    <row r="55" spans="1:12" x14ac:dyDescent="0.25">
      <c r="A55" s="69"/>
      <c r="B55" s="70"/>
      <c r="C55" s="177"/>
      <c r="D55" s="177"/>
      <c r="E55" s="177"/>
      <c r="F55" s="177"/>
      <c r="G55" s="177"/>
      <c r="H55" s="177"/>
      <c r="I55" s="177"/>
      <c r="J55" s="71"/>
      <c r="K55" s="72"/>
    </row>
    <row r="56" spans="1:12" x14ac:dyDescent="0.25">
      <c r="A56" s="69"/>
      <c r="B56" s="70"/>
      <c r="C56" s="177"/>
      <c r="D56" s="177"/>
      <c r="E56" s="177"/>
      <c r="F56" s="177"/>
      <c r="G56" s="177"/>
      <c r="H56" s="177"/>
      <c r="I56" s="177"/>
      <c r="J56" s="71"/>
      <c r="K56" s="72"/>
      <c r="L56" s="102">
        <f>K56-J53</f>
        <v>0</v>
      </c>
    </row>
    <row r="57" spans="1:12" x14ac:dyDescent="0.25">
      <c r="A57" s="69"/>
      <c r="B57" s="70"/>
      <c r="C57" s="177"/>
      <c r="D57" s="177"/>
      <c r="E57" s="177"/>
      <c r="F57" s="177"/>
      <c r="G57" s="177"/>
      <c r="H57" s="177"/>
      <c r="I57" s="177"/>
      <c r="J57" s="71"/>
      <c r="K57" s="72"/>
      <c r="L57" s="102"/>
    </row>
    <row r="58" spans="1:12" x14ac:dyDescent="0.25">
      <c r="A58" s="69"/>
      <c r="B58" s="70"/>
      <c r="C58" s="177"/>
      <c r="D58" s="177"/>
      <c r="E58" s="177"/>
      <c r="F58" s="177"/>
      <c r="G58" s="177"/>
      <c r="H58" s="177"/>
      <c r="I58" s="177"/>
      <c r="J58" s="71"/>
      <c r="K58" s="72"/>
      <c r="L58" s="102"/>
    </row>
    <row r="59" spans="1:12" x14ac:dyDescent="0.25">
      <c r="A59" s="69"/>
      <c r="B59" s="70"/>
      <c r="C59" s="177"/>
      <c r="D59" s="177"/>
      <c r="E59" s="177"/>
      <c r="F59" s="177"/>
      <c r="G59" s="177"/>
      <c r="H59" s="177"/>
      <c r="I59" s="177"/>
      <c r="J59" s="71"/>
      <c r="K59" s="72"/>
      <c r="L59" s="102"/>
    </row>
    <row r="60" spans="1:12" x14ac:dyDescent="0.25">
      <c r="A60" s="69"/>
      <c r="B60" s="70"/>
      <c r="C60" s="177"/>
      <c r="D60" s="177"/>
      <c r="E60" s="177"/>
      <c r="F60" s="177"/>
      <c r="G60" s="177"/>
      <c r="H60" s="177"/>
      <c r="I60" s="177"/>
      <c r="J60" s="71"/>
      <c r="K60" s="72"/>
      <c r="L60" s="102">
        <f>SUM(K57:K60)</f>
        <v>0</v>
      </c>
    </row>
    <row r="61" spans="1:12" x14ac:dyDescent="0.25">
      <c r="A61" s="69"/>
      <c r="B61" s="70"/>
      <c r="C61" s="177"/>
      <c r="D61" s="177"/>
      <c r="E61" s="177"/>
      <c r="F61" s="177"/>
      <c r="G61" s="177"/>
      <c r="H61" s="177"/>
      <c r="I61" s="177"/>
      <c r="J61" s="71"/>
      <c r="K61" s="72"/>
      <c r="L61" s="102"/>
    </row>
    <row r="62" spans="1:12" x14ac:dyDescent="0.25">
      <c r="A62" s="69"/>
      <c r="B62" s="70"/>
      <c r="C62" s="177"/>
      <c r="D62" s="177"/>
      <c r="E62" s="177"/>
      <c r="F62" s="177"/>
      <c r="G62" s="177"/>
      <c r="H62" s="177"/>
      <c r="I62" s="177"/>
      <c r="J62" s="71"/>
      <c r="K62" s="72"/>
      <c r="L62" s="102"/>
    </row>
    <row r="63" spans="1:12" x14ac:dyDescent="0.25">
      <c r="A63" s="69"/>
      <c r="B63" s="70"/>
      <c r="C63" s="177"/>
      <c r="D63" s="177"/>
      <c r="E63" s="177"/>
      <c r="F63" s="177"/>
      <c r="G63" s="177"/>
      <c r="H63" s="177"/>
      <c r="I63" s="177"/>
      <c r="J63" s="71"/>
      <c r="K63" s="72"/>
      <c r="L63" s="102"/>
    </row>
    <row r="64" spans="1:12" x14ac:dyDescent="0.25">
      <c r="A64" s="69"/>
      <c r="B64" s="70"/>
      <c r="C64" s="177"/>
      <c r="D64" s="177"/>
      <c r="E64" s="177"/>
      <c r="F64" s="177"/>
      <c r="G64" s="177"/>
      <c r="H64" s="177"/>
      <c r="I64" s="177"/>
      <c r="J64" s="71"/>
      <c r="K64" s="72"/>
      <c r="L64" s="102">
        <f>SUM(J61:J64)</f>
        <v>0</v>
      </c>
    </row>
    <row r="65" spans="1:12" x14ac:dyDescent="0.25">
      <c r="A65" s="69"/>
      <c r="B65" s="70"/>
      <c r="C65" s="177"/>
      <c r="D65" s="177"/>
      <c r="E65" s="177"/>
      <c r="F65" s="177"/>
      <c r="G65" s="177"/>
      <c r="H65" s="177"/>
      <c r="I65" s="177"/>
      <c r="J65" s="71"/>
      <c r="K65" s="72"/>
      <c r="L65" s="102"/>
    </row>
    <row r="66" spans="1:12" x14ac:dyDescent="0.25">
      <c r="A66" s="69"/>
      <c r="B66" s="70"/>
      <c r="C66" s="177"/>
      <c r="D66" s="177"/>
      <c r="E66" s="177"/>
      <c r="F66" s="177"/>
      <c r="G66" s="177"/>
      <c r="H66" s="177"/>
      <c r="I66" s="177"/>
      <c r="J66" s="71"/>
      <c r="K66" s="72"/>
      <c r="L66" s="102"/>
    </row>
    <row r="67" spans="1:12" x14ac:dyDescent="0.25">
      <c r="A67" s="69"/>
      <c r="B67" s="70"/>
      <c r="C67" s="177"/>
      <c r="D67" s="177"/>
      <c r="E67" s="177"/>
      <c r="F67" s="177"/>
      <c r="G67" s="177"/>
      <c r="H67" s="177"/>
      <c r="I67" s="177"/>
      <c r="J67" s="71"/>
      <c r="K67" s="72"/>
      <c r="L67" s="102"/>
    </row>
    <row r="68" spans="1:12" x14ac:dyDescent="0.25">
      <c r="A68" s="69"/>
      <c r="B68" s="70"/>
      <c r="C68" s="177"/>
      <c r="D68" s="177"/>
      <c r="E68" s="177"/>
      <c r="F68" s="177"/>
      <c r="G68" s="177"/>
      <c r="H68" s="177"/>
      <c r="I68" s="177"/>
      <c r="J68" s="125"/>
      <c r="K68" s="72"/>
      <c r="L68" s="102"/>
    </row>
    <row r="69" spans="1:12" x14ac:dyDescent="0.25">
      <c r="A69" s="69"/>
      <c r="B69" s="70"/>
      <c r="C69" s="177"/>
      <c r="D69" s="177"/>
      <c r="E69" s="177"/>
      <c r="F69" s="177"/>
      <c r="G69" s="177"/>
      <c r="H69" s="177"/>
      <c r="I69" s="177"/>
      <c r="J69" s="71"/>
      <c r="K69" s="72"/>
      <c r="L69" s="102"/>
    </row>
    <row r="70" spans="1:12" x14ac:dyDescent="0.25">
      <c r="A70" s="69"/>
      <c r="B70" s="70"/>
      <c r="C70" s="212"/>
      <c r="D70" s="212"/>
      <c r="E70" s="212"/>
      <c r="F70" s="177"/>
      <c r="G70" s="177"/>
      <c r="H70" s="177"/>
      <c r="I70" s="177"/>
      <c r="J70" s="71"/>
      <c r="K70" s="72"/>
      <c r="L70" s="102"/>
    </row>
    <row r="71" spans="1:12" x14ac:dyDescent="0.25">
      <c r="A71" s="69"/>
      <c r="B71" s="70"/>
      <c r="C71" s="177"/>
      <c r="D71" s="177"/>
      <c r="E71" s="177"/>
      <c r="F71" s="177"/>
      <c r="G71" s="177"/>
      <c r="H71" s="177"/>
      <c r="I71" s="177"/>
      <c r="J71" s="71"/>
      <c r="K71" s="72"/>
      <c r="L71" s="102"/>
    </row>
    <row r="72" spans="1:12" x14ac:dyDescent="0.25">
      <c r="A72" s="69"/>
      <c r="B72" s="70"/>
      <c r="C72" s="177"/>
      <c r="D72" s="177"/>
      <c r="E72" s="177"/>
      <c r="F72" s="177"/>
      <c r="G72" s="177"/>
      <c r="H72" s="177"/>
      <c r="I72" s="177"/>
      <c r="J72" s="71"/>
      <c r="K72" s="72"/>
      <c r="L72" s="102"/>
    </row>
    <row r="73" spans="1:12" x14ac:dyDescent="0.25">
      <c r="A73" s="69"/>
      <c r="B73" s="70"/>
      <c r="C73" s="177"/>
      <c r="D73" s="177"/>
      <c r="E73" s="177"/>
      <c r="F73" s="177"/>
      <c r="G73" s="177"/>
      <c r="H73" s="177"/>
      <c r="I73" s="177"/>
      <c r="J73" s="71"/>
      <c r="K73" s="72"/>
      <c r="L73" s="102"/>
    </row>
    <row r="74" spans="1:12" x14ac:dyDescent="0.25">
      <c r="A74" s="69"/>
      <c r="B74" s="70"/>
      <c r="C74" s="177"/>
      <c r="D74" s="177"/>
      <c r="E74" s="177"/>
      <c r="F74" s="177"/>
      <c r="G74" s="177"/>
      <c r="H74" s="177"/>
      <c r="I74" s="177"/>
      <c r="J74" s="71"/>
      <c r="K74" s="72"/>
      <c r="L74" s="102"/>
    </row>
    <row r="75" spans="1:12" x14ac:dyDescent="0.25">
      <c r="A75" s="69"/>
      <c r="B75" s="70"/>
      <c r="C75" s="177"/>
      <c r="D75" s="177"/>
      <c r="E75" s="177"/>
      <c r="F75" s="177"/>
      <c r="G75" s="177"/>
      <c r="H75" s="177"/>
      <c r="I75" s="177"/>
      <c r="J75" s="71"/>
      <c r="K75" s="72"/>
      <c r="L75" s="102"/>
    </row>
    <row r="76" spans="1:12" x14ac:dyDescent="0.25">
      <c r="A76" s="69"/>
      <c r="B76" s="70"/>
      <c r="C76" s="177"/>
      <c r="D76" s="177"/>
      <c r="E76" s="177"/>
      <c r="F76" s="177"/>
      <c r="G76" s="177"/>
      <c r="H76" s="177"/>
      <c r="I76" s="177"/>
      <c r="J76" s="125"/>
      <c r="K76" s="72"/>
      <c r="L76" s="102"/>
    </row>
    <row r="77" spans="1:12" x14ac:dyDescent="0.25">
      <c r="A77" s="69"/>
      <c r="B77" s="70"/>
      <c r="C77" s="177"/>
      <c r="D77" s="177"/>
      <c r="E77" s="177"/>
      <c r="F77" s="177"/>
      <c r="G77" s="177"/>
      <c r="H77" s="177"/>
      <c r="I77" s="177"/>
      <c r="J77" s="71"/>
      <c r="K77" s="72"/>
      <c r="L77" s="102"/>
    </row>
    <row r="78" spans="1:12" x14ac:dyDescent="0.25">
      <c r="A78" s="73"/>
      <c r="B78" s="74"/>
      <c r="C78" s="213"/>
      <c r="D78" s="213"/>
      <c r="E78" s="213"/>
      <c r="F78" s="171"/>
      <c r="G78" s="171"/>
      <c r="H78" s="171"/>
      <c r="I78" s="171"/>
      <c r="J78" s="75"/>
      <c r="K78" s="76"/>
      <c r="L78" s="102"/>
    </row>
    <row r="79" spans="1:12" x14ac:dyDescent="0.25">
      <c r="A79" s="77"/>
      <c r="B79" s="81"/>
      <c r="C79" s="176"/>
      <c r="D79" s="176"/>
      <c r="E79" s="176"/>
      <c r="F79" s="176"/>
      <c r="G79" s="176"/>
      <c r="H79" s="176"/>
      <c r="I79" s="176"/>
      <c r="J79" s="79"/>
      <c r="K79" s="80"/>
      <c r="L79" s="102"/>
    </row>
    <row r="80" spans="1:12" x14ac:dyDescent="0.25">
      <c r="A80" s="77"/>
      <c r="B80" s="103"/>
      <c r="C80" s="177"/>
      <c r="D80" s="177"/>
      <c r="E80" s="177"/>
      <c r="F80" s="177"/>
      <c r="G80" s="177"/>
      <c r="H80" s="177"/>
      <c r="I80" s="177"/>
      <c r="J80" s="79"/>
      <c r="K80" s="80"/>
      <c r="L80" s="102"/>
    </row>
    <row r="81" spans="1:12" x14ac:dyDescent="0.25">
      <c r="A81" s="77"/>
      <c r="B81" s="103"/>
      <c r="C81" s="177"/>
      <c r="D81" s="177"/>
      <c r="E81" s="177"/>
      <c r="F81" s="177"/>
      <c r="G81" s="177"/>
      <c r="H81" s="177"/>
      <c r="I81" s="177"/>
      <c r="J81" s="79"/>
      <c r="K81" s="80"/>
      <c r="L81" s="102"/>
    </row>
    <row r="82" spans="1:12" x14ac:dyDescent="0.25">
      <c r="A82" s="77"/>
      <c r="B82" s="103"/>
      <c r="C82" s="177"/>
      <c r="D82" s="177"/>
      <c r="E82" s="177"/>
      <c r="F82" s="177"/>
      <c r="G82" s="177"/>
      <c r="H82" s="177"/>
      <c r="I82" s="177"/>
      <c r="J82" s="79"/>
      <c r="K82" s="80"/>
      <c r="L82" s="102"/>
    </row>
    <row r="83" spans="1:12" x14ac:dyDescent="0.25">
      <c r="A83" s="77"/>
      <c r="B83" s="103"/>
      <c r="C83" s="177"/>
      <c r="D83" s="177"/>
      <c r="E83" s="177"/>
      <c r="F83" s="177"/>
      <c r="G83" s="177"/>
      <c r="H83" s="177"/>
      <c r="I83" s="177"/>
      <c r="J83" s="79"/>
      <c r="K83" s="80"/>
      <c r="L83" s="102"/>
    </row>
    <row r="84" spans="1:12" x14ac:dyDescent="0.25">
      <c r="A84" s="77"/>
      <c r="B84" s="103"/>
      <c r="C84" s="177"/>
      <c r="D84" s="177"/>
      <c r="E84" s="177"/>
      <c r="F84" s="177"/>
      <c r="G84" s="177"/>
      <c r="H84" s="177"/>
      <c r="I84" s="177"/>
      <c r="J84" s="79"/>
      <c r="K84" s="80"/>
      <c r="L84" s="102"/>
    </row>
    <row r="85" spans="1:12" x14ac:dyDescent="0.25">
      <c r="A85" s="77"/>
      <c r="B85" s="103"/>
      <c r="C85" s="177"/>
      <c r="D85" s="177"/>
      <c r="E85" s="177"/>
      <c r="F85" s="177"/>
      <c r="G85" s="177"/>
      <c r="H85" s="177"/>
      <c r="I85" s="177"/>
      <c r="J85" s="79"/>
      <c r="K85" s="80"/>
      <c r="L85" s="102"/>
    </row>
    <row r="86" spans="1:12" x14ac:dyDescent="0.25">
      <c r="A86" s="77"/>
      <c r="B86" s="103"/>
      <c r="C86" s="177"/>
      <c r="D86" s="177"/>
      <c r="E86" s="177"/>
      <c r="F86" s="177"/>
      <c r="G86" s="177"/>
      <c r="H86" s="177"/>
      <c r="I86" s="177"/>
      <c r="J86" s="79"/>
      <c r="K86" s="80"/>
      <c r="L86" s="102"/>
    </row>
    <row r="87" spans="1:12" x14ac:dyDescent="0.25">
      <c r="A87" s="77"/>
      <c r="B87" s="78"/>
      <c r="C87" s="177"/>
      <c r="D87" s="177"/>
      <c r="E87" s="177"/>
      <c r="F87" s="177"/>
      <c r="G87" s="177"/>
      <c r="H87" s="177"/>
      <c r="I87" s="177"/>
      <c r="J87" s="79"/>
      <c r="K87" s="80"/>
    </row>
    <row r="88" spans="1:12" x14ac:dyDescent="0.25">
      <c r="A88" s="73"/>
      <c r="B88" s="74"/>
      <c r="C88" s="171"/>
      <c r="D88" s="171"/>
      <c r="E88" s="171"/>
      <c r="F88" s="171"/>
      <c r="G88" s="171"/>
      <c r="H88" s="171"/>
      <c r="I88" s="171"/>
      <c r="J88" s="86"/>
      <c r="K88" s="76"/>
    </row>
  </sheetData>
  <mergeCells count="178">
    <mergeCell ref="C86:E86"/>
    <mergeCell ref="F86:I86"/>
    <mergeCell ref="C87:E87"/>
    <mergeCell ref="F87:I87"/>
    <mergeCell ref="C88:E88"/>
    <mergeCell ref="F88:I88"/>
    <mergeCell ref="C83:E83"/>
    <mergeCell ref="F83:I83"/>
    <mergeCell ref="C84:E84"/>
    <mergeCell ref="F84:I84"/>
    <mergeCell ref="C85:E85"/>
    <mergeCell ref="F85:I85"/>
    <mergeCell ref="C80:E80"/>
    <mergeCell ref="F80:I80"/>
    <mergeCell ref="C81:E81"/>
    <mergeCell ref="F81:I81"/>
    <mergeCell ref="C82:E82"/>
    <mergeCell ref="F82:I82"/>
    <mergeCell ref="C77:E77"/>
    <mergeCell ref="F77:I77"/>
    <mergeCell ref="C78:E78"/>
    <mergeCell ref="F78:I78"/>
    <mergeCell ref="C79:E79"/>
    <mergeCell ref="F79:I79"/>
    <mergeCell ref="C74:E74"/>
    <mergeCell ref="F74:I74"/>
    <mergeCell ref="C75:E75"/>
    <mergeCell ref="F75:I75"/>
    <mergeCell ref="C76:E76"/>
    <mergeCell ref="F76:I76"/>
    <mergeCell ref="C71:E71"/>
    <mergeCell ref="F71:I71"/>
    <mergeCell ref="C72:E72"/>
    <mergeCell ref="F72:I72"/>
    <mergeCell ref="C73:E73"/>
    <mergeCell ref="F73:I73"/>
    <mergeCell ref="C68:E68"/>
    <mergeCell ref="F68:I68"/>
    <mergeCell ref="C69:E69"/>
    <mergeCell ref="F69:I69"/>
    <mergeCell ref="C70:E70"/>
    <mergeCell ref="F70:I70"/>
    <mergeCell ref="C65:E65"/>
    <mergeCell ref="F65:I65"/>
    <mergeCell ref="C66:E66"/>
    <mergeCell ref="F66:I66"/>
    <mergeCell ref="C67:E67"/>
    <mergeCell ref="F67:I67"/>
    <mergeCell ref="C62:E62"/>
    <mergeCell ref="F62:I62"/>
    <mergeCell ref="C63:E63"/>
    <mergeCell ref="F63:I63"/>
    <mergeCell ref="C64:E64"/>
    <mergeCell ref="F64:I64"/>
    <mergeCell ref="C59:E59"/>
    <mergeCell ref="F59:I59"/>
    <mergeCell ref="C60:E60"/>
    <mergeCell ref="F60:I60"/>
    <mergeCell ref="C61:E61"/>
    <mergeCell ref="F61:I61"/>
    <mergeCell ref="C56:E56"/>
    <mergeCell ref="F56:I56"/>
    <mergeCell ref="C57:E57"/>
    <mergeCell ref="F57:I57"/>
    <mergeCell ref="C58:E58"/>
    <mergeCell ref="F58:I58"/>
    <mergeCell ref="C53:E53"/>
    <mergeCell ref="F53:I53"/>
    <mergeCell ref="C54:E54"/>
    <mergeCell ref="F54:I54"/>
    <mergeCell ref="C55:E55"/>
    <mergeCell ref="F55:I55"/>
    <mergeCell ref="C50:E50"/>
    <mergeCell ref="F50:I50"/>
    <mergeCell ref="C51:E51"/>
    <mergeCell ref="F51:I51"/>
    <mergeCell ref="C52:E52"/>
    <mergeCell ref="F52:I52"/>
    <mergeCell ref="C47:E47"/>
    <mergeCell ref="F47:I47"/>
    <mergeCell ref="C48:E48"/>
    <mergeCell ref="F48:I48"/>
    <mergeCell ref="C49:E49"/>
    <mergeCell ref="F49:I49"/>
    <mergeCell ref="C44:E44"/>
    <mergeCell ref="F44:I44"/>
    <mergeCell ref="C45:E45"/>
    <mergeCell ref="F45:I45"/>
    <mergeCell ref="C46:E46"/>
    <mergeCell ref="F46:I46"/>
    <mergeCell ref="C41:E41"/>
    <mergeCell ref="F41:I41"/>
    <mergeCell ref="C42:E42"/>
    <mergeCell ref="F42:I42"/>
    <mergeCell ref="C43:E43"/>
    <mergeCell ref="F43:I43"/>
    <mergeCell ref="C38:E38"/>
    <mergeCell ref="F38:I38"/>
    <mergeCell ref="C39:E39"/>
    <mergeCell ref="F39:I39"/>
    <mergeCell ref="C40:E40"/>
    <mergeCell ref="F40:I40"/>
    <mergeCell ref="C35:E35"/>
    <mergeCell ref="F35:I35"/>
    <mergeCell ref="C36:E36"/>
    <mergeCell ref="F36:I36"/>
    <mergeCell ref="C37:E37"/>
    <mergeCell ref="F37:I37"/>
    <mergeCell ref="C32:E32"/>
    <mergeCell ref="F32:I32"/>
    <mergeCell ref="M32:N32"/>
    <mergeCell ref="C33:E33"/>
    <mergeCell ref="F33:I33"/>
    <mergeCell ref="C34:E34"/>
    <mergeCell ref="F34:I34"/>
    <mergeCell ref="C29:E29"/>
    <mergeCell ref="F29:I29"/>
    <mergeCell ref="C30:E30"/>
    <mergeCell ref="F30:I30"/>
    <mergeCell ref="C31:E31"/>
    <mergeCell ref="F31:I31"/>
    <mergeCell ref="C26:E26"/>
    <mergeCell ref="F26:I26"/>
    <mergeCell ref="C27:E27"/>
    <mergeCell ref="F27:I27"/>
    <mergeCell ref="C28:E28"/>
    <mergeCell ref="F28:I28"/>
    <mergeCell ref="C22:E22"/>
    <mergeCell ref="F22:I22"/>
    <mergeCell ref="M22:N22"/>
    <mergeCell ref="C24:E24"/>
    <mergeCell ref="F24:I24"/>
    <mergeCell ref="C25:E25"/>
    <mergeCell ref="F25:I25"/>
    <mergeCell ref="C23:E23"/>
    <mergeCell ref="F23:I23"/>
    <mergeCell ref="C19:E19"/>
    <mergeCell ref="F19:I19"/>
    <mergeCell ref="C20:E20"/>
    <mergeCell ref="F20:I20"/>
    <mergeCell ref="C21:E21"/>
    <mergeCell ref="F21:I21"/>
    <mergeCell ref="C16:E16"/>
    <mergeCell ref="F16:I16"/>
    <mergeCell ref="C17:E17"/>
    <mergeCell ref="F17:I17"/>
    <mergeCell ref="C18:E18"/>
    <mergeCell ref="F18:I18"/>
    <mergeCell ref="C14:E14"/>
    <mergeCell ref="F14:I14"/>
    <mergeCell ref="C15:E15"/>
    <mergeCell ref="F15:I15"/>
    <mergeCell ref="C12:E12"/>
    <mergeCell ref="F12:I12"/>
    <mergeCell ref="C13:E13"/>
    <mergeCell ref="F13:I13"/>
    <mergeCell ref="C9:E9"/>
    <mergeCell ref="F9:I9"/>
    <mergeCell ref="C10:E10"/>
    <mergeCell ref="F10:I10"/>
    <mergeCell ref="C11:E11"/>
    <mergeCell ref="F11:I11"/>
    <mergeCell ref="C1:E1"/>
    <mergeCell ref="F1:I1"/>
    <mergeCell ref="C2:E2"/>
    <mergeCell ref="F2:I2"/>
    <mergeCell ref="C6:E6"/>
    <mergeCell ref="F6:I6"/>
    <mergeCell ref="C7:E7"/>
    <mergeCell ref="F7:I7"/>
    <mergeCell ref="C8:E8"/>
    <mergeCell ref="F8:I8"/>
    <mergeCell ref="C3:E3"/>
    <mergeCell ref="F3:I3"/>
    <mergeCell ref="C4:E4"/>
    <mergeCell ref="F4:I4"/>
    <mergeCell ref="C5:E5"/>
    <mergeCell ref="F5:I5"/>
  </mergeCells>
  <pageMargins left="0.59055118110236227" right="0.59055118110236227" top="0.74803149606299213" bottom="0.74803149606299213" header="0.31496062992125984" footer="0.31496062992125984"/>
  <pageSetup paperSize="9" scale="9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176D6-4E84-41AB-8731-2B888465D370}">
  <dimension ref="A1:L97"/>
  <sheetViews>
    <sheetView showGridLines="0" zoomScale="130" zoomScaleNormal="130" workbookViewId="0">
      <selection activeCell="J5" sqref="J5"/>
    </sheetView>
  </sheetViews>
  <sheetFormatPr baseColWidth="10" defaultRowHeight="15" x14ac:dyDescent="0.25"/>
  <cols>
    <col min="1" max="1" width="11" style="8" customWidth="1"/>
    <col min="2" max="2" width="12.28515625" style="14" bestFit="1" customWidth="1"/>
    <col min="3" max="3" width="5.5703125" style="20" bestFit="1" customWidth="1"/>
    <col min="4" max="4" width="8" style="29" bestFit="1" customWidth="1"/>
    <col min="5" max="5" width="9.5703125" style="29" bestFit="1" customWidth="1"/>
    <col min="6" max="6" width="5.5703125" style="20" bestFit="1" customWidth="1"/>
    <col min="7" max="7" width="8" style="29" bestFit="1" customWidth="1"/>
    <col min="8" max="8" width="10.140625" style="29" bestFit="1" customWidth="1"/>
    <col min="9" max="9" width="5.5703125" style="20" bestFit="1" customWidth="1"/>
    <col min="10" max="11" width="9.85546875" style="29" bestFit="1" customWidth="1"/>
    <col min="12" max="12" width="9.85546875" bestFit="1" customWidth="1"/>
  </cols>
  <sheetData>
    <row r="1" spans="1:11" x14ac:dyDescent="0.25">
      <c r="A1" s="9"/>
      <c r="B1" s="15"/>
      <c r="C1" s="188" t="s">
        <v>0</v>
      </c>
      <c r="D1" s="189"/>
      <c r="E1" s="190"/>
      <c r="F1" s="191" t="s">
        <v>1</v>
      </c>
      <c r="G1" s="191"/>
      <c r="H1" s="191"/>
      <c r="I1" s="192" t="s">
        <v>2</v>
      </c>
      <c r="J1" s="191"/>
      <c r="K1" s="191"/>
    </row>
    <row r="2" spans="1:11" ht="25.5" x14ac:dyDescent="0.25">
      <c r="A2" s="10" t="s">
        <v>3</v>
      </c>
      <c r="B2" s="16" t="s">
        <v>4</v>
      </c>
      <c r="C2" s="6" t="s">
        <v>5</v>
      </c>
      <c r="D2" s="1" t="s">
        <v>6</v>
      </c>
      <c r="E2" s="2" t="s">
        <v>7</v>
      </c>
      <c r="F2" s="7" t="s">
        <v>5</v>
      </c>
      <c r="G2" s="1" t="s">
        <v>6</v>
      </c>
      <c r="H2" s="1" t="s">
        <v>7</v>
      </c>
      <c r="I2" s="6" t="s">
        <v>5</v>
      </c>
      <c r="J2" s="1" t="s">
        <v>6</v>
      </c>
      <c r="K2" s="1" t="s">
        <v>7</v>
      </c>
    </row>
    <row r="3" spans="1:11" x14ac:dyDescent="0.25">
      <c r="A3" s="149"/>
      <c r="B3" s="151" t="s">
        <v>68</v>
      </c>
      <c r="C3" s="21"/>
      <c r="D3" s="30"/>
      <c r="E3" s="31"/>
      <c r="F3" s="24"/>
      <c r="G3" s="30"/>
      <c r="H3" s="37"/>
      <c r="I3" s="27"/>
      <c r="J3" s="3"/>
      <c r="K3" s="40"/>
    </row>
    <row r="4" spans="1:11" x14ac:dyDescent="0.25">
      <c r="A4" s="150"/>
      <c r="B4" s="152" t="s">
        <v>11</v>
      </c>
      <c r="C4" s="43">
        <v>300</v>
      </c>
      <c r="D4" s="44">
        <v>5</v>
      </c>
      <c r="E4" s="45">
        <f>C4*D4</f>
        <v>1500</v>
      </c>
      <c r="F4" s="46"/>
      <c r="G4" s="44"/>
      <c r="H4" s="47"/>
      <c r="I4" s="48">
        <f>I3+C4</f>
        <v>300</v>
      </c>
      <c r="J4" s="49">
        <f>((I3*J3)+(C4*D4))/(I3+C4)</f>
        <v>5</v>
      </c>
      <c r="K4" s="50">
        <f t="shared" ref="K4:K8" si="0">I4*J4</f>
        <v>1500</v>
      </c>
    </row>
    <row r="5" spans="1:11" x14ac:dyDescent="0.25">
      <c r="A5" s="150"/>
      <c r="B5" s="152" t="s">
        <v>11</v>
      </c>
      <c r="C5" s="43">
        <v>200</v>
      </c>
      <c r="D5" s="44">
        <v>5.2</v>
      </c>
      <c r="E5" s="45">
        <f>C5*D5</f>
        <v>1040</v>
      </c>
      <c r="F5" s="46"/>
      <c r="G5" s="44"/>
      <c r="H5" s="47"/>
      <c r="I5" s="48">
        <f>I4+C5</f>
        <v>500</v>
      </c>
      <c r="J5" s="49">
        <f>((I4*J4)+(C5*D5))/(I4+C5)</f>
        <v>5.08</v>
      </c>
      <c r="K5" s="50">
        <f t="shared" si="0"/>
        <v>2540</v>
      </c>
    </row>
    <row r="6" spans="1:11" x14ac:dyDescent="0.25">
      <c r="A6" s="150"/>
      <c r="B6" s="152" t="s">
        <v>12</v>
      </c>
      <c r="C6" s="43"/>
      <c r="D6" s="44"/>
      <c r="E6" s="45"/>
      <c r="F6" s="46">
        <v>250</v>
      </c>
      <c r="G6" s="44">
        <f>J5</f>
        <v>5.08</v>
      </c>
      <c r="H6" s="47">
        <f>F6*G6</f>
        <v>1270</v>
      </c>
      <c r="I6" s="48">
        <f>I5-F6</f>
        <v>250</v>
      </c>
      <c r="J6" s="49">
        <f>J5</f>
        <v>5.08</v>
      </c>
      <c r="K6" s="50">
        <f t="shared" si="0"/>
        <v>1270</v>
      </c>
    </row>
    <row r="7" spans="1:11" x14ac:dyDescent="0.25">
      <c r="A7" s="150"/>
      <c r="B7" s="152" t="s">
        <v>11</v>
      </c>
      <c r="C7" s="43">
        <v>500</v>
      </c>
      <c r="D7" s="44">
        <v>4.5</v>
      </c>
      <c r="E7" s="45">
        <f>C7*D7</f>
        <v>2250</v>
      </c>
      <c r="F7" s="46"/>
      <c r="G7" s="44"/>
      <c r="H7" s="47"/>
      <c r="I7" s="48">
        <f>I6+C7</f>
        <v>750</v>
      </c>
      <c r="J7" s="49">
        <f>((I6*J6)+(C7*D7))/(I6+C7)</f>
        <v>4.6933333333333334</v>
      </c>
      <c r="K7" s="50">
        <f t="shared" si="0"/>
        <v>3520</v>
      </c>
    </row>
    <row r="8" spans="1:11" x14ac:dyDescent="0.25">
      <c r="A8" s="162"/>
      <c r="B8" s="153" t="s">
        <v>12</v>
      </c>
      <c r="C8" s="154"/>
      <c r="D8" s="155"/>
      <c r="E8" s="156"/>
      <c r="F8" s="157">
        <v>660</v>
      </c>
      <c r="G8" s="155">
        <f>J7</f>
        <v>4.6933333333333334</v>
      </c>
      <c r="H8" s="158">
        <f>F8*G8</f>
        <v>3097.6</v>
      </c>
      <c r="I8" s="159">
        <f>I7-F8</f>
        <v>90</v>
      </c>
      <c r="J8" s="160">
        <f>J7</f>
        <v>4.6933333333333334</v>
      </c>
      <c r="K8" s="161">
        <f t="shared" si="0"/>
        <v>422.4</v>
      </c>
    </row>
    <row r="10" spans="1:11" s="61" customFormat="1" x14ac:dyDescent="0.25">
      <c r="A10" s="62" t="s">
        <v>3</v>
      </c>
      <c r="B10" s="63" t="s">
        <v>14</v>
      </c>
      <c r="C10" s="216" t="s">
        <v>15</v>
      </c>
      <c r="D10" s="216"/>
      <c r="E10" s="216"/>
      <c r="F10" s="217" t="s">
        <v>4</v>
      </c>
      <c r="G10" s="217"/>
      <c r="H10" s="217"/>
      <c r="I10" s="217"/>
      <c r="J10" s="64" t="s">
        <v>16</v>
      </c>
      <c r="K10" s="64" t="s">
        <v>17</v>
      </c>
    </row>
    <row r="11" spans="1:11" x14ac:dyDescent="0.25">
      <c r="A11" s="144">
        <v>45292</v>
      </c>
      <c r="B11" s="164">
        <v>600</v>
      </c>
      <c r="C11" s="215" t="s">
        <v>57</v>
      </c>
      <c r="D11" s="215"/>
      <c r="E11" s="215"/>
      <c r="F11" s="215" t="s">
        <v>23</v>
      </c>
      <c r="G11" s="215"/>
      <c r="H11" s="215"/>
      <c r="I11" s="215"/>
      <c r="J11" s="165">
        <f>300*5</f>
        <v>1500</v>
      </c>
      <c r="K11" s="146"/>
    </row>
    <row r="12" spans="1:11" x14ac:dyDescent="0.25">
      <c r="A12" s="144"/>
      <c r="B12" s="145">
        <v>472</v>
      </c>
      <c r="C12" s="215" t="s">
        <v>26</v>
      </c>
      <c r="D12" s="215"/>
      <c r="E12" s="215"/>
      <c r="F12" s="215"/>
      <c r="G12" s="215"/>
      <c r="H12" s="215"/>
      <c r="I12" s="215"/>
      <c r="J12" s="146">
        <f>J11*21/100</f>
        <v>315</v>
      </c>
      <c r="K12" s="146"/>
    </row>
    <row r="13" spans="1:11" x14ac:dyDescent="0.25">
      <c r="A13" s="147"/>
      <c r="B13" s="148">
        <v>400</v>
      </c>
      <c r="C13" s="214" t="s">
        <v>25</v>
      </c>
      <c r="D13" s="214"/>
      <c r="E13" s="214"/>
      <c r="F13" s="214"/>
      <c r="G13" s="214"/>
      <c r="H13" s="214"/>
      <c r="I13" s="214"/>
      <c r="J13" s="143"/>
      <c r="K13" s="143">
        <f>SUM(J11:J12)</f>
        <v>1815</v>
      </c>
    </row>
    <row r="14" spans="1:11" x14ac:dyDescent="0.25">
      <c r="A14" s="144"/>
      <c r="B14" s="164">
        <v>600</v>
      </c>
      <c r="C14" s="215" t="s">
        <v>57</v>
      </c>
      <c r="D14" s="215"/>
      <c r="E14" s="215"/>
      <c r="F14" s="215" t="s">
        <v>23</v>
      </c>
      <c r="G14" s="215"/>
      <c r="H14" s="215"/>
      <c r="I14" s="215"/>
      <c r="J14" s="165">
        <f>200*5.2</f>
        <v>1040</v>
      </c>
      <c r="K14" s="146"/>
    </row>
    <row r="15" spans="1:11" x14ac:dyDescent="0.25">
      <c r="A15" s="144"/>
      <c r="B15" s="145">
        <v>472</v>
      </c>
      <c r="C15" s="215" t="s">
        <v>26</v>
      </c>
      <c r="D15" s="215"/>
      <c r="E15" s="215"/>
      <c r="F15" s="215"/>
      <c r="G15" s="215"/>
      <c r="H15" s="215"/>
      <c r="I15" s="215"/>
      <c r="J15" s="146">
        <f>J14*21/100</f>
        <v>218.4</v>
      </c>
      <c r="K15" s="146"/>
    </row>
    <row r="16" spans="1:11" x14ac:dyDescent="0.25">
      <c r="A16" s="147"/>
      <c r="B16" s="148">
        <v>572</v>
      </c>
      <c r="C16" s="214" t="s">
        <v>24</v>
      </c>
      <c r="D16" s="214"/>
      <c r="E16" s="214"/>
      <c r="F16" s="214"/>
      <c r="G16" s="214"/>
      <c r="H16" s="214"/>
      <c r="I16" s="214"/>
      <c r="J16" s="143"/>
      <c r="K16" s="143">
        <f>SUM(J14:J15)</f>
        <v>1258.4000000000001</v>
      </c>
    </row>
    <row r="17" spans="1:11" x14ac:dyDescent="0.25">
      <c r="A17" s="144"/>
      <c r="B17" s="166">
        <v>700</v>
      </c>
      <c r="C17" s="215" t="s">
        <v>61</v>
      </c>
      <c r="D17" s="215"/>
      <c r="E17" s="215"/>
      <c r="F17" s="215" t="s">
        <v>28</v>
      </c>
      <c r="G17" s="215"/>
      <c r="H17" s="215"/>
      <c r="I17" s="215"/>
      <c r="J17" s="146"/>
      <c r="K17" s="168">
        <f>250*7.8</f>
        <v>1950</v>
      </c>
    </row>
    <row r="18" spans="1:11" x14ac:dyDescent="0.25">
      <c r="A18" s="144"/>
      <c r="B18" s="145">
        <v>477</v>
      </c>
      <c r="C18" s="215" t="s">
        <v>29</v>
      </c>
      <c r="D18" s="215"/>
      <c r="E18" s="215"/>
      <c r="F18" s="215"/>
      <c r="G18" s="215"/>
      <c r="H18" s="215"/>
      <c r="I18" s="215"/>
      <c r="J18" s="146"/>
      <c r="K18" s="146">
        <f>K17*21/100</f>
        <v>409.5</v>
      </c>
    </row>
    <row r="19" spans="1:11" x14ac:dyDescent="0.25">
      <c r="A19" s="144"/>
      <c r="B19" s="145">
        <v>572</v>
      </c>
      <c r="C19" s="215" t="s">
        <v>24</v>
      </c>
      <c r="D19" s="215"/>
      <c r="E19" s="215"/>
      <c r="F19" s="215"/>
      <c r="G19" s="215"/>
      <c r="H19" s="215"/>
      <c r="I19" s="215"/>
      <c r="J19" s="146">
        <v>1000</v>
      </c>
      <c r="K19" s="146"/>
    </row>
    <row r="20" spans="1:11" x14ac:dyDescent="0.25">
      <c r="A20" s="147"/>
      <c r="B20" s="148">
        <v>430</v>
      </c>
      <c r="C20" s="214" t="s">
        <v>30</v>
      </c>
      <c r="D20" s="214"/>
      <c r="E20" s="214"/>
      <c r="F20" s="214"/>
      <c r="G20" s="214"/>
      <c r="H20" s="214"/>
      <c r="I20" s="214"/>
      <c r="J20" s="143">
        <f>SUM(K17:K18)-J19</f>
        <v>1359.5</v>
      </c>
      <c r="K20" s="143"/>
    </row>
    <row r="21" spans="1:11" x14ac:dyDescent="0.25">
      <c r="A21" s="144"/>
      <c r="B21" s="164">
        <v>600</v>
      </c>
      <c r="C21" s="215" t="s">
        <v>57</v>
      </c>
      <c r="D21" s="215"/>
      <c r="E21" s="215"/>
      <c r="F21" s="215" t="s">
        <v>23</v>
      </c>
      <c r="G21" s="215"/>
      <c r="H21" s="215"/>
      <c r="I21" s="215"/>
      <c r="J21" s="165">
        <f>500*4.5</f>
        <v>2250</v>
      </c>
      <c r="K21" s="146"/>
    </row>
    <row r="22" spans="1:11" x14ac:dyDescent="0.25">
      <c r="A22" s="144"/>
      <c r="B22" s="145">
        <v>472</v>
      </c>
      <c r="C22" s="215" t="s">
        <v>26</v>
      </c>
      <c r="D22" s="215"/>
      <c r="E22" s="215"/>
      <c r="F22" s="215"/>
      <c r="G22" s="215"/>
      <c r="H22" s="215"/>
      <c r="I22" s="215"/>
      <c r="J22" s="146">
        <f>J21*21/100</f>
        <v>472.5</v>
      </c>
      <c r="K22" s="146"/>
    </row>
    <row r="23" spans="1:11" x14ac:dyDescent="0.25">
      <c r="A23" s="147"/>
      <c r="B23" s="148">
        <v>400</v>
      </c>
      <c r="C23" s="214" t="s">
        <v>24</v>
      </c>
      <c r="D23" s="214"/>
      <c r="E23" s="214"/>
      <c r="F23" s="214"/>
      <c r="G23" s="214"/>
      <c r="H23" s="214"/>
      <c r="I23" s="214"/>
      <c r="J23" s="143"/>
      <c r="K23" s="143">
        <f>SUM(J21:J22)</f>
        <v>2722.5</v>
      </c>
    </row>
    <row r="24" spans="1:11" x14ac:dyDescent="0.25">
      <c r="A24" s="144"/>
      <c r="B24" s="166">
        <v>700</v>
      </c>
      <c r="C24" s="215" t="s">
        <v>61</v>
      </c>
      <c r="D24" s="215"/>
      <c r="E24" s="215"/>
      <c r="F24" s="215" t="s">
        <v>28</v>
      </c>
      <c r="G24" s="215"/>
      <c r="H24" s="215"/>
      <c r="I24" s="215"/>
      <c r="J24" s="146"/>
      <c r="K24" s="168">
        <f>660*7.7</f>
        <v>5082</v>
      </c>
    </row>
    <row r="25" spans="1:11" x14ac:dyDescent="0.25">
      <c r="A25" s="144"/>
      <c r="B25" s="145">
        <v>477</v>
      </c>
      <c r="C25" s="215" t="s">
        <v>29</v>
      </c>
      <c r="D25" s="215"/>
      <c r="E25" s="215"/>
      <c r="F25" s="215"/>
      <c r="G25" s="215"/>
      <c r="H25" s="215"/>
      <c r="I25" s="215"/>
      <c r="J25" s="146"/>
      <c r="K25" s="146">
        <f>K24*21/100</f>
        <v>1067.22</v>
      </c>
    </row>
    <row r="26" spans="1:11" x14ac:dyDescent="0.25">
      <c r="A26" s="147"/>
      <c r="B26" s="148">
        <v>430</v>
      </c>
      <c r="C26" s="214" t="s">
        <v>30</v>
      </c>
      <c r="D26" s="214"/>
      <c r="E26" s="214"/>
      <c r="F26" s="214"/>
      <c r="G26" s="214"/>
      <c r="H26" s="214"/>
      <c r="I26" s="214"/>
      <c r="J26" s="143">
        <f>SUM(K24:K25)</f>
        <v>6149.22</v>
      </c>
      <c r="K26" s="143"/>
    </row>
    <row r="27" spans="1:11" x14ac:dyDescent="0.25">
      <c r="A27" s="144">
        <v>45657</v>
      </c>
      <c r="B27" s="145">
        <v>477</v>
      </c>
      <c r="C27" s="215" t="s">
        <v>29</v>
      </c>
      <c r="D27" s="215"/>
      <c r="E27" s="215"/>
      <c r="F27" s="215" t="s">
        <v>38</v>
      </c>
      <c r="G27" s="215"/>
      <c r="H27" s="215"/>
      <c r="I27" s="215"/>
      <c r="J27" s="146">
        <f>K18+K25</f>
        <v>1476.72</v>
      </c>
      <c r="K27" s="146"/>
    </row>
    <row r="28" spans="1:11" x14ac:dyDescent="0.25">
      <c r="A28" s="144"/>
      <c r="B28" s="145">
        <v>472</v>
      </c>
      <c r="C28" s="215" t="s">
        <v>26</v>
      </c>
      <c r="D28" s="215"/>
      <c r="E28" s="215"/>
      <c r="F28" s="215"/>
      <c r="G28" s="215"/>
      <c r="H28" s="215"/>
      <c r="I28" s="215"/>
      <c r="J28" s="146"/>
      <c r="K28" s="146">
        <f>J12+J15+J22</f>
        <v>1005.9</v>
      </c>
    </row>
    <row r="29" spans="1:11" x14ac:dyDescent="0.25">
      <c r="A29" s="147"/>
      <c r="B29" s="148">
        <v>4750</v>
      </c>
      <c r="C29" s="214" t="s">
        <v>69</v>
      </c>
      <c r="D29" s="214"/>
      <c r="E29" s="214"/>
      <c r="F29" s="214"/>
      <c r="G29" s="214"/>
      <c r="H29" s="214"/>
      <c r="I29" s="214"/>
      <c r="J29" s="143"/>
      <c r="K29" s="143">
        <f>J27-K28</f>
        <v>470.82000000000005</v>
      </c>
    </row>
    <row r="30" spans="1:11" x14ac:dyDescent="0.25">
      <c r="A30" s="144">
        <v>45657</v>
      </c>
      <c r="B30" s="78">
        <v>300</v>
      </c>
      <c r="C30" s="176" t="s">
        <v>42</v>
      </c>
      <c r="D30" s="176"/>
      <c r="E30" s="176"/>
      <c r="F30" s="177" t="s">
        <v>70</v>
      </c>
      <c r="G30" s="177"/>
      <c r="H30" s="177"/>
      <c r="I30" s="177"/>
      <c r="J30" s="71">
        <f>K8</f>
        <v>422.4</v>
      </c>
      <c r="K30" s="72"/>
    </row>
    <row r="31" spans="1:11" x14ac:dyDescent="0.25">
      <c r="A31" s="163"/>
      <c r="B31" s="167">
        <v>610</v>
      </c>
      <c r="C31" s="218" t="s">
        <v>64</v>
      </c>
      <c r="D31" s="218"/>
      <c r="E31" s="218"/>
      <c r="F31" s="171"/>
      <c r="G31" s="171"/>
      <c r="H31" s="171"/>
      <c r="I31" s="171"/>
      <c r="J31" s="75"/>
      <c r="K31" s="169">
        <f>J30</f>
        <v>422.4</v>
      </c>
    </row>
    <row r="32" spans="1:11" x14ac:dyDescent="0.25">
      <c r="A32" s="144">
        <v>45657</v>
      </c>
      <c r="B32" s="145">
        <f>B11</f>
        <v>600</v>
      </c>
      <c r="C32" s="215" t="s">
        <v>72</v>
      </c>
      <c r="D32" s="215"/>
      <c r="E32" s="215"/>
      <c r="F32" s="215" t="s">
        <v>71</v>
      </c>
      <c r="G32" s="215"/>
      <c r="H32" s="215"/>
      <c r="I32" s="215"/>
      <c r="J32" s="146"/>
      <c r="K32" s="146">
        <f>J11+J14+J21</f>
        <v>4790</v>
      </c>
    </row>
    <row r="33" spans="1:12" x14ac:dyDescent="0.25">
      <c r="A33" s="147"/>
      <c r="B33" s="148">
        <v>129</v>
      </c>
      <c r="C33" s="214" t="s">
        <v>49</v>
      </c>
      <c r="D33" s="214"/>
      <c r="E33" s="214"/>
      <c r="F33" s="214"/>
      <c r="G33" s="214"/>
      <c r="H33" s="214"/>
      <c r="I33" s="214"/>
      <c r="J33" s="143">
        <f>K32</f>
        <v>4790</v>
      </c>
      <c r="K33" s="143"/>
    </row>
    <row r="34" spans="1:12" x14ac:dyDescent="0.25">
      <c r="A34" s="144"/>
      <c r="B34" s="145">
        <v>700</v>
      </c>
      <c r="C34" s="215" t="s">
        <v>61</v>
      </c>
      <c r="D34" s="215"/>
      <c r="E34" s="215"/>
      <c r="F34" s="215" t="s">
        <v>73</v>
      </c>
      <c r="G34" s="215"/>
      <c r="H34" s="215"/>
      <c r="I34" s="215"/>
      <c r="J34" s="146">
        <f>K17+K24</f>
        <v>7032</v>
      </c>
      <c r="K34" s="146"/>
    </row>
    <row r="35" spans="1:12" x14ac:dyDescent="0.25">
      <c r="A35" s="144"/>
      <c r="B35" s="145">
        <v>610</v>
      </c>
      <c r="C35" s="215" t="s">
        <v>64</v>
      </c>
      <c r="D35" s="215"/>
      <c r="E35" s="215"/>
      <c r="F35" s="215"/>
      <c r="G35" s="215"/>
      <c r="H35" s="215"/>
      <c r="I35" s="215"/>
      <c r="J35" s="146">
        <f>K31</f>
        <v>422.4</v>
      </c>
      <c r="K35" s="146"/>
    </row>
    <row r="36" spans="1:12" x14ac:dyDescent="0.25">
      <c r="A36" s="147"/>
      <c r="B36" s="148">
        <v>129</v>
      </c>
      <c r="C36" s="214" t="s">
        <v>49</v>
      </c>
      <c r="D36" s="214"/>
      <c r="E36" s="214"/>
      <c r="F36" s="214"/>
      <c r="G36" s="214"/>
      <c r="H36" s="214"/>
      <c r="I36" s="214"/>
      <c r="J36" s="143"/>
      <c r="K36" s="143">
        <f>SUM(J34:J35)</f>
        <v>7454.4</v>
      </c>
      <c r="L36" s="102">
        <f>K36-J33</f>
        <v>2664.3999999999996</v>
      </c>
    </row>
    <row r="37" spans="1:12" x14ac:dyDescent="0.25">
      <c r="A37" s="144"/>
      <c r="B37" s="145"/>
      <c r="C37" s="215"/>
      <c r="D37" s="215"/>
      <c r="E37" s="215"/>
      <c r="F37" s="215"/>
      <c r="G37" s="215"/>
      <c r="H37" s="215"/>
      <c r="I37" s="215"/>
      <c r="J37" s="146"/>
      <c r="K37" s="146"/>
    </row>
    <row r="38" spans="1:12" x14ac:dyDescent="0.25">
      <c r="A38" s="144"/>
      <c r="B38" s="145"/>
      <c r="C38" s="215"/>
      <c r="D38" s="215"/>
      <c r="E38" s="215"/>
      <c r="F38" s="215"/>
      <c r="G38" s="215"/>
      <c r="H38" s="215"/>
      <c r="I38" s="215"/>
      <c r="J38" s="146"/>
      <c r="K38" s="146"/>
    </row>
    <row r="39" spans="1:12" x14ac:dyDescent="0.25">
      <c r="A39" s="144"/>
      <c r="B39" s="145"/>
      <c r="C39" s="215"/>
      <c r="D39" s="215"/>
      <c r="E39" s="215"/>
      <c r="F39" s="215"/>
      <c r="G39" s="215"/>
      <c r="H39" s="215"/>
      <c r="I39" s="215"/>
      <c r="J39" s="146"/>
      <c r="K39" s="146"/>
    </row>
    <row r="40" spans="1:12" x14ac:dyDescent="0.25">
      <c r="A40" s="144"/>
      <c r="B40" s="145"/>
      <c r="C40" s="215"/>
      <c r="D40" s="215"/>
      <c r="E40" s="215"/>
      <c r="F40" s="215"/>
      <c r="G40" s="215"/>
      <c r="H40" s="215"/>
      <c r="I40" s="215"/>
      <c r="J40" s="146"/>
      <c r="K40" s="146"/>
    </row>
    <row r="41" spans="1:12" x14ac:dyDescent="0.25">
      <c r="A41" s="144"/>
      <c r="B41" s="145"/>
      <c r="C41" s="215"/>
      <c r="D41" s="215"/>
      <c r="E41" s="215"/>
      <c r="F41" s="215"/>
      <c r="G41" s="215"/>
      <c r="H41" s="215"/>
      <c r="I41" s="215"/>
      <c r="J41" s="146"/>
      <c r="K41" s="146"/>
    </row>
    <row r="42" spans="1:12" x14ac:dyDescent="0.25">
      <c r="A42" s="144"/>
      <c r="B42" s="145"/>
      <c r="C42" s="215"/>
      <c r="D42" s="215"/>
      <c r="E42" s="215"/>
      <c r="F42" s="215"/>
      <c r="G42" s="215"/>
      <c r="H42" s="215"/>
      <c r="I42" s="215"/>
      <c r="J42" s="146"/>
      <c r="K42" s="146"/>
    </row>
    <row r="43" spans="1:12" x14ac:dyDescent="0.25">
      <c r="A43" s="144"/>
      <c r="B43" s="145"/>
      <c r="C43" s="219"/>
      <c r="D43" s="219"/>
      <c r="E43" s="219"/>
      <c r="F43" s="215"/>
      <c r="G43" s="215"/>
      <c r="H43" s="215"/>
      <c r="I43" s="215"/>
      <c r="J43" s="146"/>
      <c r="K43" s="146"/>
    </row>
    <row r="44" spans="1:12" x14ac:dyDescent="0.25">
      <c r="A44" s="144"/>
      <c r="B44" s="145"/>
      <c r="C44" s="215"/>
      <c r="D44" s="215"/>
      <c r="E44" s="215"/>
      <c r="F44" s="215"/>
      <c r="G44" s="215"/>
      <c r="H44" s="215"/>
      <c r="I44" s="215"/>
      <c r="J44" s="146"/>
      <c r="K44" s="146"/>
    </row>
    <row r="45" spans="1:12" x14ac:dyDescent="0.25">
      <c r="A45" s="144"/>
      <c r="B45" s="145"/>
      <c r="C45" s="215"/>
      <c r="D45" s="215"/>
      <c r="E45" s="215"/>
      <c r="F45" s="215"/>
      <c r="G45" s="215"/>
      <c r="H45" s="215"/>
      <c r="I45" s="215"/>
      <c r="J45" s="146"/>
      <c r="K45" s="146"/>
    </row>
    <row r="46" spans="1:12" x14ac:dyDescent="0.25">
      <c r="A46" s="144"/>
      <c r="B46" s="145"/>
      <c r="C46" s="215"/>
      <c r="D46" s="215"/>
      <c r="E46" s="215"/>
      <c r="F46" s="215"/>
      <c r="G46" s="215"/>
      <c r="H46" s="215"/>
      <c r="I46" s="215"/>
      <c r="J46" s="146"/>
      <c r="K46" s="146"/>
    </row>
    <row r="47" spans="1:12" x14ac:dyDescent="0.25">
      <c r="A47" s="144"/>
      <c r="B47" s="145"/>
      <c r="C47" s="219"/>
      <c r="D47" s="219"/>
      <c r="E47" s="219"/>
      <c r="F47" s="215"/>
      <c r="G47" s="215"/>
      <c r="H47" s="215"/>
      <c r="I47" s="215"/>
      <c r="J47" s="146"/>
      <c r="K47" s="146"/>
    </row>
    <row r="48" spans="1:12" x14ac:dyDescent="0.25">
      <c r="A48" s="77"/>
      <c r="B48" s="78"/>
      <c r="C48" s="176"/>
      <c r="D48" s="176"/>
      <c r="E48" s="176"/>
      <c r="F48" s="176"/>
      <c r="G48" s="176"/>
      <c r="H48" s="176"/>
      <c r="I48" s="176"/>
      <c r="J48" s="79"/>
      <c r="K48" s="80"/>
    </row>
    <row r="49" spans="1:11" x14ac:dyDescent="0.25">
      <c r="A49" s="69"/>
      <c r="B49" s="70"/>
      <c r="C49" s="177"/>
      <c r="D49" s="177"/>
      <c r="E49" s="177"/>
      <c r="F49" s="177"/>
      <c r="G49" s="177"/>
      <c r="H49" s="177"/>
      <c r="I49" s="177"/>
      <c r="J49" s="71"/>
      <c r="K49" s="72"/>
    </row>
    <row r="50" spans="1:11" x14ac:dyDescent="0.25">
      <c r="A50" s="69"/>
      <c r="B50" s="70"/>
      <c r="C50" s="177"/>
      <c r="D50" s="177"/>
      <c r="E50" s="177"/>
      <c r="F50" s="211"/>
      <c r="G50" s="211"/>
      <c r="H50" s="211"/>
      <c r="I50" s="211"/>
      <c r="J50" s="71"/>
      <c r="K50" s="72"/>
    </row>
    <row r="51" spans="1:11" x14ac:dyDescent="0.25">
      <c r="A51" s="69"/>
      <c r="B51" s="70"/>
      <c r="C51" s="177"/>
      <c r="D51" s="177"/>
      <c r="E51" s="177"/>
      <c r="F51" s="177"/>
      <c r="G51" s="177"/>
      <c r="H51" s="177"/>
      <c r="I51" s="177"/>
      <c r="J51" s="71"/>
      <c r="K51" s="72"/>
    </row>
    <row r="52" spans="1:11" x14ac:dyDescent="0.25">
      <c r="A52" s="69"/>
      <c r="B52" s="70"/>
      <c r="C52" s="177"/>
      <c r="D52" s="177"/>
      <c r="E52" s="177"/>
      <c r="F52" s="177"/>
      <c r="G52" s="177"/>
      <c r="H52" s="177"/>
      <c r="I52" s="177"/>
      <c r="J52" s="71"/>
      <c r="K52" s="72"/>
    </row>
    <row r="53" spans="1:11" x14ac:dyDescent="0.25">
      <c r="A53" s="69"/>
      <c r="B53" s="70"/>
      <c r="C53" s="177"/>
      <c r="D53" s="177"/>
      <c r="E53" s="177"/>
      <c r="F53" s="177"/>
      <c r="G53" s="177"/>
      <c r="H53" s="177"/>
      <c r="I53" s="177"/>
      <c r="J53" s="71"/>
      <c r="K53" s="72"/>
    </row>
    <row r="54" spans="1:11" x14ac:dyDescent="0.25">
      <c r="A54" s="69"/>
      <c r="B54" s="70"/>
      <c r="C54" s="177"/>
      <c r="D54" s="177"/>
      <c r="E54" s="177"/>
      <c r="F54" s="177"/>
      <c r="G54" s="177"/>
      <c r="H54" s="177"/>
      <c r="I54" s="177"/>
      <c r="J54" s="71"/>
      <c r="K54" s="72"/>
    </row>
    <row r="55" spans="1:11" x14ac:dyDescent="0.25">
      <c r="A55" s="69"/>
      <c r="B55" s="70"/>
      <c r="C55" s="177"/>
      <c r="D55" s="177"/>
      <c r="E55" s="177"/>
      <c r="F55" s="177"/>
      <c r="G55" s="177"/>
      <c r="H55" s="177"/>
      <c r="I55" s="177"/>
      <c r="J55" s="125"/>
      <c r="K55" s="72"/>
    </row>
    <row r="56" spans="1:11" x14ac:dyDescent="0.25">
      <c r="A56" s="69"/>
      <c r="B56" s="70"/>
      <c r="C56" s="177"/>
      <c r="D56" s="177"/>
      <c r="E56" s="177"/>
      <c r="F56" s="177"/>
      <c r="G56" s="177"/>
      <c r="H56" s="177"/>
      <c r="I56" s="177"/>
      <c r="J56" s="71"/>
      <c r="K56" s="72"/>
    </row>
    <row r="57" spans="1:11" x14ac:dyDescent="0.25">
      <c r="A57" s="69"/>
      <c r="B57" s="70"/>
      <c r="C57" s="177"/>
      <c r="D57" s="177"/>
      <c r="E57" s="177"/>
      <c r="F57" s="177"/>
      <c r="G57" s="177"/>
      <c r="H57" s="177"/>
      <c r="I57" s="177"/>
      <c r="J57" s="71"/>
      <c r="K57" s="72"/>
    </row>
    <row r="58" spans="1:11" x14ac:dyDescent="0.25">
      <c r="A58" s="69"/>
      <c r="B58" s="70"/>
      <c r="C58" s="177"/>
      <c r="D58" s="177"/>
      <c r="E58" s="177"/>
      <c r="F58" s="177"/>
      <c r="G58" s="177"/>
      <c r="H58" s="177"/>
      <c r="I58" s="177"/>
      <c r="J58" s="71"/>
      <c r="K58" s="72"/>
    </row>
    <row r="59" spans="1:11" x14ac:dyDescent="0.25">
      <c r="A59" s="69"/>
      <c r="B59" s="70"/>
      <c r="C59" s="177"/>
      <c r="D59" s="177"/>
      <c r="E59" s="177"/>
      <c r="F59" s="177"/>
      <c r="G59" s="177"/>
      <c r="H59" s="177"/>
      <c r="I59" s="177"/>
      <c r="J59" s="71"/>
      <c r="K59" s="72"/>
    </row>
    <row r="60" spans="1:11" x14ac:dyDescent="0.25">
      <c r="A60" s="69"/>
      <c r="B60" s="70"/>
      <c r="C60" s="177"/>
      <c r="D60" s="177"/>
      <c r="E60" s="177"/>
      <c r="F60" s="177"/>
      <c r="G60" s="177"/>
      <c r="H60" s="177"/>
      <c r="I60" s="177"/>
      <c r="J60" s="71"/>
      <c r="K60" s="72"/>
    </row>
    <row r="61" spans="1:11" x14ac:dyDescent="0.25">
      <c r="A61" s="69"/>
      <c r="B61" s="70"/>
      <c r="C61" s="177"/>
      <c r="D61" s="177"/>
      <c r="E61" s="177"/>
      <c r="F61" s="177"/>
      <c r="G61" s="177"/>
      <c r="H61" s="177"/>
      <c r="I61" s="177"/>
      <c r="J61" s="71"/>
      <c r="K61" s="72"/>
    </row>
    <row r="62" spans="1:11" x14ac:dyDescent="0.25">
      <c r="A62" s="69"/>
      <c r="B62" s="70"/>
      <c r="C62" s="177"/>
      <c r="D62" s="177"/>
      <c r="E62" s="177"/>
      <c r="F62" s="177"/>
      <c r="G62" s="177"/>
      <c r="H62" s="177"/>
      <c r="I62" s="177"/>
      <c r="J62" s="71"/>
      <c r="K62" s="72"/>
    </row>
    <row r="63" spans="1:11" x14ac:dyDescent="0.25">
      <c r="A63" s="69"/>
      <c r="B63" s="70"/>
      <c r="C63" s="177"/>
      <c r="D63" s="177"/>
      <c r="E63" s="177"/>
      <c r="F63" s="177"/>
      <c r="G63" s="177"/>
      <c r="H63" s="177"/>
      <c r="I63" s="177"/>
      <c r="J63" s="71"/>
      <c r="K63" s="72"/>
    </row>
    <row r="64" spans="1:11" x14ac:dyDescent="0.25">
      <c r="A64" s="69"/>
      <c r="B64" s="70"/>
      <c r="C64" s="177"/>
      <c r="D64" s="177"/>
      <c r="E64" s="177"/>
      <c r="F64" s="177"/>
      <c r="G64" s="177"/>
      <c r="H64" s="177"/>
      <c r="I64" s="177"/>
      <c r="J64" s="71"/>
      <c r="K64" s="72"/>
    </row>
    <row r="65" spans="1:12" x14ac:dyDescent="0.25">
      <c r="A65" s="69"/>
      <c r="B65" s="70"/>
      <c r="C65" s="177"/>
      <c r="D65" s="177"/>
      <c r="E65" s="177"/>
      <c r="F65" s="177"/>
      <c r="G65" s="177"/>
      <c r="H65" s="177"/>
      <c r="I65" s="177"/>
      <c r="J65" s="71"/>
      <c r="K65" s="72"/>
      <c r="L65" s="102">
        <f>K65-J62</f>
        <v>0</v>
      </c>
    </row>
    <row r="66" spans="1:12" x14ac:dyDescent="0.25">
      <c r="A66" s="69"/>
      <c r="B66" s="70"/>
      <c r="C66" s="177"/>
      <c r="D66" s="177"/>
      <c r="E66" s="177"/>
      <c r="F66" s="177"/>
      <c r="G66" s="177"/>
      <c r="H66" s="177"/>
      <c r="I66" s="177"/>
      <c r="J66" s="71"/>
      <c r="K66" s="72"/>
      <c r="L66" s="102"/>
    </row>
    <row r="67" spans="1:12" x14ac:dyDescent="0.25">
      <c r="A67" s="69"/>
      <c r="B67" s="70"/>
      <c r="C67" s="177"/>
      <c r="D67" s="177"/>
      <c r="E67" s="177"/>
      <c r="F67" s="177"/>
      <c r="G67" s="177"/>
      <c r="H67" s="177"/>
      <c r="I67" s="177"/>
      <c r="J67" s="71"/>
      <c r="K67" s="72"/>
      <c r="L67" s="102"/>
    </row>
    <row r="68" spans="1:12" x14ac:dyDescent="0.25">
      <c r="A68" s="69"/>
      <c r="B68" s="70"/>
      <c r="C68" s="177"/>
      <c r="D68" s="177"/>
      <c r="E68" s="177"/>
      <c r="F68" s="177"/>
      <c r="G68" s="177"/>
      <c r="H68" s="177"/>
      <c r="I68" s="177"/>
      <c r="J68" s="71"/>
      <c r="K68" s="72"/>
      <c r="L68" s="102"/>
    </row>
    <row r="69" spans="1:12" x14ac:dyDescent="0.25">
      <c r="A69" s="69"/>
      <c r="B69" s="70"/>
      <c r="C69" s="177"/>
      <c r="D69" s="177"/>
      <c r="E69" s="177"/>
      <c r="F69" s="177"/>
      <c r="G69" s="177"/>
      <c r="H69" s="177"/>
      <c r="I69" s="177"/>
      <c r="J69" s="71"/>
      <c r="K69" s="72"/>
      <c r="L69" s="102">
        <f>SUM(K66:K69)</f>
        <v>0</v>
      </c>
    </row>
    <row r="70" spans="1:12" x14ac:dyDescent="0.25">
      <c r="A70" s="69"/>
      <c r="B70" s="70"/>
      <c r="C70" s="177"/>
      <c r="D70" s="177"/>
      <c r="E70" s="177"/>
      <c r="F70" s="177"/>
      <c r="G70" s="177"/>
      <c r="H70" s="177"/>
      <c r="I70" s="177"/>
      <c r="J70" s="71"/>
      <c r="K70" s="72"/>
      <c r="L70" s="102"/>
    </row>
    <row r="71" spans="1:12" x14ac:dyDescent="0.25">
      <c r="A71" s="69"/>
      <c r="B71" s="70"/>
      <c r="C71" s="177"/>
      <c r="D71" s="177"/>
      <c r="E71" s="177"/>
      <c r="F71" s="177"/>
      <c r="G71" s="177"/>
      <c r="H71" s="177"/>
      <c r="I71" s="177"/>
      <c r="J71" s="71"/>
      <c r="K71" s="72"/>
      <c r="L71" s="102"/>
    </row>
    <row r="72" spans="1:12" x14ac:dyDescent="0.25">
      <c r="A72" s="69"/>
      <c r="B72" s="70"/>
      <c r="C72" s="177"/>
      <c r="D72" s="177"/>
      <c r="E72" s="177"/>
      <c r="F72" s="177"/>
      <c r="G72" s="177"/>
      <c r="H72" s="177"/>
      <c r="I72" s="177"/>
      <c r="J72" s="71"/>
      <c r="K72" s="72"/>
      <c r="L72" s="102"/>
    </row>
    <row r="73" spans="1:12" x14ac:dyDescent="0.25">
      <c r="A73" s="69"/>
      <c r="B73" s="70"/>
      <c r="C73" s="177"/>
      <c r="D73" s="177"/>
      <c r="E73" s="177"/>
      <c r="F73" s="177"/>
      <c r="G73" s="177"/>
      <c r="H73" s="177"/>
      <c r="I73" s="177"/>
      <c r="J73" s="71"/>
      <c r="K73" s="72"/>
      <c r="L73" s="102">
        <f>SUM(J70:J73)</f>
        <v>0</v>
      </c>
    </row>
    <row r="74" spans="1:12" x14ac:dyDescent="0.25">
      <c r="A74" s="69"/>
      <c r="B74" s="70"/>
      <c r="C74" s="177"/>
      <c r="D74" s="177"/>
      <c r="E74" s="177"/>
      <c r="F74" s="177"/>
      <c r="G74" s="177"/>
      <c r="H74" s="177"/>
      <c r="I74" s="177"/>
      <c r="J74" s="71"/>
      <c r="K74" s="72"/>
      <c r="L74" s="102"/>
    </row>
    <row r="75" spans="1:12" x14ac:dyDescent="0.25">
      <c r="A75" s="69"/>
      <c r="B75" s="70"/>
      <c r="C75" s="177"/>
      <c r="D75" s="177"/>
      <c r="E75" s="177"/>
      <c r="F75" s="177"/>
      <c r="G75" s="177"/>
      <c r="H75" s="177"/>
      <c r="I75" s="177"/>
      <c r="J75" s="71"/>
      <c r="K75" s="72"/>
      <c r="L75" s="102"/>
    </row>
    <row r="76" spans="1:12" x14ac:dyDescent="0.25">
      <c r="A76" s="69"/>
      <c r="B76" s="70"/>
      <c r="C76" s="177"/>
      <c r="D76" s="177"/>
      <c r="E76" s="177"/>
      <c r="F76" s="177"/>
      <c r="G76" s="177"/>
      <c r="H76" s="177"/>
      <c r="I76" s="177"/>
      <c r="J76" s="71"/>
      <c r="K76" s="72"/>
      <c r="L76" s="102"/>
    </row>
    <row r="77" spans="1:12" x14ac:dyDescent="0.25">
      <c r="A77" s="69"/>
      <c r="B77" s="70"/>
      <c r="C77" s="177"/>
      <c r="D77" s="177"/>
      <c r="E77" s="177"/>
      <c r="F77" s="177"/>
      <c r="G77" s="177"/>
      <c r="H77" s="177"/>
      <c r="I77" s="177"/>
      <c r="J77" s="125"/>
      <c r="K77" s="72"/>
      <c r="L77" s="102"/>
    </row>
    <row r="78" spans="1:12" x14ac:dyDescent="0.25">
      <c r="A78" s="69"/>
      <c r="B78" s="70"/>
      <c r="C78" s="177"/>
      <c r="D78" s="177"/>
      <c r="E78" s="177"/>
      <c r="F78" s="177"/>
      <c r="G78" s="177"/>
      <c r="H78" s="177"/>
      <c r="I78" s="177"/>
      <c r="J78" s="71"/>
      <c r="K78" s="72"/>
      <c r="L78" s="102"/>
    </row>
    <row r="79" spans="1:12" x14ac:dyDescent="0.25">
      <c r="A79" s="69"/>
      <c r="B79" s="70"/>
      <c r="C79" s="212"/>
      <c r="D79" s="212"/>
      <c r="E79" s="212"/>
      <c r="F79" s="177"/>
      <c r="G79" s="177"/>
      <c r="H79" s="177"/>
      <c r="I79" s="177"/>
      <c r="J79" s="71"/>
      <c r="K79" s="72"/>
      <c r="L79" s="102"/>
    </row>
    <row r="80" spans="1:12" x14ac:dyDescent="0.25">
      <c r="A80" s="69"/>
      <c r="B80" s="70"/>
      <c r="C80" s="177"/>
      <c r="D80" s="177"/>
      <c r="E80" s="177"/>
      <c r="F80" s="177"/>
      <c r="G80" s="177"/>
      <c r="H80" s="177"/>
      <c r="I80" s="177"/>
      <c r="J80" s="71"/>
      <c r="K80" s="72"/>
      <c r="L80" s="102"/>
    </row>
    <row r="81" spans="1:12" x14ac:dyDescent="0.25">
      <c r="A81" s="69"/>
      <c r="B81" s="70"/>
      <c r="C81" s="177"/>
      <c r="D81" s="177"/>
      <c r="E81" s="177"/>
      <c r="F81" s="177"/>
      <c r="G81" s="177"/>
      <c r="H81" s="177"/>
      <c r="I81" s="177"/>
      <c r="J81" s="71"/>
      <c r="K81" s="72"/>
      <c r="L81" s="102"/>
    </row>
    <row r="82" spans="1:12" x14ac:dyDescent="0.25">
      <c r="A82" s="69"/>
      <c r="B82" s="70"/>
      <c r="C82" s="177"/>
      <c r="D82" s="177"/>
      <c r="E82" s="177"/>
      <c r="F82" s="177"/>
      <c r="G82" s="177"/>
      <c r="H82" s="177"/>
      <c r="I82" s="177"/>
      <c r="J82" s="71"/>
      <c r="K82" s="72"/>
      <c r="L82" s="102"/>
    </row>
    <row r="83" spans="1:12" x14ac:dyDescent="0.25">
      <c r="A83" s="69"/>
      <c r="B83" s="70"/>
      <c r="C83" s="177"/>
      <c r="D83" s="177"/>
      <c r="E83" s="177"/>
      <c r="F83" s="177"/>
      <c r="G83" s="177"/>
      <c r="H83" s="177"/>
      <c r="I83" s="177"/>
      <c r="J83" s="71"/>
      <c r="K83" s="72"/>
      <c r="L83" s="102"/>
    </row>
    <row r="84" spans="1:12" x14ac:dyDescent="0.25">
      <c r="A84" s="69"/>
      <c r="B84" s="70"/>
      <c r="C84" s="177"/>
      <c r="D84" s="177"/>
      <c r="E84" s="177"/>
      <c r="F84" s="177"/>
      <c r="G84" s="177"/>
      <c r="H84" s="177"/>
      <c r="I84" s="177"/>
      <c r="J84" s="71"/>
      <c r="K84" s="72"/>
      <c r="L84" s="102"/>
    </row>
    <row r="85" spans="1:12" x14ac:dyDescent="0.25">
      <c r="A85" s="69"/>
      <c r="B85" s="70"/>
      <c r="C85" s="177"/>
      <c r="D85" s="177"/>
      <c r="E85" s="177"/>
      <c r="F85" s="177"/>
      <c r="G85" s="177"/>
      <c r="H85" s="177"/>
      <c r="I85" s="177"/>
      <c r="J85" s="125"/>
      <c r="K85" s="72"/>
      <c r="L85" s="102"/>
    </row>
    <row r="86" spans="1:12" x14ac:dyDescent="0.25">
      <c r="A86" s="69"/>
      <c r="B86" s="70"/>
      <c r="C86" s="177"/>
      <c r="D86" s="177"/>
      <c r="E86" s="177"/>
      <c r="F86" s="177"/>
      <c r="G86" s="177"/>
      <c r="H86" s="177"/>
      <c r="I86" s="177"/>
      <c r="J86" s="71"/>
      <c r="K86" s="72"/>
      <c r="L86" s="102"/>
    </row>
    <row r="87" spans="1:12" x14ac:dyDescent="0.25">
      <c r="A87" s="73"/>
      <c r="B87" s="74"/>
      <c r="C87" s="213"/>
      <c r="D87" s="213"/>
      <c r="E87" s="213"/>
      <c r="F87" s="171"/>
      <c r="G87" s="171"/>
      <c r="H87" s="171"/>
      <c r="I87" s="171"/>
      <c r="J87" s="75"/>
      <c r="K87" s="76"/>
      <c r="L87" s="102"/>
    </row>
    <row r="88" spans="1:12" x14ac:dyDescent="0.25">
      <c r="A88" s="77"/>
      <c r="B88" s="81"/>
      <c r="C88" s="176"/>
      <c r="D88" s="176"/>
      <c r="E88" s="176"/>
      <c r="F88" s="176"/>
      <c r="G88" s="176"/>
      <c r="H88" s="176"/>
      <c r="I88" s="176"/>
      <c r="J88" s="79"/>
      <c r="K88" s="80"/>
      <c r="L88" s="102"/>
    </row>
    <row r="89" spans="1:12" x14ac:dyDescent="0.25">
      <c r="A89" s="77"/>
      <c r="B89" s="103"/>
      <c r="C89" s="177"/>
      <c r="D89" s="177"/>
      <c r="E89" s="177"/>
      <c r="F89" s="177"/>
      <c r="G89" s="177"/>
      <c r="H89" s="177"/>
      <c r="I89" s="177"/>
      <c r="J89" s="79"/>
      <c r="K89" s="80"/>
      <c r="L89" s="102"/>
    </row>
    <row r="90" spans="1:12" x14ac:dyDescent="0.25">
      <c r="A90" s="77"/>
      <c r="B90" s="103"/>
      <c r="C90" s="177"/>
      <c r="D90" s="177"/>
      <c r="E90" s="177"/>
      <c r="F90" s="177"/>
      <c r="G90" s="177"/>
      <c r="H90" s="177"/>
      <c r="I90" s="177"/>
      <c r="J90" s="79"/>
      <c r="K90" s="80"/>
      <c r="L90" s="102"/>
    </row>
    <row r="91" spans="1:12" x14ac:dyDescent="0.25">
      <c r="A91" s="77"/>
      <c r="B91" s="103"/>
      <c r="C91" s="177"/>
      <c r="D91" s="177"/>
      <c r="E91" s="177"/>
      <c r="F91" s="177"/>
      <c r="G91" s="177"/>
      <c r="H91" s="177"/>
      <c r="I91" s="177"/>
      <c r="J91" s="79"/>
      <c r="K91" s="80"/>
      <c r="L91" s="102"/>
    </row>
    <row r="92" spans="1:12" x14ac:dyDescent="0.25">
      <c r="A92" s="77"/>
      <c r="B92" s="103"/>
      <c r="C92" s="177"/>
      <c r="D92" s="177"/>
      <c r="E92" s="177"/>
      <c r="F92" s="177"/>
      <c r="G92" s="177"/>
      <c r="H92" s="177"/>
      <c r="I92" s="177"/>
      <c r="J92" s="79"/>
      <c r="K92" s="80"/>
      <c r="L92" s="102"/>
    </row>
    <row r="93" spans="1:12" x14ac:dyDescent="0.25">
      <c r="A93" s="77"/>
      <c r="B93" s="103"/>
      <c r="C93" s="177"/>
      <c r="D93" s="177"/>
      <c r="E93" s="177"/>
      <c r="F93" s="177"/>
      <c r="G93" s="177"/>
      <c r="H93" s="177"/>
      <c r="I93" s="177"/>
      <c r="J93" s="79"/>
      <c r="K93" s="80"/>
      <c r="L93" s="102"/>
    </row>
    <row r="94" spans="1:12" x14ac:dyDescent="0.25">
      <c r="A94" s="77"/>
      <c r="B94" s="103"/>
      <c r="C94" s="177"/>
      <c r="D94" s="177"/>
      <c r="E94" s="177"/>
      <c r="F94" s="177"/>
      <c r="G94" s="177"/>
      <c r="H94" s="177"/>
      <c r="I94" s="177"/>
      <c r="J94" s="79"/>
      <c r="K94" s="80"/>
      <c r="L94" s="102"/>
    </row>
    <row r="95" spans="1:12" x14ac:dyDescent="0.25">
      <c r="A95" s="77"/>
      <c r="B95" s="103"/>
      <c r="C95" s="177"/>
      <c r="D95" s="177"/>
      <c r="E95" s="177"/>
      <c r="F95" s="177"/>
      <c r="G95" s="177"/>
      <c r="H95" s="177"/>
      <c r="I95" s="177"/>
      <c r="J95" s="79"/>
      <c r="K95" s="80"/>
      <c r="L95" s="102"/>
    </row>
    <row r="96" spans="1:12" x14ac:dyDescent="0.25">
      <c r="A96" s="77"/>
      <c r="B96" s="78"/>
      <c r="C96" s="177"/>
      <c r="D96" s="177"/>
      <c r="E96" s="177"/>
      <c r="F96" s="177"/>
      <c r="G96" s="177"/>
      <c r="H96" s="177"/>
      <c r="I96" s="177"/>
      <c r="J96" s="79"/>
      <c r="K96" s="80"/>
    </row>
    <row r="97" spans="1:11" x14ac:dyDescent="0.25">
      <c r="A97" s="73"/>
      <c r="B97" s="74"/>
      <c r="C97" s="171"/>
      <c r="D97" s="171"/>
      <c r="E97" s="171"/>
      <c r="F97" s="171"/>
      <c r="G97" s="171"/>
      <c r="H97" s="171"/>
      <c r="I97" s="171"/>
      <c r="J97" s="86"/>
      <c r="K97" s="76"/>
    </row>
  </sheetData>
  <mergeCells count="179">
    <mergeCell ref="C97:E97"/>
    <mergeCell ref="F97:I97"/>
    <mergeCell ref="C1:E1"/>
    <mergeCell ref="F1:H1"/>
    <mergeCell ref="I1:K1"/>
    <mergeCell ref="C94:E94"/>
    <mergeCell ref="F94:I94"/>
    <mergeCell ref="C95:E95"/>
    <mergeCell ref="F95:I95"/>
    <mergeCell ref="C96:E96"/>
    <mergeCell ref="F96:I96"/>
    <mergeCell ref="C91:E91"/>
    <mergeCell ref="F91:I91"/>
    <mergeCell ref="C92:E92"/>
    <mergeCell ref="F92:I92"/>
    <mergeCell ref="C93:E93"/>
    <mergeCell ref="F93:I93"/>
    <mergeCell ref="C88:E88"/>
    <mergeCell ref="F88:I88"/>
    <mergeCell ref="C89:E89"/>
    <mergeCell ref="F89:I89"/>
    <mergeCell ref="C90:E90"/>
    <mergeCell ref="F90:I90"/>
    <mergeCell ref="C85:E85"/>
    <mergeCell ref="F85:I85"/>
    <mergeCell ref="C86:E86"/>
    <mergeCell ref="F86:I86"/>
    <mergeCell ref="C87:E87"/>
    <mergeCell ref="F87:I87"/>
    <mergeCell ref="C82:E82"/>
    <mergeCell ref="F82:I82"/>
    <mergeCell ref="C83:E83"/>
    <mergeCell ref="F83:I83"/>
    <mergeCell ref="C84:E84"/>
    <mergeCell ref="F84:I84"/>
    <mergeCell ref="C79:E79"/>
    <mergeCell ref="F79:I79"/>
    <mergeCell ref="C80:E80"/>
    <mergeCell ref="F80:I80"/>
    <mergeCell ref="C81:E81"/>
    <mergeCell ref="F81:I81"/>
    <mergeCell ref="C76:E76"/>
    <mergeCell ref="F76:I76"/>
    <mergeCell ref="C77:E77"/>
    <mergeCell ref="F77:I77"/>
    <mergeCell ref="C78:E78"/>
    <mergeCell ref="F78:I78"/>
    <mergeCell ref="C73:E73"/>
    <mergeCell ref="F73:I73"/>
    <mergeCell ref="C74:E74"/>
    <mergeCell ref="F74:I74"/>
    <mergeCell ref="C75:E75"/>
    <mergeCell ref="F75:I75"/>
    <mergeCell ref="C70:E70"/>
    <mergeCell ref="F70:I70"/>
    <mergeCell ref="C71:E71"/>
    <mergeCell ref="F71:I71"/>
    <mergeCell ref="C72:E72"/>
    <mergeCell ref="F72:I72"/>
    <mergeCell ref="C67:E67"/>
    <mergeCell ref="F67:I67"/>
    <mergeCell ref="C68:E68"/>
    <mergeCell ref="F68:I68"/>
    <mergeCell ref="C69:E69"/>
    <mergeCell ref="F69:I69"/>
    <mergeCell ref="C64:E64"/>
    <mergeCell ref="F64:I64"/>
    <mergeCell ref="C65:E65"/>
    <mergeCell ref="F65:I65"/>
    <mergeCell ref="C66:E66"/>
    <mergeCell ref="F66:I66"/>
    <mergeCell ref="C61:E61"/>
    <mergeCell ref="F61:I61"/>
    <mergeCell ref="C62:E62"/>
    <mergeCell ref="F62:I62"/>
    <mergeCell ref="C63:E63"/>
    <mergeCell ref="F63:I63"/>
    <mergeCell ref="C58:E58"/>
    <mergeCell ref="F58:I58"/>
    <mergeCell ref="C59:E59"/>
    <mergeCell ref="F59:I59"/>
    <mergeCell ref="C60:E60"/>
    <mergeCell ref="F60:I60"/>
    <mergeCell ref="C55:E55"/>
    <mergeCell ref="F55:I55"/>
    <mergeCell ref="C56:E56"/>
    <mergeCell ref="F56:I56"/>
    <mergeCell ref="C57:E57"/>
    <mergeCell ref="F57:I57"/>
    <mergeCell ref="C52:E52"/>
    <mergeCell ref="F52:I52"/>
    <mergeCell ref="C53:E53"/>
    <mergeCell ref="F53:I53"/>
    <mergeCell ref="C54:E54"/>
    <mergeCell ref="F54:I54"/>
    <mergeCell ref="C49:E49"/>
    <mergeCell ref="F49:I49"/>
    <mergeCell ref="C50:E50"/>
    <mergeCell ref="F50:I50"/>
    <mergeCell ref="C51:E51"/>
    <mergeCell ref="F51:I51"/>
    <mergeCell ref="C46:E46"/>
    <mergeCell ref="F46:I46"/>
    <mergeCell ref="C47:E47"/>
    <mergeCell ref="F47:I47"/>
    <mergeCell ref="C48:E48"/>
    <mergeCell ref="F48:I48"/>
    <mergeCell ref="C43:E43"/>
    <mergeCell ref="F43:I43"/>
    <mergeCell ref="C44:E44"/>
    <mergeCell ref="F44:I44"/>
    <mergeCell ref="C45:E45"/>
    <mergeCell ref="F45:I45"/>
    <mergeCell ref="C40:E40"/>
    <mergeCell ref="F40:I40"/>
    <mergeCell ref="C41:E41"/>
    <mergeCell ref="F41:I41"/>
    <mergeCell ref="C42:E42"/>
    <mergeCell ref="F42:I42"/>
    <mergeCell ref="C37:E37"/>
    <mergeCell ref="F37:I37"/>
    <mergeCell ref="C38:E38"/>
    <mergeCell ref="F38:I38"/>
    <mergeCell ref="C39:E39"/>
    <mergeCell ref="F39:I39"/>
    <mergeCell ref="C34:E34"/>
    <mergeCell ref="F34:I34"/>
    <mergeCell ref="C35:E35"/>
    <mergeCell ref="F35:I35"/>
    <mergeCell ref="C36:E36"/>
    <mergeCell ref="F36:I36"/>
    <mergeCell ref="C31:E31"/>
    <mergeCell ref="F31:I31"/>
    <mergeCell ref="C32:E32"/>
    <mergeCell ref="F32:I32"/>
    <mergeCell ref="C33:E33"/>
    <mergeCell ref="F33:I33"/>
    <mergeCell ref="C28:E28"/>
    <mergeCell ref="F28:I28"/>
    <mergeCell ref="C29:E29"/>
    <mergeCell ref="F29:I29"/>
    <mergeCell ref="C30:E30"/>
    <mergeCell ref="F30:I30"/>
    <mergeCell ref="C25:E25"/>
    <mergeCell ref="F25:I25"/>
    <mergeCell ref="C26:E26"/>
    <mergeCell ref="F26:I26"/>
    <mergeCell ref="C27:E27"/>
    <mergeCell ref="F27:I27"/>
    <mergeCell ref="C22:E22"/>
    <mergeCell ref="F22:I22"/>
    <mergeCell ref="C23:E23"/>
    <mergeCell ref="F23:I23"/>
    <mergeCell ref="C24:E24"/>
    <mergeCell ref="F24:I24"/>
    <mergeCell ref="C19:E19"/>
    <mergeCell ref="F19:I19"/>
    <mergeCell ref="C20:E20"/>
    <mergeCell ref="F20:I20"/>
    <mergeCell ref="C21:E21"/>
    <mergeCell ref="F21:I21"/>
    <mergeCell ref="C16:E16"/>
    <mergeCell ref="F16:I16"/>
    <mergeCell ref="C17:E17"/>
    <mergeCell ref="F17:I17"/>
    <mergeCell ref="C18:E18"/>
    <mergeCell ref="F18:I18"/>
    <mergeCell ref="C13:E13"/>
    <mergeCell ref="F13:I13"/>
    <mergeCell ref="C14:E14"/>
    <mergeCell ref="F14:I14"/>
    <mergeCell ref="C15:E15"/>
    <mergeCell ref="F15:I15"/>
    <mergeCell ref="C10:E10"/>
    <mergeCell ref="F10:I10"/>
    <mergeCell ref="C11:E11"/>
    <mergeCell ref="F11:I11"/>
    <mergeCell ref="C12:E12"/>
    <mergeCell ref="F12:I12"/>
  </mergeCells>
  <pageMargins left="0.59055118110236227" right="0.59055118110236227" top="0.74803149606299213" bottom="0.74803149606299213" header="0.31496062992125984" footer="0.31496062992125984"/>
  <pageSetup paperSize="9" scale="99" orientation="portrait" horizontalDpi="0" verticalDpi="0" r:id="rId1"/>
  <ignoredErrors>
    <ignoredError sqref="I6:J6 I7:J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BA042-F4C8-4001-B007-03A76681A922}">
  <dimension ref="A1:O78"/>
  <sheetViews>
    <sheetView showGridLines="0" tabSelected="1" topLeftCell="A10" zoomScale="130" zoomScaleNormal="130" workbookViewId="0">
      <pane ySplit="1" topLeftCell="A63" activePane="bottomLeft" state="frozen"/>
      <selection activeCell="A10" sqref="A10"/>
      <selection pane="bottomLeft" activeCell="F76" sqref="F76:I76"/>
    </sheetView>
  </sheetViews>
  <sheetFormatPr baseColWidth="10" defaultRowHeight="15" x14ac:dyDescent="0.25"/>
  <cols>
    <col min="1" max="1" width="9.42578125" style="8" customWidth="1"/>
    <col min="2" max="2" width="12.28515625" style="14" bestFit="1" customWidth="1"/>
    <col min="3" max="3" width="5.5703125" style="20" bestFit="1" customWidth="1"/>
    <col min="4" max="4" width="8" style="29" bestFit="1" customWidth="1"/>
    <col min="5" max="5" width="15.85546875" style="29" customWidth="1"/>
    <col min="6" max="6" width="5.5703125" style="20" bestFit="1" customWidth="1"/>
    <col min="7" max="7" width="8" style="29" bestFit="1" customWidth="1"/>
    <col min="8" max="8" width="10.140625" style="29" bestFit="1" customWidth="1"/>
    <col min="9" max="9" width="0.7109375" style="20" customWidth="1"/>
    <col min="10" max="11" width="9.85546875" style="29" bestFit="1" customWidth="1"/>
    <col min="12" max="12" width="9.85546875" bestFit="1" customWidth="1"/>
    <col min="13" max="13" width="10.85546875" customWidth="1"/>
    <col min="14" max="14" width="8.140625" customWidth="1"/>
  </cols>
  <sheetData>
    <row r="1" spans="1:12" x14ac:dyDescent="0.25">
      <c r="A1" s="9"/>
      <c r="B1" s="15"/>
      <c r="C1" s="188" t="s">
        <v>0</v>
      </c>
      <c r="D1" s="189"/>
      <c r="E1" s="190"/>
      <c r="F1" s="191" t="s">
        <v>1</v>
      </c>
      <c r="G1" s="191"/>
      <c r="H1" s="191"/>
      <c r="I1" s="192" t="s">
        <v>2</v>
      </c>
      <c r="J1" s="191"/>
      <c r="K1" s="191"/>
    </row>
    <row r="2" spans="1:12" ht="25.5" x14ac:dyDescent="0.25">
      <c r="A2" s="10" t="s">
        <v>3</v>
      </c>
      <c r="B2" s="16" t="s">
        <v>4</v>
      </c>
      <c r="C2" s="6" t="s">
        <v>5</v>
      </c>
      <c r="D2" s="1" t="s">
        <v>6</v>
      </c>
      <c r="E2" s="2" t="s">
        <v>7</v>
      </c>
      <c r="F2" s="7" t="s">
        <v>5</v>
      </c>
      <c r="G2" s="1" t="s">
        <v>6</v>
      </c>
      <c r="H2" s="1" t="s">
        <v>7</v>
      </c>
      <c r="I2" s="6" t="s">
        <v>5</v>
      </c>
      <c r="J2" s="1" t="s">
        <v>6</v>
      </c>
      <c r="K2" s="1" t="s">
        <v>7</v>
      </c>
    </row>
    <row r="3" spans="1:12" x14ac:dyDescent="0.25">
      <c r="A3" s="149"/>
      <c r="B3" s="151" t="s">
        <v>68</v>
      </c>
      <c r="C3" s="21"/>
      <c r="D3" s="30"/>
      <c r="E3" s="31"/>
      <c r="F3" s="24"/>
      <c r="G3" s="30"/>
      <c r="H3" s="37"/>
      <c r="I3" s="27"/>
      <c r="J3" s="3"/>
      <c r="K3" s="40"/>
    </row>
    <row r="4" spans="1:12" x14ac:dyDescent="0.25">
      <c r="A4" s="150"/>
      <c r="B4" s="152" t="s">
        <v>11</v>
      </c>
      <c r="C4" s="43"/>
      <c r="D4" s="44"/>
      <c r="E4" s="45"/>
      <c r="F4" s="46"/>
      <c r="G4" s="44"/>
      <c r="H4" s="47"/>
      <c r="I4" s="48"/>
      <c r="J4" s="49"/>
      <c r="K4" s="50"/>
    </row>
    <row r="5" spans="1:12" x14ac:dyDescent="0.25">
      <c r="A5" s="150"/>
      <c r="B5" s="152" t="s">
        <v>11</v>
      </c>
      <c r="C5" s="43"/>
      <c r="D5" s="44"/>
      <c r="E5" s="45"/>
      <c r="F5" s="46"/>
      <c r="G5" s="44"/>
      <c r="H5" s="47"/>
      <c r="I5" s="48"/>
      <c r="J5" s="49"/>
      <c r="K5" s="50"/>
    </row>
    <row r="6" spans="1:12" x14ac:dyDescent="0.25">
      <c r="A6" s="150"/>
      <c r="B6" s="152" t="s">
        <v>12</v>
      </c>
      <c r="C6" s="43"/>
      <c r="D6" s="44"/>
      <c r="E6" s="45"/>
      <c r="F6" s="46"/>
      <c r="G6" s="44"/>
      <c r="H6" s="47"/>
      <c r="I6" s="48"/>
      <c r="J6" s="49"/>
      <c r="K6" s="50"/>
    </row>
    <row r="7" spans="1:12" x14ac:dyDescent="0.25">
      <c r="A7" s="150"/>
      <c r="B7" s="152" t="s">
        <v>11</v>
      </c>
      <c r="C7" s="43"/>
      <c r="D7" s="44"/>
      <c r="E7" s="45"/>
      <c r="F7" s="46"/>
      <c r="G7" s="44"/>
      <c r="H7" s="47"/>
      <c r="I7" s="48"/>
      <c r="J7" s="49"/>
      <c r="K7" s="50"/>
    </row>
    <row r="8" spans="1:12" x14ac:dyDescent="0.25">
      <c r="A8" s="162"/>
      <c r="B8" s="153" t="s">
        <v>12</v>
      </c>
      <c r="C8" s="154"/>
      <c r="D8" s="155"/>
      <c r="E8" s="156"/>
      <c r="F8" s="157"/>
      <c r="G8" s="155"/>
      <c r="H8" s="158"/>
      <c r="I8" s="159"/>
      <c r="J8" s="160"/>
      <c r="K8" s="161"/>
    </row>
    <row r="10" spans="1:12" s="61" customFormat="1" x14ac:dyDescent="0.25">
      <c r="A10" s="62" t="s">
        <v>3</v>
      </c>
      <c r="B10" s="63" t="s">
        <v>14</v>
      </c>
      <c r="C10" s="216" t="s">
        <v>15</v>
      </c>
      <c r="D10" s="216"/>
      <c r="E10" s="216"/>
      <c r="F10" s="217" t="s">
        <v>4</v>
      </c>
      <c r="G10" s="217"/>
      <c r="H10" s="217"/>
      <c r="I10" s="217"/>
      <c r="J10" s="64" t="s">
        <v>16</v>
      </c>
      <c r="K10" s="64" t="s">
        <v>17</v>
      </c>
    </row>
    <row r="11" spans="1:12" x14ac:dyDescent="0.25">
      <c r="A11" s="69"/>
      <c r="B11" s="97">
        <v>600</v>
      </c>
      <c r="C11" s="177" t="s">
        <v>47</v>
      </c>
      <c r="D11" s="177"/>
      <c r="E11" s="177"/>
      <c r="F11" s="177" t="s">
        <v>23</v>
      </c>
      <c r="G11" s="177"/>
      <c r="H11" s="177"/>
      <c r="I11" s="177"/>
      <c r="J11" s="71">
        <v>1500</v>
      </c>
      <c r="K11" s="72"/>
      <c r="L11" s="102"/>
    </row>
    <row r="12" spans="1:12" x14ac:dyDescent="0.25">
      <c r="A12" s="69"/>
      <c r="B12" s="70">
        <v>472</v>
      </c>
      <c r="C12" s="177" t="s">
        <v>26</v>
      </c>
      <c r="D12" s="177"/>
      <c r="E12" s="177"/>
      <c r="F12" s="177"/>
      <c r="G12" s="177"/>
      <c r="H12" s="177"/>
      <c r="I12" s="177"/>
      <c r="J12" s="71">
        <f>J11*21/100</f>
        <v>315</v>
      </c>
      <c r="K12" s="72"/>
      <c r="L12" s="102"/>
    </row>
    <row r="13" spans="1:12" x14ac:dyDescent="0.25">
      <c r="A13" s="69"/>
      <c r="B13" s="70">
        <v>400</v>
      </c>
      <c r="C13" s="177" t="s">
        <v>25</v>
      </c>
      <c r="D13" s="177"/>
      <c r="E13" s="177"/>
      <c r="F13" s="177"/>
      <c r="G13" s="177"/>
      <c r="H13" s="177"/>
      <c r="I13" s="177"/>
      <c r="J13" s="71"/>
      <c r="K13" s="72">
        <v>1000</v>
      </c>
      <c r="L13" s="102"/>
    </row>
    <row r="14" spans="1:12" x14ac:dyDescent="0.25">
      <c r="A14" s="73"/>
      <c r="B14" s="74">
        <v>570</v>
      </c>
      <c r="C14" s="170" t="s">
        <v>74</v>
      </c>
      <c r="D14" s="220"/>
      <c r="E14" s="220"/>
      <c r="F14" s="171"/>
      <c r="G14" s="171"/>
      <c r="H14" s="171"/>
      <c r="I14" s="171"/>
      <c r="J14" s="86"/>
      <c r="K14" s="76">
        <v>815</v>
      </c>
      <c r="L14" s="102"/>
    </row>
    <row r="15" spans="1:12" x14ac:dyDescent="0.25">
      <c r="A15" s="77"/>
      <c r="B15" s="96">
        <v>601</v>
      </c>
      <c r="C15" s="176" t="s">
        <v>75</v>
      </c>
      <c r="D15" s="176"/>
      <c r="E15" s="176"/>
      <c r="F15" s="176" t="s">
        <v>76</v>
      </c>
      <c r="G15" s="176"/>
      <c r="H15" s="176"/>
      <c r="I15" s="176"/>
      <c r="J15" s="79">
        <v>1800</v>
      </c>
      <c r="K15" s="80"/>
      <c r="L15" s="102"/>
    </row>
    <row r="16" spans="1:12" x14ac:dyDescent="0.25">
      <c r="A16" s="69"/>
      <c r="B16" s="70">
        <v>472</v>
      </c>
      <c r="C16" s="212" t="s">
        <v>26</v>
      </c>
      <c r="D16" s="212"/>
      <c r="E16" s="212"/>
      <c r="F16" s="177"/>
      <c r="G16" s="177"/>
      <c r="H16" s="177"/>
      <c r="I16" s="177"/>
      <c r="J16" s="71">
        <f>J15*21/100</f>
        <v>378</v>
      </c>
      <c r="K16" s="72"/>
      <c r="L16" s="102"/>
    </row>
    <row r="17" spans="1:12" x14ac:dyDescent="0.25">
      <c r="A17" s="73"/>
      <c r="B17" s="74">
        <v>400</v>
      </c>
      <c r="C17" s="171" t="s">
        <v>25</v>
      </c>
      <c r="D17" s="171"/>
      <c r="E17" s="171"/>
      <c r="F17" s="171"/>
      <c r="G17" s="171"/>
      <c r="H17" s="171"/>
      <c r="I17" s="171"/>
      <c r="J17" s="75"/>
      <c r="K17" s="76">
        <f>SUM(J15:J16)</f>
        <v>2178</v>
      </c>
      <c r="L17" s="102"/>
    </row>
    <row r="18" spans="1:12" x14ac:dyDescent="0.25">
      <c r="A18" s="77"/>
      <c r="B18" s="78">
        <v>400</v>
      </c>
      <c r="C18" s="176" t="s">
        <v>25</v>
      </c>
      <c r="D18" s="176"/>
      <c r="E18" s="176"/>
      <c r="F18" s="176" t="s">
        <v>83</v>
      </c>
      <c r="G18" s="176"/>
      <c r="H18" s="176"/>
      <c r="I18" s="176"/>
      <c r="J18" s="79">
        <f>SUM(K19:K20)</f>
        <v>242</v>
      </c>
      <c r="K18" s="80"/>
      <c r="L18" s="102"/>
    </row>
    <row r="19" spans="1:12" x14ac:dyDescent="0.25">
      <c r="A19" s="69"/>
      <c r="B19" s="222">
        <v>609</v>
      </c>
      <c r="C19" s="177" t="s">
        <v>77</v>
      </c>
      <c r="D19" s="177"/>
      <c r="E19" s="177"/>
      <c r="F19" s="177"/>
      <c r="G19" s="177"/>
      <c r="H19" s="177"/>
      <c r="I19" s="177"/>
      <c r="J19" s="71"/>
      <c r="K19" s="72">
        <v>200</v>
      </c>
      <c r="L19" s="102"/>
    </row>
    <row r="20" spans="1:12" x14ac:dyDescent="0.25">
      <c r="A20" s="73"/>
      <c r="B20" s="74">
        <v>472</v>
      </c>
      <c r="C20" s="171" t="s">
        <v>26</v>
      </c>
      <c r="D20" s="171"/>
      <c r="E20" s="171"/>
      <c r="F20" s="171"/>
      <c r="G20" s="171"/>
      <c r="H20" s="171"/>
      <c r="I20" s="171"/>
      <c r="J20" s="75"/>
      <c r="K20" s="76">
        <f>K19*21/100</f>
        <v>42</v>
      </c>
      <c r="L20" s="102"/>
    </row>
    <row r="21" spans="1:12" x14ac:dyDescent="0.25">
      <c r="A21" s="77"/>
      <c r="B21" s="96">
        <v>600</v>
      </c>
      <c r="C21" s="176" t="s">
        <v>78</v>
      </c>
      <c r="D21" s="176"/>
      <c r="E21" s="176"/>
      <c r="F21" s="176" t="s">
        <v>23</v>
      </c>
      <c r="G21" s="176"/>
      <c r="H21" s="176"/>
      <c r="I21" s="176"/>
      <c r="J21" s="79">
        <v>4500</v>
      </c>
      <c r="K21" s="80"/>
      <c r="L21" s="102"/>
    </row>
    <row r="22" spans="1:12" x14ac:dyDescent="0.25">
      <c r="A22" s="69"/>
      <c r="B22" s="97">
        <v>602</v>
      </c>
      <c r="C22" s="177" t="s">
        <v>79</v>
      </c>
      <c r="D22" s="177"/>
      <c r="E22" s="177"/>
      <c r="F22" s="177"/>
      <c r="G22" s="177"/>
      <c r="H22" s="177"/>
      <c r="I22" s="177"/>
      <c r="J22" s="140">
        <v>900</v>
      </c>
      <c r="K22" s="72"/>
      <c r="L22" s="102"/>
    </row>
    <row r="23" spans="1:12" x14ac:dyDescent="0.25">
      <c r="A23" s="69"/>
      <c r="B23" s="70">
        <v>472</v>
      </c>
      <c r="C23" s="177" t="s">
        <v>26</v>
      </c>
      <c r="D23" s="177"/>
      <c r="E23" s="177"/>
      <c r="F23" s="177"/>
      <c r="G23" s="177"/>
      <c r="H23" s="177"/>
      <c r="I23" s="177"/>
      <c r="J23" s="71">
        <f>SUM(J21:J22)*21/100</f>
        <v>1134</v>
      </c>
      <c r="K23" s="72"/>
      <c r="L23" s="102"/>
    </row>
    <row r="24" spans="1:12" x14ac:dyDescent="0.25">
      <c r="A24" s="73"/>
      <c r="B24" s="74">
        <v>570</v>
      </c>
      <c r="C24" s="213" t="s">
        <v>74</v>
      </c>
      <c r="D24" s="213"/>
      <c r="E24" s="213"/>
      <c r="F24" s="171"/>
      <c r="G24" s="171"/>
      <c r="H24" s="171"/>
      <c r="I24" s="171"/>
      <c r="J24" s="75"/>
      <c r="K24" s="76">
        <f>SUM(J21:J23)</f>
        <v>6534</v>
      </c>
      <c r="L24" s="102"/>
    </row>
    <row r="25" spans="1:12" x14ac:dyDescent="0.25">
      <c r="A25" s="77"/>
      <c r="B25" s="223">
        <v>701</v>
      </c>
      <c r="C25" s="176" t="s">
        <v>80</v>
      </c>
      <c r="D25" s="176"/>
      <c r="E25" s="176"/>
      <c r="F25" s="176" t="s">
        <v>28</v>
      </c>
      <c r="G25" s="176"/>
      <c r="H25" s="176"/>
      <c r="I25" s="176"/>
      <c r="J25" s="79"/>
      <c r="K25" s="80">
        <v>3600</v>
      </c>
      <c r="L25" s="102"/>
    </row>
    <row r="26" spans="1:12" x14ac:dyDescent="0.25">
      <c r="A26" s="77"/>
      <c r="B26" s="224">
        <v>704</v>
      </c>
      <c r="C26" s="177" t="s">
        <v>81</v>
      </c>
      <c r="D26" s="177"/>
      <c r="E26" s="177"/>
      <c r="F26" s="177"/>
      <c r="G26" s="177"/>
      <c r="H26" s="177"/>
      <c r="I26" s="177"/>
      <c r="J26" s="79"/>
      <c r="K26" s="80">
        <v>450</v>
      </c>
      <c r="L26" s="102"/>
    </row>
    <row r="27" spans="1:12" x14ac:dyDescent="0.25">
      <c r="A27" s="77"/>
      <c r="B27" s="103">
        <v>477</v>
      </c>
      <c r="C27" s="177" t="s">
        <v>82</v>
      </c>
      <c r="D27" s="177"/>
      <c r="E27" s="177"/>
      <c r="F27" s="177"/>
      <c r="G27" s="177"/>
      <c r="H27" s="177"/>
      <c r="I27" s="177"/>
      <c r="J27" s="79"/>
      <c r="K27" s="80">
        <f>SUM(K25:K26)*21/100</f>
        <v>850.5</v>
      </c>
      <c r="L27" s="102"/>
    </row>
    <row r="28" spans="1:12" x14ac:dyDescent="0.25">
      <c r="A28" s="73"/>
      <c r="B28" s="74">
        <v>430</v>
      </c>
      <c r="C28" s="171" t="s">
        <v>30</v>
      </c>
      <c r="D28" s="171"/>
      <c r="E28" s="171"/>
      <c r="F28" s="171"/>
      <c r="G28" s="171"/>
      <c r="H28" s="171"/>
      <c r="I28" s="171"/>
      <c r="J28" s="75">
        <f>SUM(K25:K27)</f>
        <v>4900.5</v>
      </c>
      <c r="K28" s="76"/>
      <c r="L28" s="102"/>
    </row>
    <row r="29" spans="1:12" x14ac:dyDescent="0.25">
      <c r="A29" s="77"/>
      <c r="B29" s="223">
        <v>700</v>
      </c>
      <c r="C29" s="176" t="s">
        <v>27</v>
      </c>
      <c r="D29" s="176"/>
      <c r="E29" s="176"/>
      <c r="F29" s="176" t="s">
        <v>28</v>
      </c>
      <c r="G29" s="176"/>
      <c r="H29" s="176"/>
      <c r="I29" s="176"/>
      <c r="J29" s="79"/>
      <c r="K29" s="80">
        <v>1800</v>
      </c>
      <c r="L29" s="102"/>
    </row>
    <row r="30" spans="1:12" x14ac:dyDescent="0.25">
      <c r="A30" s="77"/>
      <c r="B30" s="103">
        <v>477</v>
      </c>
      <c r="C30" s="177" t="s">
        <v>29</v>
      </c>
      <c r="D30" s="177"/>
      <c r="E30" s="177"/>
      <c r="F30" s="177"/>
      <c r="G30" s="177"/>
      <c r="H30" s="177"/>
      <c r="I30" s="177"/>
      <c r="J30" s="79"/>
      <c r="K30" s="80">
        <f>K29*21/100</f>
        <v>378</v>
      </c>
      <c r="L30" s="102"/>
    </row>
    <row r="31" spans="1:12" x14ac:dyDescent="0.25">
      <c r="A31" s="73"/>
      <c r="B31" s="74">
        <v>570</v>
      </c>
      <c r="C31" s="171" t="s">
        <v>74</v>
      </c>
      <c r="D31" s="171"/>
      <c r="E31" s="171"/>
      <c r="F31" s="171"/>
      <c r="G31" s="171"/>
      <c r="H31" s="171"/>
      <c r="I31" s="171"/>
      <c r="J31" s="75">
        <f>SUM(K29:K30)</f>
        <v>2178</v>
      </c>
      <c r="K31" s="76"/>
      <c r="L31" s="102"/>
    </row>
    <row r="32" spans="1:12" x14ac:dyDescent="0.25">
      <c r="A32" s="77"/>
      <c r="B32" s="223">
        <v>700</v>
      </c>
      <c r="C32" s="176" t="s">
        <v>61</v>
      </c>
      <c r="D32" s="176"/>
      <c r="E32" s="176"/>
      <c r="F32" s="176" t="s">
        <v>28</v>
      </c>
      <c r="G32" s="176"/>
      <c r="H32" s="176"/>
      <c r="I32" s="176"/>
      <c r="J32" s="79"/>
      <c r="K32" s="80">
        <v>1000</v>
      </c>
      <c r="L32" s="102"/>
    </row>
    <row r="33" spans="1:15" x14ac:dyDescent="0.25">
      <c r="A33" s="77"/>
      <c r="B33" s="103">
        <v>477</v>
      </c>
      <c r="C33" s="177" t="s">
        <v>29</v>
      </c>
      <c r="D33" s="177"/>
      <c r="E33" s="177"/>
      <c r="F33" s="177"/>
      <c r="G33" s="177"/>
      <c r="H33" s="177"/>
      <c r="I33" s="177"/>
      <c r="J33" s="79"/>
      <c r="K33" s="80">
        <v>210</v>
      </c>
      <c r="L33" s="102"/>
    </row>
    <row r="34" spans="1:15" x14ac:dyDescent="0.25">
      <c r="A34" s="73"/>
      <c r="B34" s="74">
        <v>430</v>
      </c>
      <c r="C34" s="171" t="s">
        <v>30</v>
      </c>
      <c r="D34" s="171"/>
      <c r="E34" s="171"/>
      <c r="F34" s="171"/>
      <c r="G34" s="171"/>
      <c r="H34" s="171"/>
      <c r="I34" s="171"/>
      <c r="J34" s="75">
        <v>1210</v>
      </c>
      <c r="K34" s="76"/>
      <c r="L34" s="102"/>
    </row>
    <row r="35" spans="1:15" x14ac:dyDescent="0.25">
      <c r="A35" s="77"/>
      <c r="B35" s="99">
        <v>624</v>
      </c>
      <c r="C35" s="176" t="s">
        <v>84</v>
      </c>
      <c r="D35" s="176"/>
      <c r="E35" s="176"/>
      <c r="F35" s="176" t="s">
        <v>84</v>
      </c>
      <c r="G35" s="176"/>
      <c r="H35" s="176"/>
      <c r="I35" s="176"/>
      <c r="J35" s="79">
        <v>200</v>
      </c>
      <c r="K35" s="80"/>
      <c r="L35" s="102"/>
    </row>
    <row r="36" spans="1:15" x14ac:dyDescent="0.25">
      <c r="A36" s="77"/>
      <c r="B36" s="103">
        <v>472</v>
      </c>
      <c r="C36" s="177" t="s">
        <v>26</v>
      </c>
      <c r="D36" s="177"/>
      <c r="E36" s="177"/>
      <c r="F36" s="177"/>
      <c r="G36" s="177"/>
      <c r="H36" s="177"/>
      <c r="I36" s="177"/>
      <c r="J36" s="79">
        <v>42</v>
      </c>
      <c r="K36" s="80"/>
    </row>
    <row r="37" spans="1:15" x14ac:dyDescent="0.25">
      <c r="A37" s="73"/>
      <c r="B37" s="74">
        <v>570</v>
      </c>
      <c r="C37" s="171" t="s">
        <v>74</v>
      </c>
      <c r="D37" s="171"/>
      <c r="E37" s="171"/>
      <c r="F37" s="171"/>
      <c r="G37" s="171"/>
      <c r="H37" s="171"/>
      <c r="I37" s="171"/>
      <c r="J37" s="86"/>
      <c r="K37" s="76">
        <v>242</v>
      </c>
    </row>
    <row r="38" spans="1:15" x14ac:dyDescent="0.25">
      <c r="A38" s="77"/>
      <c r="B38" s="99">
        <v>708</v>
      </c>
      <c r="C38" s="176" t="s">
        <v>31</v>
      </c>
      <c r="D38" s="176"/>
      <c r="E38" s="176"/>
      <c r="F38" s="176" t="s">
        <v>48</v>
      </c>
      <c r="G38" s="176"/>
      <c r="H38" s="176"/>
      <c r="I38" s="176"/>
      <c r="J38" s="79">
        <v>1000</v>
      </c>
      <c r="K38" s="80"/>
    </row>
    <row r="39" spans="1:15" x14ac:dyDescent="0.25">
      <c r="A39" s="77"/>
      <c r="B39" s="103">
        <v>477</v>
      </c>
      <c r="C39" s="177" t="s">
        <v>29</v>
      </c>
      <c r="D39" s="177"/>
      <c r="E39" s="177"/>
      <c r="F39" s="177"/>
      <c r="G39" s="177"/>
      <c r="H39" s="177"/>
      <c r="I39" s="177"/>
      <c r="J39" s="79">
        <v>210</v>
      </c>
      <c r="K39" s="80"/>
    </row>
    <row r="40" spans="1:15" x14ac:dyDescent="0.25">
      <c r="A40" s="73"/>
      <c r="B40" s="74">
        <v>430</v>
      </c>
      <c r="C40" s="171" t="s">
        <v>30</v>
      </c>
      <c r="D40" s="171"/>
      <c r="E40" s="171"/>
      <c r="F40" s="171"/>
      <c r="G40" s="171"/>
      <c r="H40" s="171"/>
      <c r="I40" s="171"/>
      <c r="J40" s="75"/>
      <c r="K40" s="76">
        <v>1210</v>
      </c>
    </row>
    <row r="41" spans="1:15" x14ac:dyDescent="0.25">
      <c r="A41" s="77"/>
      <c r="B41" s="223">
        <v>705</v>
      </c>
      <c r="C41" s="176" t="s">
        <v>85</v>
      </c>
      <c r="D41" s="176"/>
      <c r="E41" s="176"/>
      <c r="F41" s="176" t="s">
        <v>86</v>
      </c>
      <c r="G41" s="176"/>
      <c r="H41" s="176"/>
      <c r="I41" s="176"/>
      <c r="J41" s="79"/>
      <c r="K41" s="80">
        <v>4000</v>
      </c>
    </row>
    <row r="42" spans="1:15" x14ac:dyDescent="0.25">
      <c r="A42" s="77"/>
      <c r="B42" s="103">
        <v>477</v>
      </c>
      <c r="C42" s="177" t="s">
        <v>29</v>
      </c>
      <c r="D42" s="177"/>
      <c r="E42" s="177"/>
      <c r="F42" s="177"/>
      <c r="G42" s="177"/>
      <c r="H42" s="177"/>
      <c r="I42" s="177"/>
      <c r="J42" s="79"/>
      <c r="K42" s="80">
        <f>K41*21/100</f>
        <v>840</v>
      </c>
    </row>
    <row r="43" spans="1:15" x14ac:dyDescent="0.25">
      <c r="A43" s="73"/>
      <c r="B43" s="74">
        <v>430</v>
      </c>
      <c r="C43" s="171" t="s">
        <v>30</v>
      </c>
      <c r="D43" s="171"/>
      <c r="E43" s="171"/>
      <c r="F43" s="171"/>
      <c r="G43" s="171"/>
      <c r="H43" s="171"/>
      <c r="I43" s="171"/>
      <c r="J43" s="137">
        <v>4840</v>
      </c>
      <c r="K43" s="76"/>
    </row>
    <row r="44" spans="1:15" x14ac:dyDescent="0.25">
      <c r="A44" s="77"/>
      <c r="B44" s="81">
        <v>477</v>
      </c>
      <c r="C44" s="176" t="s">
        <v>29</v>
      </c>
      <c r="D44" s="176"/>
      <c r="E44" s="176"/>
      <c r="F44" s="176" t="s">
        <v>87</v>
      </c>
      <c r="G44" s="176"/>
      <c r="H44" s="176"/>
      <c r="I44" s="176"/>
      <c r="J44" s="79">
        <v>2068.5</v>
      </c>
      <c r="K44" s="80"/>
    </row>
    <row r="45" spans="1:15" x14ac:dyDescent="0.25">
      <c r="A45" s="77"/>
      <c r="B45" s="103">
        <v>472</v>
      </c>
      <c r="C45" s="177" t="s">
        <v>88</v>
      </c>
      <c r="D45" s="177"/>
      <c r="E45" s="177"/>
      <c r="F45" s="177"/>
      <c r="G45" s="177"/>
      <c r="H45" s="177"/>
      <c r="I45" s="177"/>
      <c r="J45" s="79"/>
      <c r="K45" s="80">
        <v>1827</v>
      </c>
    </row>
    <row r="46" spans="1:15" x14ac:dyDescent="0.25">
      <c r="A46" s="73"/>
      <c r="B46" s="74">
        <v>4750</v>
      </c>
      <c r="C46" s="171" t="s">
        <v>39</v>
      </c>
      <c r="D46" s="171"/>
      <c r="E46" s="171"/>
      <c r="F46" s="171"/>
      <c r="G46" s="171"/>
      <c r="H46" s="171"/>
      <c r="I46" s="171"/>
      <c r="J46" s="75"/>
      <c r="K46" s="76">
        <f>J44-K45</f>
        <v>241.5</v>
      </c>
    </row>
    <row r="47" spans="1:15" x14ac:dyDescent="0.25">
      <c r="A47" s="77"/>
      <c r="B47" s="81">
        <v>300</v>
      </c>
      <c r="C47" s="176" t="s">
        <v>42</v>
      </c>
      <c r="D47" s="176"/>
      <c r="E47" s="176"/>
      <c r="F47" s="176" t="s">
        <v>89</v>
      </c>
      <c r="G47" s="176"/>
      <c r="H47" s="176"/>
      <c r="I47" s="176"/>
      <c r="J47" s="79"/>
      <c r="K47" s="80">
        <v>1000</v>
      </c>
    </row>
    <row r="48" spans="1:15" x14ac:dyDescent="0.25">
      <c r="A48" s="77"/>
      <c r="B48" s="221">
        <v>610</v>
      </c>
      <c r="C48" s="177" t="s">
        <v>64</v>
      </c>
      <c r="D48" s="177"/>
      <c r="E48" s="177"/>
      <c r="F48" s="177"/>
      <c r="G48" s="177"/>
      <c r="H48" s="177"/>
      <c r="I48" s="177"/>
      <c r="J48" s="79">
        <v>1000</v>
      </c>
      <c r="K48" s="80"/>
      <c r="L48">
        <v>610</v>
      </c>
      <c r="M48">
        <v>1000</v>
      </c>
      <c r="N48">
        <v>6000</v>
      </c>
      <c r="O48" t="s">
        <v>99</v>
      </c>
    </row>
    <row r="49" spans="1:15" x14ac:dyDescent="0.25">
      <c r="A49" s="69"/>
      <c r="B49" s="70">
        <v>327</v>
      </c>
      <c r="C49" s="177" t="s">
        <v>65</v>
      </c>
      <c r="D49" s="177"/>
      <c r="E49" s="177"/>
      <c r="F49" s="177"/>
      <c r="G49" s="177"/>
      <c r="H49" s="177"/>
      <c r="I49" s="177"/>
      <c r="J49" s="125"/>
      <c r="K49" s="72">
        <v>500</v>
      </c>
      <c r="L49">
        <v>611</v>
      </c>
      <c r="M49">
        <v>3000</v>
      </c>
      <c r="N49">
        <v>1500</v>
      </c>
      <c r="O49" t="s">
        <v>100</v>
      </c>
    </row>
    <row r="50" spans="1:15" x14ac:dyDescent="0.25">
      <c r="A50" s="77"/>
      <c r="B50" s="99">
        <v>612</v>
      </c>
      <c r="C50" s="176" t="s">
        <v>92</v>
      </c>
      <c r="D50" s="176"/>
      <c r="E50" s="176"/>
      <c r="F50" s="176"/>
      <c r="G50" s="176"/>
      <c r="H50" s="176"/>
      <c r="I50" s="176"/>
      <c r="J50" s="79">
        <v>500</v>
      </c>
      <c r="K50" s="80"/>
      <c r="L50">
        <v>612</v>
      </c>
      <c r="M50">
        <v>500</v>
      </c>
      <c r="N50">
        <v>1300</v>
      </c>
      <c r="O50" t="s">
        <v>101</v>
      </c>
    </row>
    <row r="51" spans="1:15" x14ac:dyDescent="0.25">
      <c r="A51" s="69"/>
      <c r="B51" s="70">
        <v>310</v>
      </c>
      <c r="C51" s="177" t="s">
        <v>90</v>
      </c>
      <c r="D51" s="177"/>
      <c r="E51" s="177"/>
      <c r="F51" s="177"/>
      <c r="G51" s="177"/>
      <c r="H51" s="177"/>
      <c r="I51" s="177"/>
      <c r="J51" s="140"/>
      <c r="K51" s="72">
        <v>3000</v>
      </c>
      <c r="L51">
        <v>712</v>
      </c>
      <c r="M51">
        <v>4500</v>
      </c>
      <c r="N51">
        <v>2300</v>
      </c>
      <c r="O51" t="s">
        <v>102</v>
      </c>
    </row>
    <row r="52" spans="1:15" x14ac:dyDescent="0.25">
      <c r="A52" s="77"/>
      <c r="B52" s="99">
        <v>611</v>
      </c>
      <c r="C52" s="176" t="s">
        <v>91</v>
      </c>
      <c r="D52" s="176"/>
      <c r="E52" s="176"/>
      <c r="F52" s="176"/>
      <c r="G52" s="176"/>
      <c r="H52" s="176"/>
      <c r="I52" s="176"/>
      <c r="J52" s="79">
        <v>3000</v>
      </c>
      <c r="K52" s="80"/>
    </row>
    <row r="53" spans="1:15" x14ac:dyDescent="0.25">
      <c r="A53" s="77"/>
      <c r="B53" s="103">
        <v>350</v>
      </c>
      <c r="C53" s="177" t="s">
        <v>93</v>
      </c>
      <c r="D53" s="177"/>
      <c r="E53" s="177"/>
      <c r="F53" s="177"/>
      <c r="G53" s="177"/>
      <c r="H53" s="177"/>
      <c r="I53" s="177"/>
      <c r="J53" s="79"/>
      <c r="K53" s="80">
        <v>4500</v>
      </c>
    </row>
    <row r="54" spans="1:15" x14ac:dyDescent="0.25">
      <c r="A54" s="73"/>
      <c r="B54" s="100">
        <v>712</v>
      </c>
      <c r="C54" s="171" t="s">
        <v>94</v>
      </c>
      <c r="D54" s="171"/>
      <c r="E54" s="171"/>
      <c r="F54" s="171"/>
      <c r="G54" s="171"/>
      <c r="H54" s="171"/>
      <c r="I54" s="171"/>
      <c r="J54" s="75">
        <v>4500</v>
      </c>
      <c r="K54" s="76"/>
    </row>
    <row r="55" spans="1:15" x14ac:dyDescent="0.25">
      <c r="A55" s="77"/>
      <c r="B55" s="81">
        <v>300</v>
      </c>
      <c r="C55" s="176" t="s">
        <v>42</v>
      </c>
      <c r="D55" s="176"/>
      <c r="E55" s="176"/>
      <c r="F55" s="176" t="s">
        <v>95</v>
      </c>
      <c r="G55" s="176"/>
      <c r="H55" s="176"/>
      <c r="I55" s="176"/>
      <c r="J55" s="79">
        <v>6000</v>
      </c>
      <c r="K55" s="80"/>
    </row>
    <row r="56" spans="1:15" x14ac:dyDescent="0.25">
      <c r="A56" s="77"/>
      <c r="B56" s="103">
        <v>610</v>
      </c>
      <c r="C56" s="177" t="s">
        <v>64</v>
      </c>
      <c r="D56" s="177"/>
      <c r="E56" s="177"/>
      <c r="F56" s="177"/>
      <c r="G56" s="177"/>
      <c r="H56" s="177"/>
      <c r="I56" s="177"/>
      <c r="J56" s="79"/>
      <c r="K56" s="80">
        <v>6000</v>
      </c>
    </row>
    <row r="57" spans="1:15" x14ac:dyDescent="0.25">
      <c r="A57" s="69"/>
      <c r="B57" s="70">
        <v>327</v>
      </c>
      <c r="C57" s="177" t="s">
        <v>65</v>
      </c>
      <c r="D57" s="177"/>
      <c r="E57" s="177"/>
      <c r="F57" s="177"/>
      <c r="G57" s="177"/>
      <c r="H57" s="177"/>
      <c r="I57" s="177"/>
      <c r="J57" s="140">
        <v>1300</v>
      </c>
      <c r="K57" s="72"/>
    </row>
    <row r="58" spans="1:15" x14ac:dyDescent="0.25">
      <c r="A58" s="69"/>
      <c r="B58" s="81">
        <v>612</v>
      </c>
      <c r="C58" s="176" t="s">
        <v>92</v>
      </c>
      <c r="D58" s="176"/>
      <c r="E58" s="176"/>
      <c r="F58" s="177"/>
      <c r="G58" s="177"/>
      <c r="H58" s="177"/>
      <c r="I58" s="177"/>
      <c r="J58" s="125"/>
      <c r="K58" s="72">
        <v>1300</v>
      </c>
    </row>
    <row r="59" spans="1:15" x14ac:dyDescent="0.25">
      <c r="A59" s="69"/>
      <c r="B59" s="70">
        <v>310</v>
      </c>
      <c r="C59" s="177" t="s">
        <v>90</v>
      </c>
      <c r="D59" s="177"/>
      <c r="E59" s="177"/>
      <c r="F59" s="177"/>
      <c r="G59" s="177"/>
      <c r="H59" s="177"/>
      <c r="I59" s="177"/>
      <c r="J59" s="140">
        <v>1500</v>
      </c>
      <c r="K59" s="72"/>
    </row>
    <row r="60" spans="1:15" x14ac:dyDescent="0.25">
      <c r="A60" s="69"/>
      <c r="B60" s="81">
        <v>611</v>
      </c>
      <c r="C60" s="176" t="s">
        <v>91</v>
      </c>
      <c r="D60" s="176"/>
      <c r="E60" s="176"/>
      <c r="F60" s="177"/>
      <c r="G60" s="177"/>
      <c r="H60" s="177"/>
      <c r="I60" s="177"/>
      <c r="J60" s="125"/>
      <c r="K60" s="72">
        <v>1500</v>
      </c>
    </row>
    <row r="61" spans="1:15" x14ac:dyDescent="0.25">
      <c r="A61" s="69"/>
      <c r="B61" s="103">
        <v>350</v>
      </c>
      <c r="C61" s="177" t="s">
        <v>93</v>
      </c>
      <c r="D61" s="177"/>
      <c r="E61" s="177"/>
      <c r="F61" s="177"/>
      <c r="G61" s="177"/>
      <c r="H61" s="177"/>
      <c r="I61" s="177"/>
      <c r="J61" s="140">
        <v>2300</v>
      </c>
      <c r="K61" s="72"/>
    </row>
    <row r="62" spans="1:15" x14ac:dyDescent="0.25">
      <c r="A62" s="73"/>
      <c r="B62" s="74">
        <v>712</v>
      </c>
      <c r="C62" s="171" t="s">
        <v>94</v>
      </c>
      <c r="D62" s="171"/>
      <c r="E62" s="171"/>
      <c r="F62" s="171"/>
      <c r="G62" s="171"/>
      <c r="H62" s="171"/>
      <c r="I62" s="171"/>
      <c r="J62" s="86"/>
      <c r="K62" s="76">
        <v>2300</v>
      </c>
    </row>
    <row r="63" spans="1:15" x14ac:dyDescent="0.25">
      <c r="A63" s="77"/>
      <c r="B63" s="81">
        <v>600</v>
      </c>
      <c r="C63" s="176" t="s">
        <v>57</v>
      </c>
      <c r="D63" s="176"/>
      <c r="E63" s="176"/>
      <c r="F63" s="176" t="s">
        <v>96</v>
      </c>
      <c r="G63" s="176"/>
      <c r="H63" s="176"/>
      <c r="I63" s="176"/>
      <c r="J63" s="79"/>
      <c r="K63" s="80">
        <f>J11+J21</f>
        <v>6000</v>
      </c>
    </row>
    <row r="64" spans="1:15" x14ac:dyDescent="0.25">
      <c r="A64" s="77"/>
      <c r="B64" s="103">
        <v>601</v>
      </c>
      <c r="C64" s="177" t="s">
        <v>97</v>
      </c>
      <c r="D64" s="177"/>
      <c r="E64" s="177"/>
      <c r="F64" s="177"/>
      <c r="G64" s="177"/>
      <c r="H64" s="177"/>
      <c r="I64" s="177"/>
      <c r="J64" s="79"/>
      <c r="K64" s="80">
        <f>J15</f>
        <v>1800</v>
      </c>
    </row>
    <row r="65" spans="1:12" x14ac:dyDescent="0.25">
      <c r="A65" s="69"/>
      <c r="B65" s="70">
        <v>602</v>
      </c>
      <c r="C65" s="177" t="s">
        <v>98</v>
      </c>
      <c r="D65" s="177"/>
      <c r="E65" s="177"/>
      <c r="F65" s="177"/>
      <c r="G65" s="177"/>
      <c r="H65" s="177"/>
      <c r="I65" s="177"/>
      <c r="J65" s="140"/>
      <c r="K65" s="72">
        <f>J22</f>
        <v>900</v>
      </c>
    </row>
    <row r="66" spans="1:12" x14ac:dyDescent="0.25">
      <c r="A66" s="69"/>
      <c r="B66" s="81">
        <v>624</v>
      </c>
      <c r="C66" s="176" t="s">
        <v>84</v>
      </c>
      <c r="D66" s="176"/>
      <c r="E66" s="176"/>
      <c r="F66" s="177"/>
      <c r="G66" s="177"/>
      <c r="H66" s="177"/>
      <c r="I66" s="177"/>
      <c r="J66" s="125"/>
      <c r="K66" s="72">
        <v>200</v>
      </c>
    </row>
    <row r="67" spans="1:12" x14ac:dyDescent="0.25">
      <c r="A67" s="69"/>
      <c r="B67" s="99">
        <v>708</v>
      </c>
      <c r="C67" s="176" t="s">
        <v>31</v>
      </c>
      <c r="D67" s="176"/>
      <c r="E67" s="176"/>
      <c r="F67" s="177"/>
      <c r="G67" s="177"/>
      <c r="H67" s="177"/>
      <c r="I67" s="177"/>
      <c r="J67" s="140"/>
      <c r="K67" s="72">
        <f>J38</f>
        <v>1000</v>
      </c>
    </row>
    <row r="68" spans="1:12" x14ac:dyDescent="0.25">
      <c r="A68" s="69"/>
      <c r="B68" s="228">
        <v>611</v>
      </c>
      <c r="C68" s="231" t="s">
        <v>91</v>
      </c>
      <c r="D68" s="231"/>
      <c r="E68" s="231"/>
      <c r="F68" s="177"/>
      <c r="G68" s="177"/>
      <c r="H68" s="177"/>
      <c r="I68" s="177"/>
      <c r="J68" s="125"/>
      <c r="K68" s="72">
        <v>1500</v>
      </c>
    </row>
    <row r="69" spans="1:12" x14ac:dyDescent="0.25">
      <c r="A69" s="69"/>
      <c r="B69" s="229">
        <v>712</v>
      </c>
      <c r="C69" s="232" t="s">
        <v>94</v>
      </c>
      <c r="D69" s="232"/>
      <c r="E69" s="232"/>
      <c r="F69" s="177"/>
      <c r="G69" s="177"/>
      <c r="H69" s="177"/>
      <c r="I69" s="177"/>
      <c r="J69" s="140"/>
      <c r="K69" s="72">
        <v>2200</v>
      </c>
    </row>
    <row r="70" spans="1:12" x14ac:dyDescent="0.25">
      <c r="A70" s="73"/>
      <c r="B70" s="74">
        <v>129</v>
      </c>
      <c r="C70" s="171" t="s">
        <v>49</v>
      </c>
      <c r="D70" s="171"/>
      <c r="E70" s="171"/>
      <c r="F70" s="171"/>
      <c r="G70" s="171"/>
      <c r="H70" s="171"/>
      <c r="I70" s="171"/>
      <c r="J70" s="86">
        <f>SUM(K63:K69)</f>
        <v>13600</v>
      </c>
      <c r="K70" s="76"/>
    </row>
    <row r="71" spans="1:12" x14ac:dyDescent="0.25">
      <c r="A71" s="77"/>
      <c r="B71" s="222">
        <v>609</v>
      </c>
      <c r="C71" s="177" t="s">
        <v>77</v>
      </c>
      <c r="D71" s="177"/>
      <c r="E71" s="177"/>
      <c r="F71" s="176" t="s">
        <v>103</v>
      </c>
      <c r="G71" s="176"/>
      <c r="H71" s="176"/>
      <c r="I71" s="176"/>
      <c r="J71" s="79">
        <v>200</v>
      </c>
      <c r="K71" s="80"/>
    </row>
    <row r="72" spans="1:12" x14ac:dyDescent="0.25">
      <c r="A72" s="77"/>
      <c r="B72" s="103">
        <f>B25</f>
        <v>701</v>
      </c>
      <c r="C72" s="177" t="s">
        <v>80</v>
      </c>
      <c r="D72" s="177"/>
      <c r="E72" s="177"/>
      <c r="F72" s="177"/>
      <c r="G72" s="177"/>
      <c r="H72" s="177"/>
      <c r="I72" s="177"/>
      <c r="J72" s="79">
        <f>K25</f>
        <v>3600</v>
      </c>
      <c r="K72" s="80"/>
    </row>
    <row r="73" spans="1:12" x14ac:dyDescent="0.25">
      <c r="A73" s="69"/>
      <c r="B73" s="226">
        <v>704</v>
      </c>
      <c r="C73" s="177" t="s">
        <v>81</v>
      </c>
      <c r="D73" s="177"/>
      <c r="E73" s="177"/>
      <c r="F73" s="177"/>
      <c r="G73" s="177"/>
      <c r="H73" s="177"/>
      <c r="I73" s="177"/>
      <c r="J73" s="140">
        <f>K26</f>
        <v>450</v>
      </c>
      <c r="K73" s="72"/>
    </row>
    <row r="74" spans="1:12" x14ac:dyDescent="0.25">
      <c r="A74" s="69"/>
      <c r="B74" s="81">
        <v>700</v>
      </c>
      <c r="C74" s="176" t="s">
        <v>61</v>
      </c>
      <c r="D74" s="176"/>
      <c r="E74" s="176"/>
      <c r="F74" s="177"/>
      <c r="G74" s="177"/>
      <c r="H74" s="177"/>
      <c r="I74" s="177"/>
      <c r="J74" s="140">
        <f>K29+K32</f>
        <v>2800</v>
      </c>
      <c r="K74" s="72"/>
    </row>
    <row r="75" spans="1:12" x14ac:dyDescent="0.25">
      <c r="A75" s="69"/>
      <c r="B75" s="227">
        <v>705</v>
      </c>
      <c r="C75" s="176" t="s">
        <v>85</v>
      </c>
      <c r="D75" s="176"/>
      <c r="E75" s="176"/>
      <c r="F75" s="177"/>
      <c r="G75" s="177"/>
      <c r="H75" s="177"/>
      <c r="I75" s="177"/>
      <c r="J75" s="140">
        <v>4000</v>
      </c>
      <c r="K75" s="72"/>
    </row>
    <row r="76" spans="1:12" x14ac:dyDescent="0.25">
      <c r="A76" s="69"/>
      <c r="B76" s="230">
        <v>610</v>
      </c>
      <c r="C76" s="233" t="s">
        <v>64</v>
      </c>
      <c r="D76" s="233"/>
      <c r="E76" s="233"/>
      <c r="F76" s="177"/>
      <c r="G76" s="177"/>
      <c r="H76" s="177"/>
      <c r="I76" s="177"/>
      <c r="J76" s="140">
        <v>5000</v>
      </c>
      <c r="K76" s="72"/>
    </row>
    <row r="77" spans="1:12" x14ac:dyDescent="0.25">
      <c r="A77" s="69"/>
      <c r="B77" s="228">
        <v>612</v>
      </c>
      <c r="C77" s="231" t="s">
        <v>92</v>
      </c>
      <c r="D77" s="231"/>
      <c r="E77" s="231"/>
      <c r="F77" s="177"/>
      <c r="G77" s="177"/>
      <c r="H77" s="177"/>
      <c r="I77" s="177"/>
      <c r="J77" s="140">
        <v>800</v>
      </c>
      <c r="K77" s="72"/>
    </row>
    <row r="78" spans="1:12" x14ac:dyDescent="0.25">
      <c r="A78" s="73"/>
      <c r="B78" s="74">
        <v>129</v>
      </c>
      <c r="C78" s="171" t="s">
        <v>49</v>
      </c>
      <c r="D78" s="171"/>
      <c r="E78" s="171"/>
      <c r="F78" s="171"/>
      <c r="G78" s="171"/>
      <c r="H78" s="171"/>
      <c r="I78" s="171"/>
      <c r="J78" s="86"/>
      <c r="K78" s="87">
        <f>SUM(J71:J77)</f>
        <v>16850</v>
      </c>
      <c r="L78" s="225">
        <f>K78-J70</f>
        <v>3250</v>
      </c>
    </row>
  </sheetData>
  <mergeCells count="140">
    <mergeCell ref="C78:E78"/>
    <mergeCell ref="F78:I78"/>
    <mergeCell ref="C75:E75"/>
    <mergeCell ref="F75:I75"/>
    <mergeCell ref="C76:E76"/>
    <mergeCell ref="F76:I76"/>
    <mergeCell ref="C77:E77"/>
    <mergeCell ref="F77:I77"/>
    <mergeCell ref="C36:E36"/>
    <mergeCell ref="F36:I36"/>
    <mergeCell ref="C37:E37"/>
    <mergeCell ref="F37:I37"/>
    <mergeCell ref="C74:E74"/>
    <mergeCell ref="F74:I74"/>
    <mergeCell ref="C30:E30"/>
    <mergeCell ref="F30:I30"/>
    <mergeCell ref="C31:E31"/>
    <mergeCell ref="F31:I31"/>
    <mergeCell ref="C35:E35"/>
    <mergeCell ref="F35:I35"/>
    <mergeCell ref="C27:E27"/>
    <mergeCell ref="F27:I27"/>
    <mergeCell ref="C28:E28"/>
    <mergeCell ref="F28:I28"/>
    <mergeCell ref="C29:E29"/>
    <mergeCell ref="F29:I29"/>
    <mergeCell ref="C24:E24"/>
    <mergeCell ref="F24:I24"/>
    <mergeCell ref="C25:E25"/>
    <mergeCell ref="F25:I25"/>
    <mergeCell ref="C26:E26"/>
    <mergeCell ref="F26:I26"/>
    <mergeCell ref="C21:E21"/>
    <mergeCell ref="F21:I21"/>
    <mergeCell ref="C22:E22"/>
    <mergeCell ref="F22:I22"/>
    <mergeCell ref="C23:E23"/>
    <mergeCell ref="F23:I23"/>
    <mergeCell ref="C18:E18"/>
    <mergeCell ref="F18:I18"/>
    <mergeCell ref="C19:E19"/>
    <mergeCell ref="F19:I19"/>
    <mergeCell ref="C20:E20"/>
    <mergeCell ref="F20:I20"/>
    <mergeCell ref="C15:E15"/>
    <mergeCell ref="F15:I15"/>
    <mergeCell ref="C16:E16"/>
    <mergeCell ref="F16:I16"/>
    <mergeCell ref="C17:E17"/>
    <mergeCell ref="F17:I17"/>
    <mergeCell ref="C12:E12"/>
    <mergeCell ref="F12:I12"/>
    <mergeCell ref="F13:I13"/>
    <mergeCell ref="C13:E13"/>
    <mergeCell ref="F14:I14"/>
    <mergeCell ref="C72:E72"/>
    <mergeCell ref="F72:I72"/>
    <mergeCell ref="C73:E73"/>
    <mergeCell ref="F73:I73"/>
    <mergeCell ref="C11:E11"/>
    <mergeCell ref="F11:I11"/>
    <mergeCell ref="C69:E69"/>
    <mergeCell ref="F69:I69"/>
    <mergeCell ref="C70:E70"/>
    <mergeCell ref="F70:I70"/>
    <mergeCell ref="C71:E71"/>
    <mergeCell ref="F71:I71"/>
    <mergeCell ref="C66:E66"/>
    <mergeCell ref="F66:I66"/>
    <mergeCell ref="C67:E67"/>
    <mergeCell ref="F67:I67"/>
    <mergeCell ref="C68:E68"/>
    <mergeCell ref="F68:I68"/>
    <mergeCell ref="C63:E63"/>
    <mergeCell ref="F63:I63"/>
    <mergeCell ref="C64:E64"/>
    <mergeCell ref="F64:I64"/>
    <mergeCell ref="C65:E65"/>
    <mergeCell ref="F65:I65"/>
    <mergeCell ref="C60:E60"/>
    <mergeCell ref="F60:I60"/>
    <mergeCell ref="C61:E61"/>
    <mergeCell ref="F61:I61"/>
    <mergeCell ref="C62:E62"/>
    <mergeCell ref="F62:I62"/>
    <mergeCell ref="C57:E57"/>
    <mergeCell ref="F57:I57"/>
    <mergeCell ref="C58:E58"/>
    <mergeCell ref="F58:I58"/>
    <mergeCell ref="C59:E59"/>
    <mergeCell ref="F59:I59"/>
    <mergeCell ref="C54:E54"/>
    <mergeCell ref="F54:I54"/>
    <mergeCell ref="C55:E55"/>
    <mergeCell ref="F55:I55"/>
    <mergeCell ref="C56:E56"/>
    <mergeCell ref="F56:I56"/>
    <mergeCell ref="C51:E51"/>
    <mergeCell ref="F51:I51"/>
    <mergeCell ref="C52:E52"/>
    <mergeCell ref="F52:I52"/>
    <mergeCell ref="C53:E53"/>
    <mergeCell ref="F53:I53"/>
    <mergeCell ref="C48:E48"/>
    <mergeCell ref="F48:I48"/>
    <mergeCell ref="C49:E49"/>
    <mergeCell ref="F49:I49"/>
    <mergeCell ref="C50:E50"/>
    <mergeCell ref="F50:I50"/>
    <mergeCell ref="C45:E45"/>
    <mergeCell ref="F45:I45"/>
    <mergeCell ref="C46:E46"/>
    <mergeCell ref="F46:I46"/>
    <mergeCell ref="C47:E47"/>
    <mergeCell ref="F47:I47"/>
    <mergeCell ref="C42:E42"/>
    <mergeCell ref="F42:I42"/>
    <mergeCell ref="C43:E43"/>
    <mergeCell ref="F43:I43"/>
    <mergeCell ref="C44:E44"/>
    <mergeCell ref="F44:I44"/>
    <mergeCell ref="C39:E39"/>
    <mergeCell ref="F39:I39"/>
    <mergeCell ref="C40:E40"/>
    <mergeCell ref="F40:I40"/>
    <mergeCell ref="C41:E41"/>
    <mergeCell ref="F41:I41"/>
    <mergeCell ref="C38:E38"/>
    <mergeCell ref="F38:I38"/>
    <mergeCell ref="C33:E33"/>
    <mergeCell ref="F33:I33"/>
    <mergeCell ref="C34:E34"/>
    <mergeCell ref="F34:I34"/>
    <mergeCell ref="C32:E32"/>
    <mergeCell ref="F32:I32"/>
    <mergeCell ref="C1:E1"/>
    <mergeCell ref="F1:H1"/>
    <mergeCell ref="I1:K1"/>
    <mergeCell ref="C10:E10"/>
    <mergeCell ref="F10:I10"/>
  </mergeCells>
  <pageMargins left="0.59055118110236227" right="0.59055118110236227" top="0.74803149606299213" bottom="0.74803149606299213" header="0.31496062992125984" footer="0.31496062992125984"/>
  <pageSetup paperSize="9" scale="9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Ejercicio 2.1</vt:lpstr>
      <vt:lpstr>Ejercicio 2.2</vt:lpstr>
      <vt:lpstr>Ejercicio 2.3</vt:lpstr>
      <vt:lpstr>Ejercicio 2.4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CABRERIZO MARTINEZ</dc:creator>
  <cp:lastModifiedBy>Goyo</cp:lastModifiedBy>
  <cp:lastPrinted>2024-05-01T07:52:26Z</cp:lastPrinted>
  <dcterms:created xsi:type="dcterms:W3CDTF">2024-04-30T15:45:22Z</dcterms:created>
  <dcterms:modified xsi:type="dcterms:W3CDTF">2024-05-06T17:46:30Z</dcterms:modified>
</cp:coreProperties>
</file>