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José Luis\Desktop\"/>
    </mc:Choice>
  </mc:AlternateContent>
  <xr:revisionPtr revIDLastSave="0" documentId="13_ncr:1_{84323067-2DFC-450A-AE09-A915792F5B21}" xr6:coauthVersionLast="47" xr6:coauthVersionMax="47" xr10:uidLastSave="{00000000-0000-0000-0000-000000000000}"/>
  <bookViews>
    <workbookView xWindow="-120" yWindow="-120" windowWidth="15600" windowHeight="11160" tabRatio="757" activeTab="2" xr2:uid="{00A3FCB8-015A-49AD-AC70-339C5AE16E7E}"/>
  </bookViews>
  <sheets>
    <sheet name="Balance APERTURA a 01-01-24" sheetId="8" r:id="rId1"/>
    <sheet name="Asiento de apertura" sheetId="10" r:id="rId2"/>
    <sheet name="Diario" sheetId="1" r:id="rId3"/>
    <sheet name="Diario en blanco" sheetId="16" r:id="rId4"/>
    <sheet name="Amortizaciones" sheetId="11" r:id="rId5"/>
    <sheet name="Mayor" sheetId="2" r:id="rId6"/>
    <sheet name="Empresa FRESQUITOS" sheetId="15" r:id="rId7"/>
  </sheets>
  <definedNames>
    <definedName name="_xlnm.Print_Area" localSheetId="2">Diario!$B$2:$H$97</definedName>
    <definedName name="_xlnm.Print_Area" localSheetId="3">'Diario en blanco'!$B$2:$H$101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15" l="1"/>
  <c r="O7" i="15"/>
  <c r="O8" i="15"/>
  <c r="O9" i="15"/>
  <c r="O10" i="15"/>
  <c r="O11" i="15"/>
  <c r="O12" i="15"/>
  <c r="O13" i="15"/>
  <c r="O14" i="15"/>
  <c r="O15" i="15"/>
  <c r="O16" i="15"/>
  <c r="O6" i="15"/>
  <c r="H101" i="16"/>
  <c r="D20" i="15"/>
  <c r="D26" i="15"/>
  <c r="D18" i="15"/>
  <c r="N7" i="15"/>
  <c r="I18" i="15"/>
  <c r="N13" i="15"/>
  <c r="N17" i="15"/>
  <c r="N18" i="15"/>
  <c r="I7" i="15"/>
  <c r="N11" i="15"/>
  <c r="I10" i="15"/>
  <c r="I29" i="15"/>
  <c r="N16" i="15"/>
  <c r="U19" i="15"/>
  <c r="N15" i="15"/>
  <c r="U18" i="15"/>
  <c r="N9" i="15"/>
  <c r="N10" i="15"/>
  <c r="U17" i="15"/>
  <c r="U16" i="15"/>
  <c r="D8" i="15"/>
  <c r="D13" i="15"/>
  <c r="D16" i="15"/>
  <c r="D7" i="15"/>
  <c r="D29" i="15"/>
  <c r="N14" i="15"/>
  <c r="U15" i="15"/>
  <c r="U14" i="15"/>
  <c r="N12" i="15"/>
  <c r="N8" i="15"/>
  <c r="N6" i="15"/>
  <c r="J8" i="15"/>
  <c r="J9" i="15"/>
  <c r="J10" i="15"/>
  <c r="J11" i="15"/>
  <c r="J18" i="15"/>
  <c r="J19" i="15"/>
  <c r="J20" i="15"/>
  <c r="J22" i="15"/>
  <c r="J7" i="15"/>
  <c r="E8" i="15"/>
  <c r="E9" i="15"/>
  <c r="E10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7" i="15"/>
  <c r="B20" i="15"/>
  <c r="B26" i="15"/>
  <c r="B18" i="15"/>
  <c r="M7" i="15"/>
  <c r="M13" i="15"/>
  <c r="M17" i="15"/>
  <c r="M18" i="15"/>
  <c r="M11" i="15"/>
  <c r="G7" i="15"/>
  <c r="G10" i="15"/>
  <c r="G18" i="15"/>
  <c r="G29" i="15"/>
  <c r="M16" i="15"/>
  <c r="U11" i="15"/>
  <c r="M15" i="15"/>
  <c r="U10" i="15"/>
  <c r="M9" i="15"/>
  <c r="M10" i="15"/>
  <c r="U9" i="15"/>
  <c r="U8" i="15"/>
  <c r="B8" i="15"/>
  <c r="B13" i="15"/>
  <c r="B7" i="15"/>
  <c r="B29" i="15"/>
  <c r="M14" i="15"/>
  <c r="U7" i="15"/>
  <c r="M6" i="15"/>
  <c r="U6" i="15"/>
  <c r="M8" i="15"/>
  <c r="H8" i="15"/>
  <c r="H10" i="15"/>
  <c r="H11" i="15"/>
  <c r="H18" i="15"/>
  <c r="H19" i="15"/>
  <c r="H21" i="15"/>
  <c r="H22" i="15"/>
  <c r="H23" i="15"/>
  <c r="H7" i="15"/>
  <c r="C8" i="15"/>
  <c r="C9" i="15"/>
  <c r="C10" i="15"/>
  <c r="C11" i="15"/>
  <c r="C12" i="15"/>
  <c r="C13" i="15"/>
  <c r="C14" i="15"/>
  <c r="C15" i="15"/>
  <c r="C18" i="15"/>
  <c r="C19" i="15"/>
  <c r="C20" i="15"/>
  <c r="C21" i="15"/>
  <c r="C22" i="15"/>
  <c r="C23" i="15"/>
  <c r="C24" i="15"/>
  <c r="C26" i="15"/>
  <c r="C27" i="15"/>
  <c r="C28" i="15"/>
  <c r="C7" i="15"/>
  <c r="M12" i="15"/>
  <c r="O93" i="1"/>
  <c r="L93" i="1"/>
  <c r="O116" i="1"/>
  <c r="O109" i="1"/>
  <c r="O110" i="1"/>
  <c r="O108" i="1"/>
  <c r="O104" i="1"/>
  <c r="O102" i="1"/>
  <c r="O101" i="1"/>
  <c r="N110" i="1"/>
  <c r="N109" i="1"/>
  <c r="N102" i="1"/>
  <c r="N108" i="1"/>
  <c r="N104" i="1"/>
  <c r="N101" i="1"/>
  <c r="M104" i="1"/>
  <c r="M108" i="1"/>
  <c r="M110" i="1"/>
  <c r="M109" i="1"/>
  <c r="M102" i="1"/>
  <c r="M101" i="1"/>
  <c r="L109" i="1"/>
  <c r="L110" i="1"/>
  <c r="L111" i="1"/>
  <c r="L112" i="1"/>
  <c r="L114" i="1"/>
  <c r="L115" i="1"/>
  <c r="L105" i="1"/>
  <c r="L113" i="1"/>
  <c r="L108" i="1"/>
  <c r="L102" i="1"/>
  <c r="L103" i="1"/>
  <c r="L104" i="1"/>
  <c r="L101" i="1"/>
  <c r="K109" i="1"/>
  <c r="K110" i="1"/>
  <c r="K111" i="1"/>
  <c r="K112" i="1"/>
  <c r="K114" i="1"/>
  <c r="K115" i="1"/>
  <c r="K105" i="1"/>
  <c r="K113" i="1"/>
  <c r="K108" i="1"/>
  <c r="K102" i="1"/>
  <c r="K103" i="1"/>
  <c r="K104" i="1"/>
  <c r="K101" i="1"/>
  <c r="J113" i="1"/>
  <c r="J105" i="1"/>
  <c r="J102" i="1"/>
  <c r="J103" i="1"/>
  <c r="J104" i="1"/>
  <c r="J108" i="1"/>
  <c r="J109" i="1"/>
  <c r="J110" i="1"/>
  <c r="J111" i="1"/>
  <c r="J112" i="1"/>
  <c r="J114" i="1"/>
  <c r="J115" i="1"/>
  <c r="J101" i="1"/>
  <c r="O83" i="1"/>
  <c r="O84" i="1"/>
  <c r="O85" i="1"/>
  <c r="O82" i="1"/>
  <c r="N83" i="1"/>
  <c r="N84" i="1"/>
  <c r="N85" i="1"/>
  <c r="N82" i="1"/>
  <c r="M83" i="1"/>
  <c r="M84" i="1"/>
  <c r="M85" i="1"/>
  <c r="M82" i="1"/>
  <c r="L83" i="1"/>
  <c r="L84" i="1"/>
  <c r="L85" i="1"/>
  <c r="L86" i="1"/>
  <c r="L87" i="1"/>
  <c r="L88" i="1"/>
  <c r="L89" i="1"/>
  <c r="L90" i="1"/>
  <c r="L91" i="1"/>
  <c r="L92" i="1"/>
  <c r="L82" i="1"/>
  <c r="K83" i="1"/>
  <c r="K84" i="1"/>
  <c r="K85" i="1"/>
  <c r="K86" i="1"/>
  <c r="K87" i="1"/>
  <c r="K88" i="1"/>
  <c r="K89" i="1"/>
  <c r="K90" i="1"/>
  <c r="K91" i="1"/>
  <c r="K92" i="1"/>
  <c r="K82" i="1"/>
  <c r="J83" i="1"/>
  <c r="J84" i="1"/>
  <c r="J85" i="1"/>
  <c r="J86" i="1"/>
  <c r="J87" i="1"/>
  <c r="J88" i="1"/>
  <c r="J89" i="1"/>
  <c r="J90" i="1"/>
  <c r="J91" i="1"/>
  <c r="J92" i="1"/>
  <c r="J82" i="1"/>
  <c r="L116" i="1"/>
  <c r="G22" i="1"/>
  <c r="H23" i="1"/>
  <c r="G93" i="1"/>
  <c r="G94" i="1"/>
  <c r="H33" i="1"/>
  <c r="G95" i="1"/>
  <c r="G48" i="1"/>
  <c r="H49" i="1"/>
  <c r="G96" i="1"/>
  <c r="H97" i="1"/>
  <c r="H81" i="1"/>
  <c r="H82" i="1"/>
  <c r="G71" i="1"/>
  <c r="H83" i="1"/>
  <c r="H44" i="1"/>
  <c r="H40" i="1"/>
  <c r="G41" i="1"/>
  <c r="G43" i="1"/>
  <c r="H84" i="1"/>
  <c r="H85" i="1"/>
  <c r="G52" i="1"/>
  <c r="H86" i="1"/>
  <c r="H80" i="1"/>
  <c r="H87" i="1"/>
  <c r="H88" i="1"/>
  <c r="G58" i="1"/>
  <c r="H89" i="1"/>
  <c r="G73" i="1"/>
  <c r="H90" i="1"/>
  <c r="H76" i="1"/>
  <c r="G75" i="1"/>
  <c r="H77" i="1"/>
  <c r="H91" i="1"/>
  <c r="G92" i="1"/>
  <c r="G116" i="1"/>
  <c r="D51" i="2"/>
  <c r="I18" i="2"/>
  <c r="J122" i="2"/>
  <c r="G122" i="2"/>
  <c r="I125" i="2"/>
  <c r="D125" i="2"/>
  <c r="I119" i="2"/>
  <c r="D119" i="2"/>
  <c r="H30" i="1"/>
  <c r="H34" i="1"/>
  <c r="G37" i="1"/>
  <c r="G66" i="1"/>
  <c r="G27" i="1"/>
  <c r="G55" i="1"/>
  <c r="H67" i="1"/>
  <c r="H68" i="1"/>
  <c r="G69" i="1"/>
  <c r="H70" i="1"/>
  <c r="E34" i="2"/>
  <c r="G111" i="2"/>
  <c r="J111" i="2"/>
  <c r="E111" i="2"/>
  <c r="B111" i="2"/>
  <c r="I113" i="2"/>
  <c r="D113" i="2"/>
  <c r="J55" i="2"/>
  <c r="G106" i="2"/>
  <c r="I108" i="2"/>
  <c r="D108" i="2"/>
  <c r="G67" i="2"/>
  <c r="I103" i="2"/>
  <c r="D103" i="2"/>
  <c r="I97" i="2"/>
  <c r="D97" i="2"/>
  <c r="I92" i="2"/>
  <c r="D92" i="2"/>
  <c r="I81" i="2"/>
  <c r="E74" i="2"/>
  <c r="D81" i="2"/>
  <c r="E73" i="2"/>
  <c r="G66" i="2"/>
  <c r="I62" i="2"/>
  <c r="D62" i="2"/>
  <c r="I57" i="2"/>
  <c r="D57" i="2"/>
  <c r="I51" i="2"/>
  <c r="I37" i="2"/>
  <c r="D37" i="2"/>
  <c r="I31" i="2"/>
  <c r="I25" i="2"/>
  <c r="D18" i="2"/>
  <c r="H56" i="1"/>
  <c r="H60" i="1"/>
  <c r="G62" i="1"/>
  <c r="H63" i="1"/>
  <c r="H59" i="1"/>
  <c r="H61" i="1"/>
  <c r="G64" i="1"/>
  <c r="H65" i="1"/>
  <c r="G24" i="1"/>
  <c r="H25" i="1"/>
  <c r="H51" i="1"/>
  <c r="H53" i="1"/>
  <c r="F6" i="11"/>
  <c r="H6" i="11"/>
  <c r="I6" i="11"/>
  <c r="F7" i="11"/>
  <c r="H7" i="11"/>
  <c r="I7" i="11"/>
  <c r="H5" i="11"/>
  <c r="F5" i="11"/>
  <c r="H38" i="1"/>
  <c r="G31" i="1"/>
  <c r="G32" i="1"/>
  <c r="H28" i="1"/>
  <c r="G22" i="10"/>
  <c r="F22" i="10"/>
  <c r="F22" i="8"/>
  <c r="C22" i="8"/>
  <c r="I5" i="11"/>
  <c r="I87" i="2"/>
  <c r="D87" i="2"/>
  <c r="I76" i="2"/>
  <c r="D76" i="2"/>
  <c r="I69" i="2"/>
  <c r="I44" i="2"/>
  <c r="D31" i="2"/>
  <c r="D25" i="2"/>
  <c r="D69" i="2"/>
  <c r="I12" i="2"/>
  <c r="D12" i="2"/>
  <c r="D44" i="2"/>
  <c r="I6" i="2"/>
  <c r="D6" i="2"/>
  <c r="P93" i="1"/>
</calcChain>
</file>

<file path=xl/sharedStrings.xml><?xml version="1.0" encoding="utf-8"?>
<sst xmlns="http://schemas.openxmlformats.org/spreadsheetml/2006/main" count="793" uniqueCount="340">
  <si>
    <t>DEBE</t>
  </si>
  <si>
    <t>HABER</t>
  </si>
  <si>
    <t>Fecha</t>
  </si>
  <si>
    <t>(570) Caja</t>
  </si>
  <si>
    <t>Saldo =</t>
  </si>
  <si>
    <t>(572) Bancos</t>
  </si>
  <si>
    <t>(430) Clientes</t>
  </si>
  <si>
    <t>(400) Proveedores</t>
  </si>
  <si>
    <t>(100) Capital social</t>
  </si>
  <si>
    <t>Nº Cta.</t>
  </si>
  <si>
    <t>Nombre de la cuenta</t>
  </si>
  <si>
    <t>1</t>
  </si>
  <si>
    <t>Bancos</t>
  </si>
  <si>
    <t>Caja</t>
  </si>
  <si>
    <t>2</t>
  </si>
  <si>
    <t>Concepto</t>
  </si>
  <si>
    <t>Nº</t>
  </si>
  <si>
    <t>3</t>
  </si>
  <si>
    <t>4</t>
  </si>
  <si>
    <t>Proveedores</t>
  </si>
  <si>
    <t>Clientes</t>
  </si>
  <si>
    <t>Capital social</t>
  </si>
  <si>
    <t>0</t>
  </si>
  <si>
    <t>(170) Deudas a L.P.</t>
  </si>
  <si>
    <t>(700) Venta mercaderías</t>
  </si>
  <si>
    <t>ASIENTO DE APERTURA:</t>
  </si>
  <si>
    <t>B)</t>
  </si>
  <si>
    <t>A)</t>
  </si>
  <si>
    <t>TOTAL ACTIVO</t>
  </si>
  <si>
    <t>BALANCE DE SITUACIÓN</t>
  </si>
  <si>
    <t>ACTIVO</t>
  </si>
  <si>
    <t>PATRIMONIO NETO + PASIVO</t>
  </si>
  <si>
    <t>Dinero en cuenta bancaria</t>
  </si>
  <si>
    <t>Préstamo a largo plazo</t>
  </si>
  <si>
    <t>TOTAL PATRIMONIO NETO + PASIVO</t>
  </si>
  <si>
    <t>Inmovilizado</t>
  </si>
  <si>
    <t>Fecha Adquisición</t>
  </si>
  <si>
    <t>Precio adquisición</t>
  </si>
  <si>
    <t>Valor Residual</t>
  </si>
  <si>
    <t>(281.1)</t>
  </si>
  <si>
    <t>Coeficiente de amortización</t>
  </si>
  <si>
    <t>Vida útil</t>
  </si>
  <si>
    <t>Cuota de Amortización</t>
  </si>
  <si>
    <t>Nº Cuenta         Amort. Acumulada</t>
  </si>
  <si>
    <t>Deudas a L.P.</t>
  </si>
  <si>
    <t>(281.2)</t>
  </si>
  <si>
    <t>(572)</t>
  </si>
  <si>
    <t>(570)</t>
  </si>
  <si>
    <t>(430)</t>
  </si>
  <si>
    <t>(100)</t>
  </si>
  <si>
    <t>(170)</t>
  </si>
  <si>
    <t>(400)</t>
  </si>
  <si>
    <t>(472)</t>
  </si>
  <si>
    <t>(700)</t>
  </si>
  <si>
    <t>(477)</t>
  </si>
  <si>
    <t>(681)</t>
  </si>
  <si>
    <t>Amortización del inmovilizado material</t>
  </si>
  <si>
    <t>(253)</t>
  </si>
  <si>
    <t>Créditos a L.P. por enajenación inmovilizado</t>
  </si>
  <si>
    <t>(671)</t>
  </si>
  <si>
    <t>Pérdidas procedentes del inmov. Material</t>
  </si>
  <si>
    <t>ASIENTOS:</t>
  </si>
  <si>
    <t>(477) H.P. iva repercutido</t>
  </si>
  <si>
    <t>Nave Industrial</t>
  </si>
  <si>
    <t>Amortización Acumulada Nave</t>
  </si>
  <si>
    <t>Programa Informático</t>
  </si>
  <si>
    <t>Dinero en la caja</t>
  </si>
  <si>
    <t>H.P., deudora por iva</t>
  </si>
  <si>
    <t>Remuneraciones pendientes de pago</t>
  </si>
  <si>
    <t>Ingresos anticipados</t>
  </si>
  <si>
    <t>Clientes de dudoso cobro</t>
  </si>
  <si>
    <t>Existencias</t>
  </si>
  <si>
    <t>206.</t>
  </si>
  <si>
    <t>280.</t>
  </si>
  <si>
    <t>300.</t>
  </si>
  <si>
    <t>436.</t>
  </si>
  <si>
    <t>4700.</t>
  </si>
  <si>
    <t>170.</t>
  </si>
  <si>
    <t>100.</t>
  </si>
  <si>
    <t>490.</t>
  </si>
  <si>
    <t>4751.</t>
  </si>
  <si>
    <t>400.</t>
  </si>
  <si>
    <t>465.</t>
  </si>
  <si>
    <t>485.</t>
  </si>
  <si>
    <t>Deterioro valor de créditos poc</t>
  </si>
  <si>
    <t>Amortización Acum. Software</t>
  </si>
  <si>
    <t>Remuneraciones pendientes pago</t>
  </si>
  <si>
    <t>HP, acreedora retenciones practic.</t>
  </si>
  <si>
    <t>Construcciones (Nave)</t>
  </si>
  <si>
    <t>Amortización Nave</t>
  </si>
  <si>
    <t>(206)</t>
  </si>
  <si>
    <t>(280)</t>
  </si>
  <si>
    <t>Aplicaciones informáticas</t>
  </si>
  <si>
    <t>Amortización Programa informático</t>
  </si>
  <si>
    <t>(300)</t>
  </si>
  <si>
    <t>(436)</t>
  </si>
  <si>
    <t>(490)</t>
  </si>
  <si>
    <t>Deterioro valor créditos poc</t>
  </si>
  <si>
    <t>(465)</t>
  </si>
  <si>
    <t>HP, acreedora por retenciones</t>
  </si>
  <si>
    <t>(485)</t>
  </si>
  <si>
    <t>(4700)</t>
  </si>
  <si>
    <t>HP, Deudora por iva</t>
  </si>
  <si>
    <t>Apertura</t>
  </si>
  <si>
    <t>Periodificación Ingresos</t>
  </si>
  <si>
    <t>(759)</t>
  </si>
  <si>
    <t>Ingresos por servicios diversos</t>
  </si>
  <si>
    <t>(600)</t>
  </si>
  <si>
    <t>Compra de mercaderías</t>
  </si>
  <si>
    <t>HP iva soportado</t>
  </si>
  <si>
    <t>(705)</t>
  </si>
  <si>
    <t>Venta de mercaderías</t>
  </si>
  <si>
    <t>HP iva repercutido</t>
  </si>
  <si>
    <t>Prestación de servicios</t>
  </si>
  <si>
    <t>5</t>
  </si>
  <si>
    <t>(708)</t>
  </si>
  <si>
    <t>Devoluciones de ventas</t>
  </si>
  <si>
    <t>211.1</t>
  </si>
  <si>
    <t>281.1</t>
  </si>
  <si>
    <t>211.2</t>
  </si>
  <si>
    <t>281.2</t>
  </si>
  <si>
    <t>Local comercial</t>
  </si>
  <si>
    <t>Amortización Local comercial</t>
  </si>
  <si>
    <t>(211.1)</t>
  </si>
  <si>
    <t>Nº Cta</t>
  </si>
  <si>
    <t>(211.2)</t>
  </si>
  <si>
    <t>Nave</t>
  </si>
  <si>
    <t>Programa</t>
  </si>
  <si>
    <t>Amortiz. Local comercial</t>
  </si>
  <si>
    <t>Amortización acumulada Local comercial</t>
  </si>
  <si>
    <t>Venta local comercial</t>
  </si>
  <si>
    <t>Valor amortizable</t>
  </si>
  <si>
    <t>7A</t>
  </si>
  <si>
    <t>7B</t>
  </si>
  <si>
    <t>(650)</t>
  </si>
  <si>
    <t>Pérdidas de créditos incobrables</t>
  </si>
  <si>
    <t>(694)</t>
  </si>
  <si>
    <t>Reversión deterioro de créditos poc</t>
  </si>
  <si>
    <t>8A</t>
  </si>
  <si>
    <t>8B</t>
  </si>
  <si>
    <t>9A</t>
  </si>
  <si>
    <t>Pérdidas por deterioro de créditos poc</t>
  </si>
  <si>
    <t>(794)</t>
  </si>
  <si>
    <t>9B</t>
  </si>
  <si>
    <t>10</t>
  </si>
  <si>
    <t>(640)</t>
  </si>
  <si>
    <t>Sueldos y salarios</t>
  </si>
  <si>
    <t>(642)</t>
  </si>
  <si>
    <t>Seguridad Social a Cargo de la empresa</t>
  </si>
  <si>
    <t>(4751)</t>
  </si>
  <si>
    <t>H.P., Acreedora por retenciones practicadas</t>
  </si>
  <si>
    <t>(476)</t>
  </si>
  <si>
    <t>Organismos de la Seguridad Social, Acreedores</t>
  </si>
  <si>
    <t>11</t>
  </si>
  <si>
    <t>Pago Modelo 111 4T/2023</t>
  </si>
  <si>
    <t>6</t>
  </si>
  <si>
    <t>12</t>
  </si>
  <si>
    <t>(4750)</t>
  </si>
  <si>
    <t>HP acreedora por iva</t>
  </si>
  <si>
    <t>13</t>
  </si>
  <si>
    <t>Devolución ventas</t>
  </si>
  <si>
    <t>Dudoso cobro</t>
  </si>
  <si>
    <t>Baja provisión insolvencias</t>
  </si>
  <si>
    <t>Provisión insolvencias</t>
  </si>
  <si>
    <t>14A</t>
  </si>
  <si>
    <t>14B</t>
  </si>
  <si>
    <t>(622)</t>
  </si>
  <si>
    <t>(410)</t>
  </si>
  <si>
    <t>Acreedores por prestación de servicios</t>
  </si>
  <si>
    <t>Reparaciones y conservación</t>
  </si>
  <si>
    <t>Amortización Inmovilizado material</t>
  </si>
  <si>
    <t>A.I.M.</t>
  </si>
  <si>
    <t>A.A. Nave</t>
  </si>
  <si>
    <t>(680)</t>
  </si>
  <si>
    <t>Amortización Inmovilizado Intangible</t>
  </si>
  <si>
    <t>A.I.I.</t>
  </si>
  <si>
    <t>A.A. Programa informático</t>
  </si>
  <si>
    <t>17</t>
  </si>
  <si>
    <t>(610)</t>
  </si>
  <si>
    <t>Variación de existencias</t>
  </si>
  <si>
    <t>Mercaderías</t>
  </si>
  <si>
    <t>18</t>
  </si>
  <si>
    <t>(480)</t>
  </si>
  <si>
    <t>Gastos anticipados</t>
  </si>
  <si>
    <t>Regularización existencias</t>
  </si>
  <si>
    <t>Periodificación gastos</t>
  </si>
  <si>
    <t>Compensación IVA</t>
  </si>
  <si>
    <t>Liquidación IVA</t>
  </si>
  <si>
    <t>Nóminas</t>
  </si>
  <si>
    <t>Mantenimiento informático</t>
  </si>
  <si>
    <t>Compras</t>
  </si>
  <si>
    <t>Ventas</t>
  </si>
  <si>
    <t>Reparaciones</t>
  </si>
  <si>
    <t>Cobro moroso</t>
  </si>
  <si>
    <t>Pago seguros sociales</t>
  </si>
  <si>
    <t>Pago de nóminas</t>
  </si>
  <si>
    <t>16</t>
  </si>
  <si>
    <t>Regularización GASTOS</t>
  </si>
  <si>
    <t>(129)</t>
  </si>
  <si>
    <t>Resultado del ejercicio</t>
  </si>
  <si>
    <t>Redularización INGRESOS</t>
  </si>
  <si>
    <t>PÉRDIDA</t>
  </si>
  <si>
    <t>(281.1) A.A. Nave</t>
  </si>
  <si>
    <t>(211.1) Nave</t>
  </si>
  <si>
    <t>(211.2) Local comercial</t>
  </si>
  <si>
    <t>(281.2) A.A. Local comercial</t>
  </si>
  <si>
    <t>(206) Aplic Informáticas</t>
  </si>
  <si>
    <t>(280) A.A. Programa</t>
  </si>
  <si>
    <t>(436) Clientes dudoso cobro</t>
  </si>
  <si>
    <t>(490) Deterioro valor créditos</t>
  </si>
  <si>
    <t>(4700) HP Deudora por IVA</t>
  </si>
  <si>
    <t>(600) Compra mds</t>
  </si>
  <si>
    <t>(472) HP iva soportado</t>
  </si>
  <si>
    <t>(465) Remunerac pdtes pago</t>
  </si>
  <si>
    <t>(4751) HP acreed retenciones</t>
  </si>
  <si>
    <t>(485) Ingresos anticipados</t>
  </si>
  <si>
    <t>(759) Ingresos servicios diversos</t>
  </si>
  <si>
    <t>(705) Prestación servicios</t>
  </si>
  <si>
    <t>(708) Devolución ventas</t>
  </si>
  <si>
    <t>(681) A.I.M.</t>
  </si>
  <si>
    <t>(253) Créditos L.P. enajenación</t>
  </si>
  <si>
    <t>(671) Pérdidas enajen I.M.</t>
  </si>
  <si>
    <t>(650) Pérdida créditos incobrables</t>
  </si>
  <si>
    <t>(794) reversión dterioro</t>
  </si>
  <si>
    <t>(694) Pérdidas Deterioro créditos</t>
  </si>
  <si>
    <t>(622) reparaciones y conserv</t>
  </si>
  <si>
    <t>(410) Acreed prest servicios</t>
  </si>
  <si>
    <t>(640) Sueldoa y salarios</t>
  </si>
  <si>
    <t>(642) Seg social a cargo empresa</t>
  </si>
  <si>
    <t>(476) Org S.S., acreedores</t>
  </si>
  <si>
    <t>(4750) HP acreedora IVA</t>
  </si>
  <si>
    <t>(680) A.I.I.</t>
  </si>
  <si>
    <t>(300) Mercaderías</t>
  </si>
  <si>
    <t>(610) Variación existencias</t>
  </si>
  <si>
    <t>(480) gastos anticipados</t>
  </si>
  <si>
    <t>(129) Resultado ejercicio</t>
  </si>
  <si>
    <t>Asiento de cierre</t>
  </si>
  <si>
    <t>GASTOS</t>
  </si>
  <si>
    <t>INGRESOS</t>
  </si>
  <si>
    <t>TOTAL GASTOS</t>
  </si>
  <si>
    <t>TOTAL INGRESOS</t>
  </si>
  <si>
    <t>ACTIVO NO CORRIENTE</t>
  </si>
  <si>
    <t>PATRIMONIO NETO</t>
  </si>
  <si>
    <t>PASIVO NO CORRIENTE</t>
  </si>
  <si>
    <t>ACTIVO CORRIENTE</t>
  </si>
  <si>
    <t>PASIVO CORRIENTE</t>
  </si>
  <si>
    <t>TOTAL PASIVO</t>
  </si>
  <si>
    <t>BALANCE DE CIERRE</t>
  </si>
  <si>
    <t>OJO! ESCRIBIR SOLO EN LAS CELDAS DE COLOR AMARILLO</t>
  </si>
  <si>
    <t>CATEGORÍA</t>
  </si>
  <si>
    <t>RATIO</t>
  </si>
  <si>
    <t xml:space="preserve">MAGNITUDES </t>
  </si>
  <si>
    <t>OPTIMO</t>
  </si>
  <si>
    <t>DIAGNÓSTICO</t>
  </si>
  <si>
    <t>CAUSA</t>
  </si>
  <si>
    <t>RECOMENDACIÓN</t>
  </si>
  <si>
    <t>Activo</t>
  </si>
  <si>
    <t>PN Y PASIVO</t>
  </si>
  <si>
    <t>Activo no corriente</t>
  </si>
  <si>
    <t>ANC</t>
  </si>
  <si>
    <t>SOLVENCIA</t>
  </si>
  <si>
    <t>SOLVENCIA A CORTO PLAZO</t>
  </si>
  <si>
    <t>AC / PC</t>
  </si>
  <si>
    <t>1,5 - 2</t>
  </si>
  <si>
    <t>Capital</t>
  </si>
  <si>
    <t>Activo corriente</t>
  </si>
  <si>
    <t>AC</t>
  </si>
  <si>
    <t>GARANTÍA O DISTANCIA DE LA QUIEBRA</t>
  </si>
  <si>
    <t>A / P</t>
  </si>
  <si>
    <t>1,5 - 2,5</t>
  </si>
  <si>
    <t>TESORERÍA</t>
  </si>
  <si>
    <t>LIQUIDEZ INMEDIATA O TESORERÍA</t>
  </si>
  <si>
    <t>Disponible / PC</t>
  </si>
  <si>
    <t>0,3 - 0,75</t>
  </si>
  <si>
    <t>Realizable</t>
  </si>
  <si>
    <t>TEST ACIDO O DISTANCIA SUSPENSION PAGOS</t>
  </si>
  <si>
    <t>(Disponible + Realizable) / PC</t>
  </si>
  <si>
    <t>0,8 - 1</t>
  </si>
  <si>
    <t>Disponible</t>
  </si>
  <si>
    <t>ENDEUDAMIENTO</t>
  </si>
  <si>
    <t>ENDEUDAMIENTO TOTAL</t>
  </si>
  <si>
    <t>P / (PN + P)</t>
  </si>
  <si>
    <t>0,4 - 0,6</t>
  </si>
  <si>
    <t>Patrimonio neto</t>
  </si>
  <si>
    <t>PN</t>
  </si>
  <si>
    <t>AUTONOMÍA FINANCIERA</t>
  </si>
  <si>
    <t>PN / (PN + P)</t>
  </si>
  <si>
    <t>Total activo</t>
  </si>
  <si>
    <t>Total PN+P</t>
  </si>
  <si>
    <t>Pasivo no corriente</t>
  </si>
  <si>
    <t>PNC</t>
  </si>
  <si>
    <t>Pasivo corriente</t>
  </si>
  <si>
    <t>PC</t>
  </si>
  <si>
    <t>Pasivo</t>
  </si>
  <si>
    <t>PN + P</t>
  </si>
  <si>
    <t>Fondo de maniobra</t>
  </si>
  <si>
    <t>FM</t>
  </si>
  <si>
    <t>A.A.Nave</t>
  </si>
  <si>
    <t>A.A. Local Comercial</t>
  </si>
  <si>
    <t>Programa informático</t>
  </si>
  <si>
    <t>A.A. Programa</t>
  </si>
  <si>
    <t>Clientes dudoso cobro</t>
  </si>
  <si>
    <t>Deterioro Créditos</t>
  </si>
  <si>
    <t>HP, Deudora IVA</t>
  </si>
  <si>
    <t>Préstamo L.P.</t>
  </si>
  <si>
    <t>Remun.Pdtes.Pago</t>
  </si>
  <si>
    <t>HP, acreed Retenciones</t>
  </si>
  <si>
    <t>Ingresos antiipados</t>
  </si>
  <si>
    <t>BALANCE FRESQUITOS S.L.</t>
  </si>
  <si>
    <t>FRESQUITOS S.L.</t>
  </si>
  <si>
    <t>%</t>
  </si>
  <si>
    <t>Material</t>
  </si>
  <si>
    <t>Intangible</t>
  </si>
  <si>
    <t>FONDOS PROPIOS</t>
  </si>
  <si>
    <t>Muy solvente</t>
  </si>
  <si>
    <t>Lejana a la quiebra</t>
  </si>
  <si>
    <t>Liquidez suficiente a C.P.</t>
  </si>
  <si>
    <t>Lejano a Suspensión pagos</t>
  </si>
  <si>
    <t>Endeudamiento razonable</t>
  </si>
  <si>
    <t>Capitalización adecuada</t>
  </si>
  <si>
    <t>Buena gestión</t>
  </si>
  <si>
    <t>Continuar así</t>
  </si>
  <si>
    <t>Financiero</t>
  </si>
  <si>
    <t>Créditos L.P.Enajenac Inmov</t>
  </si>
  <si>
    <t>Acreedores Prest Serv</t>
  </si>
  <si>
    <t>INSOLVENTE</t>
  </si>
  <si>
    <t>QUIEBRA</t>
  </si>
  <si>
    <t>FALTA DE LIQUIDEZ A C.P.</t>
  </si>
  <si>
    <t>SUSPENSION DE PAGOS</t>
  </si>
  <si>
    <t>EXCESO DE ENDEUDAMIENTO</t>
  </si>
  <si>
    <t>DESCAPITALIZAZION</t>
  </si>
  <si>
    <t>Regularización INGRESOS</t>
  </si>
  <si>
    <t>Plazo de cobro a C.P. elevado</t>
  </si>
  <si>
    <t>Cae el Disp+Realiz mucha más que PC</t>
  </si>
  <si>
    <t>PN varía en proporción pero las deudas permanecen</t>
  </si>
  <si>
    <t>Descapitalización</t>
  </si>
  <si>
    <t>VENDER Y CONCURSO ACREEDORES</t>
  </si>
  <si>
    <t>Caída del AC mucho mayor que del PC</t>
  </si>
  <si>
    <t>Enajenación de activos no suficientes para pérdidas</t>
  </si>
  <si>
    <t>AMORTIZACIONES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</si>
</sst>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0&quot; años&quot;"/>
    <numFmt numFmtId="166" formatCode="d\-m\-yy;@"/>
    <numFmt numFmtId="167" formatCode="[$-C0A]d\-mmm;@"/>
  </numFmts>
  <fonts count="28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4"/>
      <color rgb="FFFF0000"/>
      <name val="Aptos Narrow"/>
      <family val="2"/>
      <scheme val="minor"/>
    </font>
    <font>
      <b/>
      <sz val="9"/>
      <color rgb="FFFF0000"/>
      <name val="Arial"/>
      <family val="2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rgb="FF000000"/>
      <name val="Arial"/>
      <family val="2"/>
    </font>
    <font>
      <sz val="8"/>
      <name val="Aptos Narrow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rgb="FFFFFFFF"/>
      <name val="Arial"/>
      <family val="2"/>
    </font>
    <font>
      <sz val="9"/>
      <color rgb="FFFF0000"/>
      <name val="Aptos Narrow"/>
      <family val="2"/>
      <scheme val="minor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6"/>
      <color rgb="FFFF0000"/>
      <name val="Arial"/>
      <family val="2"/>
    </font>
    <font>
      <b/>
      <sz val="9"/>
      <color theme="0"/>
      <name val="Arial"/>
      <family val="2"/>
    </font>
    <font>
      <b/>
      <sz val="8"/>
      <color rgb="FF231F20"/>
      <name val="Arial"/>
      <family val="2"/>
    </font>
    <font>
      <sz val="8"/>
      <color rgb="FF231F20"/>
      <name val="Arial"/>
      <family val="2"/>
    </font>
    <font>
      <b/>
      <sz val="8.5"/>
      <color rgb="FF231F20"/>
      <name val="Arial"/>
      <family val="2"/>
    </font>
    <font>
      <sz val="8.5"/>
      <color rgb="FF231F20"/>
      <name val="Arial"/>
      <family val="2"/>
    </font>
    <font>
      <b/>
      <sz val="8"/>
      <color theme="0"/>
      <name val="Arial"/>
      <family val="2"/>
    </font>
    <font>
      <b/>
      <sz val="8"/>
      <color rgb="FFC00000"/>
      <name val="Arial"/>
      <family val="2"/>
    </font>
    <font>
      <b/>
      <sz val="10"/>
      <color rgb="FFC00000"/>
      <name val="Arial"/>
      <family val="2"/>
    </font>
    <font>
      <b/>
      <sz val="8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D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6CD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BE2D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0" fontId="16" fillId="0" borderId="0"/>
    <xf numFmtId="0" fontId="17" fillId="0" borderId="0"/>
  </cellStyleXfs>
  <cellXfs count="394">
    <xf numFmtId="0" fontId="0" fillId="0" borderId="0" xfId="0"/>
    <xf numFmtId="0" fontId="0" fillId="0" borderId="3" xfId="0" applyBorder="1"/>
    <xf numFmtId="0" fontId="0" fillId="0" borderId="4" xfId="0" applyBorder="1"/>
    <xf numFmtId="4" fontId="0" fillId="0" borderId="2" xfId="0" applyNumberFormat="1" applyBorder="1"/>
    <xf numFmtId="4" fontId="0" fillId="0" borderId="0" xfId="0" applyNumberFormat="1"/>
    <xf numFmtId="4" fontId="0" fillId="0" borderId="2" xfId="0" applyNumberFormat="1" applyBorder="1" applyAlignment="1">
      <alignment horizontal="right" indent="1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 indent="3"/>
    </xf>
    <xf numFmtId="4" fontId="0" fillId="3" borderId="5" xfId="0" applyNumberFormat="1" applyFill="1" applyBorder="1"/>
    <xf numFmtId="0" fontId="1" fillId="0" borderId="0" xfId="0" applyFont="1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/>
    <xf numFmtId="16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4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left"/>
    </xf>
    <xf numFmtId="4" fontId="1" fillId="0" borderId="12" xfId="0" applyNumberFormat="1" applyFont="1" applyBorder="1"/>
    <xf numFmtId="0" fontId="1" fillId="0" borderId="13" xfId="0" applyFont="1" applyBorder="1"/>
    <xf numFmtId="4" fontId="1" fillId="0" borderId="18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3" fontId="0" fillId="0" borderId="1" xfId="0" applyNumberFormat="1" applyBorder="1"/>
    <xf numFmtId="14" fontId="9" fillId="0" borderId="0" xfId="0" applyNumberFormat="1" applyFon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0" fontId="1" fillId="0" borderId="0" xfId="0" applyNumberFormat="1" applyFont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0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center" vertical="center" wrapText="1"/>
    </xf>
    <xf numFmtId="49" fontId="10" fillId="0" borderId="11" xfId="0" applyNumberFormat="1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 wrapText="1"/>
    </xf>
    <xf numFmtId="4" fontId="4" fillId="0" borderId="8" xfId="0" applyNumberFormat="1" applyFont="1" applyBorder="1" applyAlignment="1">
      <alignment horizontal="center" vertical="center" wrapText="1"/>
    </xf>
    <xf numFmtId="4" fontId="4" fillId="0" borderId="9" xfId="0" applyNumberFormat="1" applyFont="1" applyBorder="1" applyAlignment="1">
      <alignment horizontal="center" vertical="center" wrapText="1"/>
    </xf>
    <xf numFmtId="4" fontId="10" fillId="0" borderId="12" xfId="0" applyNumberFormat="1" applyFont="1" applyBorder="1" applyAlignment="1">
      <alignment horizontal="right" vertical="center" wrapText="1"/>
    </xf>
    <xf numFmtId="4" fontId="0" fillId="0" borderId="0" xfId="0" applyNumberFormat="1" applyAlignment="1">
      <alignment horizontal="right" wrapText="1"/>
    </xf>
    <xf numFmtId="4" fontId="10" fillId="0" borderId="11" xfId="0" applyNumberFormat="1" applyFont="1" applyBorder="1" applyAlignment="1">
      <alignment horizontal="right" vertical="center" wrapText="1"/>
    </xf>
    <xf numFmtId="4" fontId="10" fillId="0" borderId="14" xfId="0" applyNumberFormat="1" applyFont="1" applyBorder="1" applyAlignment="1">
      <alignment horizontal="right" vertical="center" wrapText="1"/>
    </xf>
    <xf numFmtId="0" fontId="10" fillId="0" borderId="8" xfId="0" applyFont="1" applyBorder="1" applyAlignment="1">
      <alignment horizontal="left" vertical="center"/>
    </xf>
    <xf numFmtId="4" fontId="10" fillId="0" borderId="9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4" fontId="1" fillId="0" borderId="11" xfId="0" applyNumberFormat="1" applyFont="1" applyBorder="1" applyAlignment="1">
      <alignment vertical="center"/>
    </xf>
    <xf numFmtId="4" fontId="1" fillId="0" borderId="12" xfId="0" applyNumberFormat="1" applyFont="1" applyBorder="1" applyAlignment="1">
      <alignment vertical="center"/>
    </xf>
    <xf numFmtId="49" fontId="5" fillId="0" borderId="14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left" vertical="center"/>
    </xf>
    <xf numFmtId="0" fontId="1" fillId="0" borderId="14" xfId="0" applyFont="1" applyBorder="1" applyAlignment="1">
      <alignment vertical="center"/>
    </xf>
    <xf numFmtId="4" fontId="1" fillId="0" borderId="14" xfId="0" applyNumberFormat="1" applyFont="1" applyBorder="1" applyAlignment="1">
      <alignment vertical="center"/>
    </xf>
    <xf numFmtId="4" fontId="1" fillId="0" borderId="15" xfId="0" applyNumberFormat="1" applyFont="1" applyBorder="1" applyAlignment="1">
      <alignment vertical="center"/>
    </xf>
    <xf numFmtId="164" fontId="1" fillId="0" borderId="16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 vertical="center"/>
    </xf>
    <xf numFmtId="0" fontId="1" fillId="0" borderId="17" xfId="0" applyFont="1" applyBorder="1" applyAlignment="1">
      <alignment vertical="center"/>
    </xf>
    <xf numFmtId="4" fontId="1" fillId="0" borderId="17" xfId="0" applyNumberFormat="1" applyFont="1" applyBorder="1" applyAlignment="1">
      <alignment vertical="center"/>
    </xf>
    <xf numFmtId="4" fontId="1" fillId="0" borderId="18" xfId="0" applyNumberFormat="1" applyFont="1" applyBorder="1" applyAlignment="1">
      <alignment vertical="center"/>
    </xf>
    <xf numFmtId="49" fontId="1" fillId="0" borderId="8" xfId="0" applyNumberFormat="1" applyFont="1" applyBorder="1" applyAlignment="1">
      <alignment horizontal="left" vertical="center"/>
    </xf>
    <xf numFmtId="4" fontId="1" fillId="0" borderId="8" xfId="0" applyNumberFormat="1" applyFont="1" applyBorder="1" applyAlignment="1">
      <alignment vertical="center"/>
    </xf>
    <xf numFmtId="4" fontId="1" fillId="0" borderId="9" xfId="0" applyNumberFormat="1" applyFont="1" applyBorder="1" applyAlignment="1">
      <alignment vertical="center"/>
    </xf>
    <xf numFmtId="3" fontId="9" fillId="0" borderId="1" xfId="0" applyNumberFormat="1" applyFont="1" applyBorder="1"/>
    <xf numFmtId="0" fontId="6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/>
    <xf numFmtId="4" fontId="1" fillId="0" borderId="11" xfId="0" applyNumberFormat="1" applyFont="1" applyBorder="1"/>
    <xf numFmtId="0" fontId="1" fillId="0" borderId="29" xfId="0" applyFont="1" applyBorder="1" applyAlignment="1">
      <alignment horizontal="center"/>
    </xf>
    <xf numFmtId="0" fontId="1" fillId="0" borderId="17" xfId="0" applyFont="1" applyBorder="1"/>
    <xf numFmtId="0" fontId="1" fillId="0" borderId="40" xfId="0" applyFont="1" applyBorder="1" applyAlignment="1">
      <alignment vertical="center"/>
    </xf>
    <xf numFmtId="0" fontId="13" fillId="0" borderId="34" xfId="0" applyFont="1" applyBorder="1" applyAlignment="1">
      <alignment horizontal="center" vertical="center"/>
    </xf>
    <xf numFmtId="0" fontId="13" fillId="0" borderId="17" xfId="0" applyFont="1" applyBorder="1" applyAlignment="1">
      <alignment vertical="center"/>
    </xf>
    <xf numFmtId="4" fontId="13" fillId="0" borderId="35" xfId="0" applyNumberFormat="1" applyFont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4" fontId="13" fillId="0" borderId="30" xfId="0" applyNumberFormat="1" applyFont="1" applyBorder="1" applyAlignment="1">
      <alignment vertical="center"/>
    </xf>
    <xf numFmtId="4" fontId="13" fillId="0" borderId="29" xfId="0" applyNumberFormat="1" applyFont="1" applyBorder="1" applyAlignment="1">
      <alignment vertical="center"/>
    </xf>
    <xf numFmtId="4" fontId="13" fillId="0" borderId="29" xfId="0" applyNumberFormat="1" applyFont="1" applyBorder="1" applyAlignment="1">
      <alignment horizontal="center" vertical="center"/>
    </xf>
    <xf numFmtId="0" fontId="13" fillId="0" borderId="30" xfId="0" applyFont="1" applyBorder="1" applyAlignment="1">
      <alignment vertical="center"/>
    </xf>
    <xf numFmtId="0" fontId="13" fillId="0" borderId="29" xfId="0" applyFont="1" applyBorder="1" applyAlignment="1">
      <alignment vertical="center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vertical="center"/>
    </xf>
    <xf numFmtId="4" fontId="13" fillId="0" borderId="41" xfId="0" applyNumberFormat="1" applyFont="1" applyBorder="1" applyAlignment="1">
      <alignment vertical="center"/>
    </xf>
    <xf numFmtId="4" fontId="12" fillId="0" borderId="38" xfId="0" applyNumberFormat="1" applyFont="1" applyBorder="1" applyAlignment="1">
      <alignment horizontal="center" vertical="center"/>
    </xf>
    <xf numFmtId="0" fontId="10" fillId="0" borderId="40" xfId="0" applyFont="1" applyBorder="1" applyAlignment="1">
      <alignment horizontal="left" vertical="center"/>
    </xf>
    <xf numFmtId="49" fontId="1" fillId="0" borderId="11" xfId="0" applyNumberFormat="1" applyFont="1" applyBorder="1" applyAlignment="1">
      <alignment horizontal="center" vertical="center" wrapText="1"/>
    </xf>
    <xf numFmtId="4" fontId="1" fillId="0" borderId="11" xfId="0" applyNumberFormat="1" applyFont="1" applyBorder="1" applyAlignment="1">
      <alignment horizontal="right" vertical="center" wrapText="1"/>
    </xf>
    <xf numFmtId="4" fontId="1" fillId="0" borderId="12" xfId="0" applyNumberFormat="1" applyFont="1" applyBorder="1" applyAlignment="1">
      <alignment horizontal="right" vertical="center" wrapText="1"/>
    </xf>
    <xf numFmtId="49" fontId="1" fillId="0" borderId="11" xfId="0" applyNumberFormat="1" applyFont="1" applyBorder="1" applyAlignment="1">
      <alignment horizontal="center" wrapText="1"/>
    </xf>
    <xf numFmtId="4" fontId="1" fillId="0" borderId="11" xfId="0" applyNumberFormat="1" applyFont="1" applyBorder="1" applyAlignment="1">
      <alignment horizontal="right" wrapText="1"/>
    </xf>
    <xf numFmtId="4" fontId="1" fillId="0" borderId="12" xfId="0" applyNumberFormat="1" applyFont="1" applyBorder="1" applyAlignment="1">
      <alignment horizontal="right" wrapText="1"/>
    </xf>
    <xf numFmtId="49" fontId="1" fillId="0" borderId="14" xfId="0" applyNumberFormat="1" applyFont="1" applyBorder="1" applyAlignment="1">
      <alignment horizontal="center" wrapText="1"/>
    </xf>
    <xf numFmtId="0" fontId="1" fillId="0" borderId="14" xfId="0" applyFont="1" applyBorder="1"/>
    <xf numFmtId="4" fontId="1" fillId="0" borderId="14" xfId="0" applyNumberFormat="1" applyFont="1" applyBorder="1" applyAlignment="1">
      <alignment horizontal="right" wrapText="1"/>
    </xf>
    <xf numFmtId="4" fontId="1" fillId="0" borderId="15" xfId="0" applyNumberFormat="1" applyFont="1" applyBorder="1" applyAlignment="1">
      <alignment horizontal="right" wrapText="1"/>
    </xf>
    <xf numFmtId="0" fontId="1" fillId="0" borderId="11" xfId="0" applyFont="1" applyBorder="1" applyAlignment="1">
      <alignment horizontal="center" vertical="center"/>
    </xf>
    <xf numFmtId="166" fontId="10" fillId="0" borderId="10" xfId="0" applyNumberFormat="1" applyFont="1" applyBorder="1" applyAlignment="1">
      <alignment horizontal="center" vertical="center"/>
    </xf>
    <xf numFmtId="10" fontId="9" fillId="0" borderId="1" xfId="1" applyNumberFormat="1" applyFont="1" applyBorder="1" applyAlignment="1">
      <alignment horizontal="center"/>
    </xf>
    <xf numFmtId="4" fontId="0" fillId="0" borderId="1" xfId="0" applyNumberFormat="1" applyBorder="1" applyAlignment="1">
      <alignment horizontal="right" wrapText="1"/>
    </xf>
    <xf numFmtId="164" fontId="1" fillId="0" borderId="19" xfId="0" applyNumberFormat="1" applyFont="1" applyBorder="1" applyAlignment="1">
      <alignment horizontal="center" vertical="center"/>
    </xf>
    <xf numFmtId="49" fontId="1" fillId="0" borderId="40" xfId="0" applyNumberFormat="1" applyFont="1" applyBorder="1" applyAlignment="1">
      <alignment horizontal="center" vertical="center"/>
    </xf>
    <xf numFmtId="4" fontId="1" fillId="0" borderId="40" xfId="0" applyNumberFormat="1" applyFont="1" applyBorder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4" fontId="0" fillId="5" borderId="1" xfId="0" applyNumberFormat="1" applyFill="1" applyBorder="1" applyAlignment="1">
      <alignment horizontal="center" vertical="center" wrapText="1"/>
    </xf>
    <xf numFmtId="9" fontId="0" fillId="5" borderId="1" xfId="1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/>
    </xf>
    <xf numFmtId="4" fontId="1" fillId="0" borderId="17" xfId="0" applyNumberFormat="1" applyFont="1" applyBorder="1" applyAlignment="1">
      <alignment horizontal="right" vertical="center" wrapText="1"/>
    </xf>
    <xf numFmtId="0" fontId="14" fillId="0" borderId="0" xfId="0" applyFont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49" fontId="5" fillId="2" borderId="11" xfId="0" applyNumberFormat="1" applyFont="1" applyFill="1" applyBorder="1" applyAlignment="1">
      <alignment horizontal="center" vertical="center"/>
    </xf>
    <xf numFmtId="4" fontId="1" fillId="2" borderId="11" xfId="0" applyNumberFormat="1" applyFont="1" applyFill="1" applyBorder="1" applyAlignment="1">
      <alignment vertical="center"/>
    </xf>
    <xf numFmtId="49" fontId="10" fillId="0" borderId="14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49" fontId="1" fillId="0" borderId="8" xfId="0" applyNumberFormat="1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right" vertical="center" wrapText="1"/>
    </xf>
    <xf numFmtId="49" fontId="5" fillId="5" borderId="11" xfId="0" applyNumberFormat="1" applyFont="1" applyFill="1" applyBorder="1" applyAlignment="1">
      <alignment horizontal="center" vertical="center"/>
    </xf>
    <xf numFmtId="4" fontId="1" fillId="5" borderId="12" xfId="0" applyNumberFormat="1" applyFont="1" applyFill="1" applyBorder="1" applyAlignment="1">
      <alignment vertical="center"/>
    </xf>
    <xf numFmtId="4" fontId="1" fillId="5" borderId="11" xfId="0" applyNumberFormat="1" applyFont="1" applyFill="1" applyBorder="1" applyAlignment="1">
      <alignment vertical="center"/>
    </xf>
    <xf numFmtId="164" fontId="1" fillId="0" borderId="10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left"/>
    </xf>
    <xf numFmtId="49" fontId="10" fillId="0" borderId="17" xfId="0" applyNumberFormat="1" applyFont="1" applyBorder="1" applyAlignment="1">
      <alignment horizontal="center" vertical="center" wrapText="1"/>
    </xf>
    <xf numFmtId="4" fontId="10" fillId="0" borderId="17" xfId="0" applyNumberFormat="1" applyFont="1" applyBorder="1" applyAlignment="1">
      <alignment horizontal="right" vertical="center" wrapText="1"/>
    </xf>
    <xf numFmtId="49" fontId="1" fillId="0" borderId="17" xfId="0" applyNumberFormat="1" applyFont="1" applyBorder="1" applyAlignment="1">
      <alignment horizontal="center"/>
    </xf>
    <xf numFmtId="49" fontId="1" fillId="0" borderId="17" xfId="0" applyNumberFormat="1" applyFont="1" applyBorder="1" applyAlignment="1">
      <alignment horizontal="left"/>
    </xf>
    <xf numFmtId="3" fontId="1" fillId="0" borderId="11" xfId="0" applyNumberFormat="1" applyFont="1" applyBorder="1"/>
    <xf numFmtId="49" fontId="10" fillId="2" borderId="11" xfId="0" applyNumberFormat="1" applyFont="1" applyFill="1" applyBorder="1" applyAlignment="1">
      <alignment horizontal="center" vertical="center" wrapText="1"/>
    </xf>
    <xf numFmtId="4" fontId="10" fillId="2" borderId="11" xfId="0" applyNumberFormat="1" applyFont="1" applyFill="1" applyBorder="1" applyAlignment="1">
      <alignment horizontal="right" vertical="center" wrapText="1"/>
    </xf>
    <xf numFmtId="0" fontId="1" fillId="0" borderId="11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0" fontId="1" fillId="0" borderId="8" xfId="0" applyFont="1" applyBorder="1"/>
    <xf numFmtId="164" fontId="1" fillId="0" borderId="13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left"/>
    </xf>
    <xf numFmtId="49" fontId="5" fillId="6" borderId="14" xfId="0" applyNumberFormat="1" applyFont="1" applyFill="1" applyBorder="1" applyAlignment="1">
      <alignment horizontal="center" vertical="center"/>
    </xf>
    <xf numFmtId="4" fontId="1" fillId="6" borderId="15" xfId="0" applyNumberFormat="1" applyFont="1" applyFill="1" applyBorder="1" applyAlignment="1">
      <alignment vertical="center"/>
    </xf>
    <xf numFmtId="49" fontId="5" fillId="7" borderId="17" xfId="0" applyNumberFormat="1" applyFont="1" applyFill="1" applyBorder="1" applyAlignment="1">
      <alignment horizontal="center" vertical="center"/>
    </xf>
    <xf numFmtId="4" fontId="1" fillId="7" borderId="17" xfId="0" applyNumberFormat="1" applyFont="1" applyFill="1" applyBorder="1" applyAlignment="1">
      <alignment vertical="center"/>
    </xf>
    <xf numFmtId="49" fontId="5" fillId="6" borderId="17" xfId="0" applyNumberFormat="1" applyFont="1" applyFill="1" applyBorder="1" applyAlignment="1">
      <alignment horizontal="center" vertical="center"/>
    </xf>
    <xf numFmtId="4" fontId="1" fillId="6" borderId="18" xfId="0" applyNumberFormat="1" applyFont="1" applyFill="1" applyBorder="1" applyAlignment="1">
      <alignment vertical="center"/>
    </xf>
    <xf numFmtId="49" fontId="5" fillId="7" borderId="11" xfId="0" applyNumberFormat="1" applyFont="1" applyFill="1" applyBorder="1" applyAlignment="1">
      <alignment horizontal="center" vertical="center"/>
    </xf>
    <xf numFmtId="4" fontId="1" fillId="7" borderId="11" xfId="0" applyNumberFormat="1" applyFont="1" applyFill="1" applyBorder="1" applyAlignment="1">
      <alignment vertical="center"/>
    </xf>
    <xf numFmtId="49" fontId="5" fillId="6" borderId="11" xfId="0" applyNumberFormat="1" applyFont="1" applyFill="1" applyBorder="1" applyAlignment="1">
      <alignment horizontal="center" vertical="center"/>
    </xf>
    <xf numFmtId="49" fontId="10" fillId="7" borderId="17" xfId="0" applyNumberFormat="1" applyFont="1" applyFill="1" applyBorder="1" applyAlignment="1">
      <alignment horizontal="center" vertical="center" wrapText="1"/>
    </xf>
    <xf numFmtId="4" fontId="1" fillId="7" borderId="11" xfId="0" applyNumberFormat="1" applyFont="1" applyFill="1" applyBorder="1" applyAlignment="1">
      <alignment horizontal="right" vertical="center" wrapText="1"/>
    </xf>
    <xf numFmtId="4" fontId="10" fillId="7" borderId="17" xfId="0" applyNumberFormat="1" applyFont="1" applyFill="1" applyBorder="1" applyAlignment="1">
      <alignment horizontal="right" vertical="center" wrapText="1"/>
    </xf>
    <xf numFmtId="49" fontId="10" fillId="7" borderId="11" xfId="0" applyNumberFormat="1" applyFont="1" applyFill="1" applyBorder="1" applyAlignment="1">
      <alignment horizontal="center" vertical="center" wrapText="1"/>
    </xf>
    <xf numFmtId="4" fontId="1" fillId="7" borderId="17" xfId="0" applyNumberFormat="1" applyFont="1" applyFill="1" applyBorder="1"/>
    <xf numFmtId="4" fontId="1" fillId="7" borderId="11" xfId="0" applyNumberFormat="1" applyFont="1" applyFill="1" applyBorder="1"/>
    <xf numFmtId="4" fontId="1" fillId="7" borderId="12" xfId="0" applyNumberFormat="1" applyFont="1" applyFill="1" applyBorder="1" applyAlignment="1">
      <alignment vertical="center"/>
    </xf>
    <xf numFmtId="4" fontId="1" fillId="7" borderId="20" xfId="0" applyNumberFormat="1" applyFont="1" applyFill="1" applyBorder="1" applyAlignment="1">
      <alignment vertical="center"/>
    </xf>
    <xf numFmtId="49" fontId="10" fillId="7" borderId="14" xfId="0" applyNumberFormat="1" applyFont="1" applyFill="1" applyBorder="1" applyAlignment="1">
      <alignment horizontal="center" vertical="center" wrapText="1"/>
    </xf>
    <xf numFmtId="49" fontId="5" fillId="7" borderId="8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4" fontId="7" fillId="0" borderId="0" xfId="0" applyNumberFormat="1" applyFont="1"/>
    <xf numFmtId="0" fontId="15" fillId="0" borderId="0" xfId="0" applyFont="1" applyAlignment="1">
      <alignment horizontal="right"/>
    </xf>
    <xf numFmtId="4" fontId="0" fillId="8" borderId="0" xfId="0" applyNumberFormat="1" applyFill="1" applyAlignment="1">
      <alignment horizontal="right" indent="3"/>
    </xf>
    <xf numFmtId="4" fontId="1" fillId="0" borderId="9" xfId="0" applyNumberFormat="1" applyFont="1" applyBorder="1" applyAlignment="1">
      <alignment horizontal="right" vertical="center" wrapText="1"/>
    </xf>
    <xf numFmtId="49" fontId="7" fillId="0" borderId="14" xfId="0" applyNumberFormat="1" applyFont="1" applyBorder="1" applyAlignment="1">
      <alignment horizontal="center" wrapText="1"/>
    </xf>
    <xf numFmtId="0" fontId="7" fillId="0" borderId="14" xfId="0" applyFont="1" applyBorder="1" applyAlignment="1">
      <alignment horizontal="left" vertical="center"/>
    </xf>
    <xf numFmtId="0" fontId="7" fillId="0" borderId="14" xfId="0" applyFont="1" applyBorder="1"/>
    <xf numFmtId="4" fontId="7" fillId="0" borderId="14" xfId="0" applyNumberFormat="1" applyFont="1" applyBorder="1" applyAlignment="1">
      <alignment horizontal="righ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4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 vertical="center"/>
    </xf>
    <xf numFmtId="3" fontId="1" fillId="0" borderId="21" xfId="0" applyNumberFormat="1" applyFont="1" applyBorder="1" applyAlignment="1">
      <alignment horizontal="right" indent="1"/>
    </xf>
    <xf numFmtId="0" fontId="7" fillId="0" borderId="1" xfId="0" applyFont="1" applyBorder="1" applyAlignment="1">
      <alignment horizontal="left"/>
    </xf>
    <xf numFmtId="3" fontId="1" fillId="0" borderId="8" xfId="0" applyNumberFormat="1" applyFont="1" applyBorder="1"/>
    <xf numFmtId="49" fontId="1" fillId="0" borderId="43" xfId="0" applyNumberFormat="1" applyFont="1" applyBorder="1" applyAlignment="1">
      <alignment horizontal="center"/>
    </xf>
    <xf numFmtId="49" fontId="1" fillId="0" borderId="29" xfId="0" applyNumberFormat="1" applyFont="1" applyBorder="1" applyAlignment="1">
      <alignment horizontal="center"/>
    </xf>
    <xf numFmtId="49" fontId="1" fillId="0" borderId="31" xfId="0" applyNumberFormat="1" applyFont="1" applyBorder="1" applyAlignment="1">
      <alignment horizontal="center"/>
    </xf>
    <xf numFmtId="3" fontId="1" fillId="0" borderId="32" xfId="0" applyNumberFormat="1" applyFont="1" applyBorder="1"/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left"/>
    </xf>
    <xf numFmtId="3" fontId="4" fillId="8" borderId="1" xfId="0" applyNumberFormat="1" applyFont="1" applyFill="1" applyBorder="1" applyAlignment="1">
      <alignment horizontal="right"/>
    </xf>
    <xf numFmtId="4" fontId="2" fillId="0" borderId="14" xfId="0" applyNumberFormat="1" applyFont="1" applyBorder="1" applyAlignment="1">
      <alignment vertical="center"/>
    </xf>
    <xf numFmtId="4" fontId="2" fillId="0" borderId="15" xfId="0" applyNumberFormat="1" applyFont="1" applyBorder="1" applyAlignment="1">
      <alignment vertical="center"/>
    </xf>
    <xf numFmtId="4" fontId="1" fillId="0" borderId="22" xfId="0" applyNumberFormat="1" applyFont="1" applyBorder="1" applyAlignment="1">
      <alignment horizontal="right"/>
    </xf>
    <xf numFmtId="49" fontId="1" fillId="0" borderId="22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3" fontId="4" fillId="0" borderId="25" xfId="0" applyNumberFormat="1" applyFont="1" applyBorder="1"/>
    <xf numFmtId="3" fontId="1" fillId="0" borderId="0" xfId="0" applyNumberFormat="1" applyFont="1" applyAlignment="1">
      <alignment horizontal="left" indent="2"/>
    </xf>
    <xf numFmtId="3" fontId="4" fillId="0" borderId="0" xfId="0" applyNumberFormat="1" applyFont="1"/>
    <xf numFmtId="4" fontId="1" fillId="0" borderId="0" xfId="0" applyNumberFormat="1" applyFont="1" applyAlignment="1">
      <alignment horizontal="left" indent="2"/>
    </xf>
    <xf numFmtId="49" fontId="1" fillId="0" borderId="23" xfId="0" applyNumberFormat="1" applyFont="1" applyBorder="1" applyAlignment="1">
      <alignment horizontal="center"/>
    </xf>
    <xf numFmtId="3" fontId="4" fillId="8" borderId="6" xfId="0" applyNumberFormat="1" applyFont="1" applyFill="1" applyBorder="1"/>
    <xf numFmtId="3" fontId="1" fillId="0" borderId="22" xfId="0" applyNumberFormat="1" applyFont="1" applyBorder="1" applyAlignment="1">
      <alignment horizontal="right" indent="1"/>
    </xf>
    <xf numFmtId="0" fontId="1" fillId="0" borderId="22" xfId="0" applyFont="1" applyBorder="1" applyAlignment="1">
      <alignment horizontal="right"/>
    </xf>
    <xf numFmtId="3" fontId="1" fillId="0" borderId="23" xfId="0" applyNumberFormat="1" applyFont="1" applyBorder="1" applyAlignment="1">
      <alignment horizontal="right" indent="1"/>
    </xf>
    <xf numFmtId="3" fontId="1" fillId="0" borderId="22" xfId="0" applyNumberFormat="1" applyFont="1" applyBorder="1" applyAlignment="1">
      <alignment horizontal="right"/>
    </xf>
    <xf numFmtId="3" fontId="1" fillId="0" borderId="24" xfId="0" applyNumberFormat="1" applyFont="1" applyBorder="1" applyAlignment="1">
      <alignment horizontal="left" indent="2"/>
    </xf>
    <xf numFmtId="3" fontId="1" fillId="0" borderId="42" xfId="0" applyNumberFormat="1" applyFont="1" applyBorder="1" applyAlignment="1">
      <alignment horizontal="right"/>
    </xf>
    <xf numFmtId="3" fontId="1" fillId="0" borderId="42" xfId="0" applyNumberFormat="1" applyFont="1" applyBorder="1" applyAlignment="1">
      <alignment horizontal="right" indent="1"/>
    </xf>
    <xf numFmtId="3" fontId="1" fillId="0" borderId="26" xfId="0" applyNumberFormat="1" applyFont="1" applyBorder="1" applyAlignment="1">
      <alignment horizontal="right"/>
    </xf>
    <xf numFmtId="3" fontId="4" fillId="5" borderId="1" xfId="0" applyNumberFormat="1" applyFont="1" applyFill="1" applyBorder="1" applyAlignment="1">
      <alignment horizontal="right"/>
    </xf>
    <xf numFmtId="3" fontId="1" fillId="0" borderId="44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1" fillId="0" borderId="33" xfId="0" applyNumberFormat="1" applyFont="1" applyBorder="1" applyAlignment="1">
      <alignment horizontal="right"/>
    </xf>
    <xf numFmtId="3" fontId="1" fillId="0" borderId="30" xfId="0" applyNumberFormat="1" applyFont="1" applyBorder="1"/>
    <xf numFmtId="3" fontId="1" fillId="0" borderId="33" xfId="0" applyNumberFormat="1" applyFont="1" applyBorder="1"/>
    <xf numFmtId="3" fontId="7" fillId="0" borderId="1" xfId="0" applyNumberFormat="1" applyFont="1" applyBorder="1" applyAlignment="1">
      <alignment horizontal="right"/>
    </xf>
    <xf numFmtId="3" fontId="4" fillId="5" borderId="23" xfId="0" applyNumberFormat="1" applyFont="1" applyFill="1" applyBorder="1" applyAlignment="1">
      <alignment horizontal="right"/>
    </xf>
    <xf numFmtId="4" fontId="1" fillId="0" borderId="42" xfId="0" applyNumberFormat="1" applyFont="1" applyBorder="1" applyAlignment="1">
      <alignment horizontal="right"/>
    </xf>
    <xf numFmtId="0" fontId="1" fillId="0" borderId="22" xfId="0" applyFont="1" applyBorder="1"/>
    <xf numFmtId="0" fontId="13" fillId="0" borderId="0" xfId="0" applyFont="1" applyAlignment="1">
      <alignment horizontal="center" vertical="center"/>
    </xf>
    <xf numFmtId="0" fontId="19" fillId="10" borderId="17" xfId="0" applyFont="1" applyFill="1" applyBorder="1" applyAlignment="1">
      <alignment horizontal="left" vertical="center" wrapText="1"/>
    </xf>
    <xf numFmtId="0" fontId="19" fillId="10" borderId="17" xfId="0" applyFont="1" applyFill="1" applyBorder="1" applyAlignment="1">
      <alignment horizontal="center" vertical="center" wrapText="1"/>
    </xf>
    <xf numFmtId="0" fontId="19" fillId="10" borderId="1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21" fillId="0" borderId="11" xfId="0" applyFont="1" applyBorder="1" applyAlignment="1">
      <alignment horizontal="left" vertical="center" wrapText="1"/>
    </xf>
    <xf numFmtId="3" fontId="21" fillId="5" borderId="11" xfId="0" applyNumberFormat="1" applyFont="1" applyFill="1" applyBorder="1" applyAlignment="1">
      <alignment horizontal="right" vertical="center" wrapText="1"/>
    </xf>
    <xf numFmtId="0" fontId="13" fillId="0" borderId="11" xfId="0" applyFont="1" applyBorder="1" applyAlignment="1">
      <alignment horizontal="center" vertical="center"/>
    </xf>
    <xf numFmtId="0" fontId="23" fillId="4" borderId="11" xfId="0" applyFont="1" applyFill="1" applyBorder="1" applyAlignment="1">
      <alignment vertical="center" wrapText="1"/>
    </xf>
    <xf numFmtId="4" fontId="23" fillId="5" borderId="11" xfId="0" applyNumberFormat="1" applyFont="1" applyFill="1" applyBorder="1" applyAlignment="1">
      <alignment horizontal="center" vertical="center" wrapText="1"/>
    </xf>
    <xf numFmtId="0" fontId="23" fillId="4" borderId="11" xfId="0" applyFont="1" applyFill="1" applyBorder="1" applyAlignment="1">
      <alignment horizontal="center" vertical="center" wrapText="1"/>
    </xf>
    <xf numFmtId="3" fontId="21" fillId="0" borderId="11" xfId="0" applyNumberFormat="1" applyFont="1" applyBorder="1" applyAlignment="1">
      <alignment horizontal="right" vertical="center" wrapText="1"/>
    </xf>
    <xf numFmtId="0" fontId="23" fillId="11" borderId="11" xfId="0" applyFont="1" applyFill="1" applyBorder="1" applyAlignment="1">
      <alignment vertical="center" wrapText="1"/>
    </xf>
    <xf numFmtId="0" fontId="23" fillId="11" borderId="11" xfId="0" applyFont="1" applyFill="1" applyBorder="1" applyAlignment="1">
      <alignment horizontal="center" vertical="center" wrapText="1"/>
    </xf>
    <xf numFmtId="0" fontId="23" fillId="12" borderId="11" xfId="0" applyFont="1" applyFill="1" applyBorder="1" applyAlignment="1">
      <alignment vertical="center" wrapText="1"/>
    </xf>
    <xf numFmtId="0" fontId="23" fillId="12" borderId="11" xfId="0" applyFont="1" applyFill="1" applyBorder="1" applyAlignment="1">
      <alignment horizontal="center" vertical="center" wrapText="1"/>
    </xf>
    <xf numFmtId="0" fontId="25" fillId="13" borderId="11" xfId="0" applyFont="1" applyFill="1" applyBorder="1" applyAlignment="1">
      <alignment horizontal="left" vertical="center" wrapText="1"/>
    </xf>
    <xf numFmtId="3" fontId="25" fillId="13" borderId="11" xfId="0" applyNumberFormat="1" applyFont="1" applyFill="1" applyBorder="1" applyAlignment="1">
      <alignment horizontal="right" vertical="center" wrapText="1"/>
    </xf>
    <xf numFmtId="0" fontId="25" fillId="13" borderId="11" xfId="0" applyFont="1" applyFill="1" applyBorder="1" applyAlignment="1">
      <alignment horizontal="center" vertical="center"/>
    </xf>
    <xf numFmtId="3" fontId="13" fillId="0" borderId="11" xfId="0" applyNumberFormat="1" applyFont="1" applyBorder="1" applyAlignment="1">
      <alignment horizontal="right" vertical="center"/>
    </xf>
    <xf numFmtId="0" fontId="13" fillId="0" borderId="0" xfId="0" applyFont="1" applyAlignment="1">
      <alignment horizontal="right" vertical="center"/>
    </xf>
    <xf numFmtId="3" fontId="13" fillId="0" borderId="11" xfId="0" applyNumberFormat="1" applyFont="1" applyBorder="1" applyAlignment="1">
      <alignment vertical="center"/>
    </xf>
    <xf numFmtId="9" fontId="13" fillId="0" borderId="0" xfId="1" applyFont="1" applyAlignment="1">
      <alignment vertical="center"/>
    </xf>
    <xf numFmtId="9" fontId="13" fillId="0" borderId="0" xfId="1" applyFont="1" applyAlignment="1">
      <alignment horizontal="right" vertical="center"/>
    </xf>
    <xf numFmtId="9" fontId="13" fillId="0" borderId="0" xfId="1" applyFont="1" applyAlignment="1">
      <alignment horizontal="center" vertical="center"/>
    </xf>
    <xf numFmtId="3" fontId="20" fillId="15" borderId="11" xfId="0" applyNumberFormat="1" applyFont="1" applyFill="1" applyBorder="1" applyAlignment="1">
      <alignment horizontal="right" vertical="center" wrapText="1"/>
    </xf>
    <xf numFmtId="3" fontId="20" fillId="16" borderId="11" xfId="0" applyNumberFormat="1" applyFont="1" applyFill="1" applyBorder="1" applyAlignment="1">
      <alignment horizontal="right" vertical="center" wrapText="1"/>
    </xf>
    <xf numFmtId="3" fontId="12" fillId="15" borderId="11" xfId="0" applyNumberFormat="1" applyFont="1" applyFill="1" applyBorder="1" applyAlignment="1">
      <alignment vertical="center"/>
    </xf>
    <xf numFmtId="9" fontId="20" fillId="0" borderId="11" xfId="1" applyFont="1" applyBorder="1" applyAlignment="1">
      <alignment horizontal="center" vertical="center" wrapText="1"/>
    </xf>
    <xf numFmtId="9" fontId="21" fillId="0" borderId="11" xfId="1" applyFont="1" applyBorder="1" applyAlignment="1">
      <alignment horizontal="center" vertical="center" wrapText="1"/>
    </xf>
    <xf numFmtId="9" fontId="20" fillId="15" borderId="52" xfId="1" applyFont="1" applyFill="1" applyBorder="1" applyAlignment="1">
      <alignment horizontal="right" vertical="center" wrapText="1"/>
    </xf>
    <xf numFmtId="9" fontId="21" fillId="0" borderId="52" xfId="1" applyFont="1" applyFill="1" applyBorder="1" applyAlignment="1">
      <alignment horizontal="right" vertical="center" wrapText="1"/>
    </xf>
    <xf numFmtId="9" fontId="20" fillId="0" borderId="52" xfId="1" applyFont="1" applyFill="1" applyBorder="1" applyAlignment="1">
      <alignment horizontal="right" vertical="center" wrapText="1"/>
    </xf>
    <xf numFmtId="9" fontId="20" fillId="17" borderId="52" xfId="1" applyFont="1" applyFill="1" applyBorder="1" applyAlignment="1">
      <alignment horizontal="right" vertical="center" wrapText="1"/>
    </xf>
    <xf numFmtId="9" fontId="21" fillId="0" borderId="52" xfId="1" applyFont="1" applyBorder="1" applyAlignment="1">
      <alignment horizontal="right" vertical="center" wrapText="1"/>
    </xf>
    <xf numFmtId="9" fontId="13" fillId="0" borderId="52" xfId="1" applyFont="1" applyBorder="1" applyAlignment="1">
      <alignment vertical="center"/>
    </xf>
    <xf numFmtId="9" fontId="13" fillId="0" borderId="11" xfId="1" applyFont="1" applyBorder="1" applyAlignment="1">
      <alignment vertical="center"/>
    </xf>
    <xf numFmtId="0" fontId="25" fillId="14" borderId="54" xfId="0" applyFont="1" applyFill="1" applyBorder="1" applyAlignment="1">
      <alignment vertical="center" wrapText="1"/>
    </xf>
    <xf numFmtId="9" fontId="25" fillId="14" borderId="57" xfId="1" applyFont="1" applyFill="1" applyBorder="1" applyAlignment="1">
      <alignment horizontal="center" vertical="center" wrapText="1"/>
    </xf>
    <xf numFmtId="9" fontId="20" fillId="15" borderId="30" xfId="1" applyFont="1" applyFill="1" applyBorder="1" applyAlignment="1">
      <alignment horizontal="center" vertical="center" wrapText="1"/>
    </xf>
    <xf numFmtId="0" fontId="21" fillId="0" borderId="29" xfId="0" applyFont="1" applyBorder="1" applyAlignment="1">
      <alignment horizontal="left" vertical="center" wrapText="1" indent="3"/>
    </xf>
    <xf numFmtId="9" fontId="21" fillId="0" borderId="30" xfId="1" applyFont="1" applyBorder="1" applyAlignment="1">
      <alignment horizontal="center" vertical="center" wrapText="1"/>
    </xf>
    <xf numFmtId="0" fontId="21" fillId="0" borderId="29" xfId="0" applyFont="1" applyBorder="1" applyAlignment="1">
      <alignment horizontal="left" vertical="center" wrapText="1" indent="2"/>
    </xf>
    <xf numFmtId="0" fontId="20" fillId="16" borderId="29" xfId="0" applyFont="1" applyFill="1" applyBorder="1" applyAlignment="1">
      <alignment horizontal="left" vertical="center" wrapText="1" indent="1"/>
    </xf>
    <xf numFmtId="0" fontId="13" fillId="0" borderId="29" xfId="0" applyFont="1" applyBorder="1" applyAlignment="1">
      <alignment horizontal="left" vertical="center" indent="3"/>
    </xf>
    <xf numFmtId="0" fontId="25" fillId="4" borderId="54" xfId="0" applyFont="1" applyFill="1" applyBorder="1" applyAlignment="1">
      <alignment vertical="center" wrapText="1"/>
    </xf>
    <xf numFmtId="9" fontId="25" fillId="4" borderId="56" xfId="1" applyFont="1" applyFill="1" applyBorder="1" applyAlignment="1">
      <alignment horizontal="center" vertical="center" wrapText="1"/>
    </xf>
    <xf numFmtId="9" fontId="25" fillId="4" borderId="57" xfId="1" applyFont="1" applyFill="1" applyBorder="1" applyAlignment="1">
      <alignment horizontal="center" vertical="center" wrapText="1"/>
    </xf>
    <xf numFmtId="0" fontId="20" fillId="15" borderId="29" xfId="0" applyFont="1" applyFill="1" applyBorder="1" applyAlignment="1">
      <alignment horizontal="left" vertical="center" wrapText="1"/>
    </xf>
    <xf numFmtId="0" fontId="21" fillId="0" borderId="29" xfId="0" applyFont="1" applyBorder="1" applyAlignment="1">
      <alignment horizontal="left" vertical="center" wrapText="1"/>
    </xf>
    <xf numFmtId="0" fontId="12" fillId="15" borderId="29" xfId="0" applyFont="1" applyFill="1" applyBorder="1" applyAlignment="1">
      <alignment vertical="center"/>
    </xf>
    <xf numFmtId="0" fontId="21" fillId="0" borderId="39" xfId="0" applyFont="1" applyBorder="1" applyAlignment="1">
      <alignment horizontal="left" vertical="center" wrapText="1"/>
    </xf>
    <xf numFmtId="3" fontId="21" fillId="0" borderId="40" xfId="0" applyNumberFormat="1" applyFont="1" applyBorder="1" applyAlignment="1">
      <alignment horizontal="right" vertical="center" wrapText="1"/>
    </xf>
    <xf numFmtId="9" fontId="21" fillId="0" borderId="53" xfId="1" applyFont="1" applyBorder="1" applyAlignment="1">
      <alignment horizontal="right" vertical="center" wrapText="1"/>
    </xf>
    <xf numFmtId="0" fontId="24" fillId="10" borderId="1" xfId="0" applyFont="1" applyFill="1" applyBorder="1" applyAlignment="1">
      <alignment horizontal="left" vertical="center" wrapText="1"/>
    </xf>
    <xf numFmtId="3" fontId="24" fillId="10" borderId="1" xfId="0" applyNumberFormat="1" applyFont="1" applyFill="1" applyBorder="1" applyAlignment="1">
      <alignment horizontal="right" vertical="center" wrapText="1"/>
    </xf>
    <xf numFmtId="9" fontId="24" fillId="10" borderId="1" xfId="1" applyFont="1" applyFill="1" applyBorder="1" applyAlignment="1">
      <alignment horizontal="center" vertical="center" wrapText="1"/>
    </xf>
    <xf numFmtId="9" fontId="24" fillId="10" borderId="1" xfId="1" applyFont="1" applyFill="1" applyBorder="1" applyAlignment="1">
      <alignment horizontal="right" vertical="center" wrapText="1"/>
    </xf>
    <xf numFmtId="16" fontId="25" fillId="14" borderId="55" xfId="0" applyNumberFormat="1" applyFont="1" applyFill="1" applyBorder="1" applyAlignment="1">
      <alignment horizontal="center" vertical="center" wrapText="1"/>
    </xf>
    <xf numFmtId="3" fontId="20" fillId="15" borderId="11" xfId="1" applyNumberFormat="1" applyFont="1" applyFill="1" applyBorder="1" applyAlignment="1">
      <alignment horizontal="right" vertical="center" wrapText="1"/>
    </xf>
    <xf numFmtId="3" fontId="21" fillId="0" borderId="11" xfId="1" applyNumberFormat="1" applyFont="1" applyFill="1" applyBorder="1" applyAlignment="1">
      <alignment horizontal="right" vertical="center" wrapText="1"/>
    </xf>
    <xf numFmtId="3" fontId="20" fillId="0" borderId="11" xfId="1" applyNumberFormat="1" applyFont="1" applyFill="1" applyBorder="1" applyAlignment="1">
      <alignment horizontal="right" vertical="center" wrapText="1"/>
    </xf>
    <xf numFmtId="3" fontId="20" fillId="17" borderId="11" xfId="1" applyNumberFormat="1" applyFont="1" applyFill="1" applyBorder="1" applyAlignment="1">
      <alignment horizontal="right" vertical="center" wrapText="1"/>
    </xf>
    <xf numFmtId="3" fontId="21" fillId="0" borderId="11" xfId="1" applyNumberFormat="1" applyFont="1" applyBorder="1" applyAlignment="1">
      <alignment horizontal="right" vertical="center" wrapText="1"/>
    </xf>
    <xf numFmtId="3" fontId="13" fillId="0" borderId="11" xfId="1" applyNumberFormat="1" applyFont="1" applyBorder="1" applyAlignment="1">
      <alignment vertical="center"/>
    </xf>
    <xf numFmtId="3" fontId="21" fillId="0" borderId="40" xfId="1" applyNumberFormat="1" applyFont="1" applyBorder="1" applyAlignment="1">
      <alignment horizontal="right" vertical="center" wrapText="1"/>
    </xf>
    <xf numFmtId="3" fontId="24" fillId="10" borderId="1" xfId="1" applyNumberFormat="1" applyFont="1" applyFill="1" applyBorder="1" applyAlignment="1">
      <alignment horizontal="right" vertical="center" wrapText="1"/>
    </xf>
    <xf numFmtId="16" fontId="25" fillId="4" borderId="55" xfId="0" applyNumberFormat="1" applyFont="1" applyFill="1" applyBorder="1" applyAlignment="1">
      <alignment horizontal="center" vertical="center" wrapText="1"/>
    </xf>
    <xf numFmtId="167" fontId="25" fillId="4" borderId="55" xfId="1" applyNumberFormat="1" applyFont="1" applyFill="1" applyBorder="1" applyAlignment="1">
      <alignment horizontal="center" vertical="center" wrapText="1"/>
    </xf>
    <xf numFmtId="0" fontId="12" fillId="15" borderId="34" xfId="0" applyFont="1" applyFill="1" applyBorder="1" applyAlignment="1">
      <alignment vertical="center"/>
    </xf>
    <xf numFmtId="3" fontId="12" fillId="15" borderId="17" xfId="0" applyNumberFormat="1" applyFont="1" applyFill="1" applyBorder="1" applyAlignment="1">
      <alignment vertical="center"/>
    </xf>
    <xf numFmtId="9" fontId="20" fillId="17" borderId="51" xfId="1" applyFont="1" applyFill="1" applyBorder="1" applyAlignment="1">
      <alignment horizontal="right" vertical="center" wrapText="1"/>
    </xf>
    <xf numFmtId="3" fontId="20" fillId="17" borderId="17" xfId="1" applyNumberFormat="1" applyFont="1" applyFill="1" applyBorder="1" applyAlignment="1">
      <alignment horizontal="right" vertical="center" wrapText="1"/>
    </xf>
    <xf numFmtId="0" fontId="12" fillId="0" borderId="11" xfId="0" applyFont="1" applyBorder="1" applyAlignment="1">
      <alignment horizontal="left" vertical="center" indent="1"/>
    </xf>
    <xf numFmtId="3" fontId="12" fillId="0" borderId="11" xfId="0" applyNumberFormat="1" applyFont="1" applyBorder="1" applyAlignment="1">
      <alignment vertical="center"/>
    </xf>
    <xf numFmtId="167" fontId="25" fillId="14" borderId="55" xfId="1" applyNumberFormat="1" applyFont="1" applyFill="1" applyBorder="1" applyAlignment="1">
      <alignment horizontal="right" vertical="center" wrapText="1"/>
    </xf>
    <xf numFmtId="3" fontId="20" fillId="0" borderId="11" xfId="1" applyNumberFormat="1" applyFont="1" applyBorder="1" applyAlignment="1">
      <alignment horizontal="right" vertical="center" wrapText="1"/>
    </xf>
    <xf numFmtId="3" fontId="20" fillId="16" borderId="11" xfId="1" applyNumberFormat="1" applyFont="1" applyFill="1" applyBorder="1" applyAlignment="1">
      <alignment horizontal="right" vertical="center" wrapText="1"/>
    </xf>
    <xf numFmtId="9" fontId="20" fillId="0" borderId="30" xfId="1" applyFont="1" applyFill="1" applyBorder="1" applyAlignment="1">
      <alignment horizontal="center" vertical="center" wrapText="1"/>
    </xf>
    <xf numFmtId="3" fontId="20" fillId="18" borderId="11" xfId="1" applyNumberFormat="1" applyFont="1" applyFill="1" applyBorder="1" applyAlignment="1">
      <alignment horizontal="right" vertical="center" wrapText="1"/>
    </xf>
    <xf numFmtId="9" fontId="20" fillId="18" borderId="30" xfId="1" applyFont="1" applyFill="1" applyBorder="1" applyAlignment="1">
      <alignment horizontal="center" vertical="center" wrapText="1"/>
    </xf>
    <xf numFmtId="9" fontId="25" fillId="0" borderId="52" xfId="1" applyFont="1" applyFill="1" applyBorder="1" applyAlignment="1">
      <alignment horizontal="right" vertical="center" wrapText="1"/>
    </xf>
    <xf numFmtId="3" fontId="25" fillId="0" borderId="11" xfId="1" applyNumberFormat="1" applyFont="1" applyFill="1" applyBorder="1" applyAlignment="1">
      <alignment horizontal="right" vertical="center" wrapText="1"/>
    </xf>
    <xf numFmtId="0" fontId="25" fillId="0" borderId="29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9" fontId="21" fillId="0" borderId="30" xfId="1" applyFont="1" applyFill="1" applyBorder="1" applyAlignment="1">
      <alignment horizontal="center" vertical="center" wrapText="1"/>
    </xf>
    <xf numFmtId="9" fontId="20" fillId="17" borderId="30" xfId="1" applyFont="1" applyFill="1" applyBorder="1" applyAlignment="1">
      <alignment horizontal="center" vertical="center" wrapText="1"/>
    </xf>
    <xf numFmtId="9" fontId="13" fillId="0" borderId="30" xfId="1" applyFont="1" applyBorder="1" applyAlignment="1">
      <alignment horizontal="center" vertical="center"/>
    </xf>
    <xf numFmtId="9" fontId="21" fillId="0" borderId="41" xfId="1" applyFont="1" applyBorder="1" applyAlignment="1">
      <alignment horizontal="center" vertical="center" wrapText="1"/>
    </xf>
    <xf numFmtId="4" fontId="1" fillId="0" borderId="17" xfId="0" applyNumberFormat="1" applyFont="1" applyBorder="1"/>
    <xf numFmtId="4" fontId="1" fillId="0" borderId="20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6" fontId="19" fillId="10" borderId="17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67" fontId="19" fillId="10" borderId="11" xfId="0" applyNumberFormat="1" applyFont="1" applyFill="1" applyBorder="1" applyAlignment="1">
      <alignment horizontal="center" vertical="center" wrapText="1"/>
    </xf>
    <xf numFmtId="9" fontId="25" fillId="13" borderId="11" xfId="1" applyFont="1" applyFill="1" applyBorder="1" applyAlignment="1">
      <alignment horizontal="right" vertical="center" wrapText="1"/>
    </xf>
    <xf numFmtId="9" fontId="20" fillId="5" borderId="11" xfId="1" applyFont="1" applyFill="1" applyBorder="1" applyAlignment="1">
      <alignment horizontal="right" vertical="center" wrapText="1"/>
    </xf>
    <xf numFmtId="9" fontId="27" fillId="5" borderId="11" xfId="1" applyFont="1" applyFill="1" applyBorder="1" applyAlignment="1">
      <alignment horizontal="right" vertical="center" wrapText="1"/>
    </xf>
    <xf numFmtId="9" fontId="25" fillId="14" borderId="55" xfId="1" applyFont="1" applyFill="1" applyBorder="1" applyAlignment="1">
      <alignment horizontal="center" vertical="center" wrapText="1"/>
    </xf>
    <xf numFmtId="9" fontId="20" fillId="15" borderId="11" xfId="1" applyFont="1" applyFill="1" applyBorder="1" applyAlignment="1">
      <alignment horizontal="center" vertical="center" wrapText="1"/>
    </xf>
    <xf numFmtId="0" fontId="12" fillId="0" borderId="29" xfId="0" applyFont="1" applyBorder="1" applyAlignment="1">
      <alignment horizontal="left" vertical="center" indent="1"/>
    </xf>
    <xf numFmtId="9" fontId="20" fillId="16" borderId="11" xfId="1" applyFont="1" applyFill="1" applyBorder="1" applyAlignment="1">
      <alignment horizontal="center" vertical="center" wrapText="1"/>
    </xf>
    <xf numFmtId="0" fontId="12" fillId="16" borderId="29" xfId="0" applyFont="1" applyFill="1" applyBorder="1" applyAlignment="1">
      <alignment horizontal="left" vertical="center" indent="1"/>
    </xf>
    <xf numFmtId="3" fontId="12" fillId="16" borderId="11" xfId="0" applyNumberFormat="1" applyFont="1" applyFill="1" applyBorder="1" applyAlignment="1">
      <alignment vertical="center"/>
    </xf>
    <xf numFmtId="0" fontId="13" fillId="0" borderId="61" xfId="0" applyFont="1" applyBorder="1" applyAlignment="1">
      <alignment horizontal="left" vertical="center" indent="3"/>
    </xf>
    <xf numFmtId="3" fontId="13" fillId="0" borderId="14" xfId="0" applyNumberFormat="1" applyFont="1" applyBorder="1" applyAlignment="1">
      <alignment horizontal="right" vertical="center"/>
    </xf>
    <xf numFmtId="9" fontId="20" fillId="0" borderId="14" xfId="1" applyFont="1" applyBorder="1" applyAlignment="1">
      <alignment horizontal="center" vertical="center" wrapText="1"/>
    </xf>
    <xf numFmtId="3" fontId="21" fillId="0" borderId="14" xfId="1" applyNumberFormat="1" applyFont="1" applyBorder="1" applyAlignment="1">
      <alignment horizontal="right" vertical="center" wrapText="1"/>
    </xf>
    <xf numFmtId="9" fontId="21" fillId="0" borderId="62" xfId="1" applyFont="1" applyFill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6" xfId="0" applyFont="1" applyBorder="1" applyAlignment="1">
      <alignment horizontal="left" vertical="center"/>
    </xf>
    <xf numFmtId="0" fontId="12" fillId="0" borderId="37" xfId="0" applyFont="1" applyBorder="1" applyAlignment="1">
      <alignment horizontal="left" vertical="center"/>
    </xf>
    <xf numFmtId="0" fontId="4" fillId="5" borderId="24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0" fontId="4" fillId="8" borderId="28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3" fontId="4" fillId="5" borderId="26" xfId="0" applyNumberFormat="1" applyFont="1" applyFill="1" applyBorder="1" applyAlignment="1">
      <alignment horizontal="center"/>
    </xf>
    <xf numFmtId="3" fontId="4" fillId="5" borderId="6" xfId="0" applyNumberFormat="1" applyFont="1" applyFill="1" applyBorder="1" applyAlignment="1">
      <alignment horizontal="center"/>
    </xf>
    <xf numFmtId="0" fontId="4" fillId="5" borderId="45" xfId="0" applyFont="1" applyFill="1" applyBorder="1" applyAlignment="1">
      <alignment horizontal="center"/>
    </xf>
    <xf numFmtId="0" fontId="4" fillId="5" borderId="46" xfId="0" applyFont="1" applyFill="1" applyBorder="1" applyAlignment="1">
      <alignment horizontal="center"/>
    </xf>
    <xf numFmtId="0" fontId="4" fillId="5" borderId="47" xfId="0" applyFont="1" applyFill="1" applyBorder="1" applyAlignment="1">
      <alignment horizontal="center"/>
    </xf>
    <xf numFmtId="0" fontId="4" fillId="8" borderId="45" xfId="0" applyFont="1" applyFill="1" applyBorder="1" applyAlignment="1">
      <alignment horizontal="center"/>
    </xf>
    <xf numFmtId="0" fontId="4" fillId="8" borderId="46" xfId="0" applyFont="1" applyFill="1" applyBorder="1" applyAlignment="1">
      <alignment horizontal="center"/>
    </xf>
    <xf numFmtId="0" fontId="4" fillId="8" borderId="47" xfId="0" applyFont="1" applyFill="1" applyBorder="1" applyAlignment="1">
      <alignment horizontal="center"/>
    </xf>
    <xf numFmtId="3" fontId="4" fillId="5" borderId="48" xfId="0" applyNumberFormat="1" applyFont="1" applyFill="1" applyBorder="1" applyAlignment="1">
      <alignment horizontal="center"/>
    </xf>
    <xf numFmtId="3" fontId="4" fillId="5" borderId="49" xfId="0" applyNumberFormat="1" applyFont="1" applyFill="1" applyBorder="1" applyAlignment="1">
      <alignment horizontal="center"/>
    </xf>
    <xf numFmtId="0" fontId="4" fillId="8" borderId="48" xfId="0" applyFont="1" applyFill="1" applyBorder="1" applyAlignment="1">
      <alignment horizontal="center"/>
    </xf>
    <xf numFmtId="0" fontId="4" fillId="8" borderId="49" xfId="0" applyFont="1" applyFill="1" applyBorder="1" applyAlignment="1">
      <alignment horizontal="center"/>
    </xf>
    <xf numFmtId="4" fontId="3" fillId="9" borderId="27" xfId="0" applyNumberFormat="1" applyFont="1" applyFill="1" applyBorder="1" applyAlignment="1">
      <alignment horizontal="center"/>
    </xf>
    <xf numFmtId="4" fontId="3" fillId="9" borderId="28" xfId="0" applyNumberFormat="1" applyFont="1" applyFill="1" applyBorder="1" applyAlignment="1">
      <alignment horizontal="center"/>
    </xf>
    <xf numFmtId="4" fontId="3" fillId="9" borderId="6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22" fillId="4" borderId="11" xfId="0" applyFont="1" applyFill="1" applyBorder="1" applyAlignment="1">
      <alignment horizontal="left" vertical="center" wrapText="1"/>
    </xf>
    <xf numFmtId="0" fontId="22" fillId="11" borderId="11" xfId="0" applyFont="1" applyFill="1" applyBorder="1" applyAlignment="1">
      <alignment horizontal="left" vertical="center" wrapText="1"/>
    </xf>
    <xf numFmtId="0" fontId="22" fillId="12" borderId="40" xfId="0" applyFont="1" applyFill="1" applyBorder="1" applyAlignment="1">
      <alignment horizontal="center" vertical="center" wrapText="1"/>
    </xf>
    <xf numFmtId="0" fontId="22" fillId="12" borderId="17" xfId="0" applyFont="1" applyFill="1" applyBorder="1" applyAlignment="1">
      <alignment horizontal="center" vertical="center" wrapText="1"/>
    </xf>
    <xf numFmtId="0" fontId="19" fillId="10" borderId="58" xfId="0" applyFont="1" applyFill="1" applyBorder="1" applyAlignment="1">
      <alignment horizontal="center" vertical="center" wrapText="1"/>
    </xf>
    <xf numFmtId="0" fontId="19" fillId="10" borderId="59" xfId="0" applyFont="1" applyFill="1" applyBorder="1" applyAlignment="1">
      <alignment horizontal="center" vertical="center" wrapText="1"/>
    </xf>
    <xf numFmtId="0" fontId="18" fillId="5" borderId="24" xfId="0" applyFont="1" applyFill="1" applyBorder="1" applyAlignment="1">
      <alignment horizontal="center" vertical="center"/>
    </xf>
    <xf numFmtId="0" fontId="18" fillId="5" borderId="25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18" fillId="5" borderId="42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50" xfId="0" applyFont="1" applyFill="1" applyBorder="1" applyAlignment="1">
      <alignment horizontal="center" vertical="center"/>
    </xf>
    <xf numFmtId="0" fontId="26" fillId="0" borderId="60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6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</cellXfs>
  <cellStyles count="4">
    <cellStyle name="Normal" xfId="0" builtinId="0"/>
    <cellStyle name="Normal 2" xfId="2" xr:uid="{38043548-119C-40C6-B360-52D8BD1AAE1A}"/>
    <cellStyle name="Normal 3" xfId="3" xr:uid="{681B43B1-B4F0-4BF1-AA9C-B750E36FA2DA}"/>
    <cellStyle name="Porcentaje" xfId="1" builtinId="5"/>
  </cellStyles>
  <dxfs count="0"/>
  <tableStyles count="0" defaultTableStyle="TableStyleMedium2" defaultPivotStyle="PivotStyleLight16"/>
  <colors>
    <mruColors>
      <color rgb="FFFBE2D5"/>
      <color rgb="FFCCFFCC"/>
      <color rgb="FFFFDDFF"/>
      <color rgb="FFFFFFCC"/>
      <color rgb="FF66FFFF"/>
      <color rgb="FFFFFFAB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EF55-148F-4F32-B19A-E0AA1407CD49}">
  <dimension ref="A1:H34"/>
  <sheetViews>
    <sheetView showGridLines="0" zoomScale="115" zoomScaleNormal="115" workbookViewId="0">
      <selection activeCell="B30" sqref="B30"/>
    </sheetView>
  </sheetViews>
  <sheetFormatPr baseColWidth="10" defaultRowHeight="12" x14ac:dyDescent="0.2"/>
  <cols>
    <col min="1" max="1" width="5.42578125" style="29" bestFit="1" customWidth="1"/>
    <col min="2" max="2" width="22.5703125" style="9" bestFit="1" customWidth="1"/>
    <col min="3" max="3" width="8.7109375" style="15" bestFit="1" customWidth="1"/>
    <col min="4" max="4" width="4.85546875" style="15" bestFit="1" customWidth="1"/>
    <col min="5" max="5" width="25.28515625" style="9" bestFit="1" customWidth="1"/>
    <col min="6" max="6" width="8.7109375" style="15" bestFit="1" customWidth="1"/>
    <col min="7" max="16384" width="11.42578125" style="9"/>
  </cols>
  <sheetData>
    <row r="1" spans="1:8" ht="20.25" customHeight="1" thickBot="1" x14ac:dyDescent="0.35">
      <c r="A1" s="84"/>
      <c r="B1" s="23" t="s">
        <v>29</v>
      </c>
    </row>
    <row r="2" spans="1:8" s="30" customFormat="1" ht="12.75" thickBot="1" x14ac:dyDescent="0.3">
      <c r="A2" s="347" t="s">
        <v>30</v>
      </c>
      <c r="B2" s="348"/>
      <c r="C2" s="349"/>
      <c r="D2" s="347" t="s">
        <v>31</v>
      </c>
      <c r="E2" s="348"/>
      <c r="F2" s="349"/>
    </row>
    <row r="3" spans="1:8" x14ac:dyDescent="0.2">
      <c r="A3" s="95" t="s">
        <v>117</v>
      </c>
      <c r="B3" s="96" t="s">
        <v>63</v>
      </c>
      <c r="C3" s="97">
        <v>220000</v>
      </c>
      <c r="D3" s="95" t="s">
        <v>78</v>
      </c>
      <c r="E3" s="96" t="s">
        <v>21</v>
      </c>
      <c r="F3" s="97">
        <v>160000</v>
      </c>
    </row>
    <row r="4" spans="1:8" x14ac:dyDescent="0.2">
      <c r="A4" s="98" t="s">
        <v>118</v>
      </c>
      <c r="B4" s="99" t="s">
        <v>64</v>
      </c>
      <c r="C4" s="100">
        <v>-40000</v>
      </c>
      <c r="D4" s="98"/>
      <c r="E4" s="99"/>
      <c r="F4" s="100"/>
    </row>
    <row r="5" spans="1:8" x14ac:dyDescent="0.2">
      <c r="A5" s="98"/>
      <c r="B5" s="99"/>
      <c r="C5" s="100"/>
      <c r="D5" s="98" t="s">
        <v>77</v>
      </c>
      <c r="E5" s="99" t="s">
        <v>33</v>
      </c>
      <c r="F5" s="100">
        <v>120000</v>
      </c>
    </row>
    <row r="6" spans="1:8" x14ac:dyDescent="0.2">
      <c r="A6" s="98" t="s">
        <v>119</v>
      </c>
      <c r="B6" s="99" t="s">
        <v>121</v>
      </c>
      <c r="C6" s="100">
        <v>80000</v>
      </c>
      <c r="D6" s="98"/>
      <c r="E6" s="99"/>
      <c r="F6" s="100"/>
    </row>
    <row r="7" spans="1:8" x14ac:dyDescent="0.2">
      <c r="A7" s="98" t="s">
        <v>120</v>
      </c>
      <c r="B7" s="99" t="s">
        <v>122</v>
      </c>
      <c r="C7" s="100">
        <v>-14000</v>
      </c>
      <c r="D7" s="98"/>
      <c r="E7" s="99"/>
      <c r="F7" s="100"/>
    </row>
    <row r="8" spans="1:8" x14ac:dyDescent="0.2">
      <c r="A8" s="98"/>
      <c r="B8" s="99"/>
      <c r="C8" s="100"/>
      <c r="D8" s="98"/>
      <c r="E8" s="99"/>
      <c r="F8" s="100"/>
    </row>
    <row r="9" spans="1:8" x14ac:dyDescent="0.2">
      <c r="A9" s="98" t="s">
        <v>72</v>
      </c>
      <c r="B9" s="99" t="s">
        <v>65</v>
      </c>
      <c r="C9" s="100">
        <v>4000</v>
      </c>
      <c r="D9" s="101"/>
      <c r="E9" s="99"/>
      <c r="F9" s="100"/>
    </row>
    <row r="10" spans="1:8" x14ac:dyDescent="0.2">
      <c r="A10" s="98" t="s">
        <v>73</v>
      </c>
      <c r="B10" s="99" t="s">
        <v>85</v>
      </c>
      <c r="C10" s="100">
        <v>-2000</v>
      </c>
      <c r="D10" s="102" t="s">
        <v>81</v>
      </c>
      <c r="E10" s="99" t="s">
        <v>19</v>
      </c>
      <c r="F10" s="103">
        <v>36500</v>
      </c>
      <c r="H10" s="39"/>
    </row>
    <row r="11" spans="1:8" x14ac:dyDescent="0.2">
      <c r="A11" s="104"/>
      <c r="B11" s="99"/>
      <c r="C11" s="100"/>
      <c r="D11" s="98" t="s">
        <v>82</v>
      </c>
      <c r="E11" s="99" t="s">
        <v>86</v>
      </c>
      <c r="F11" s="100">
        <v>26000</v>
      </c>
    </row>
    <row r="12" spans="1:8" x14ac:dyDescent="0.2">
      <c r="A12" s="98" t="s">
        <v>74</v>
      </c>
      <c r="B12" s="99" t="s">
        <v>71</v>
      </c>
      <c r="C12" s="100">
        <v>29000</v>
      </c>
      <c r="D12" s="102" t="s">
        <v>80</v>
      </c>
      <c r="E12" s="99" t="s">
        <v>87</v>
      </c>
      <c r="F12" s="100">
        <v>14500</v>
      </c>
    </row>
    <row r="13" spans="1:8" x14ac:dyDescent="0.2">
      <c r="A13" s="104"/>
      <c r="B13" s="99"/>
      <c r="C13" s="100"/>
      <c r="D13" s="98" t="s">
        <v>83</v>
      </c>
      <c r="E13" s="99" t="s">
        <v>69</v>
      </c>
      <c r="F13" s="100">
        <v>3000</v>
      </c>
    </row>
    <row r="14" spans="1:8" x14ac:dyDescent="0.2">
      <c r="A14" s="98">
        <v>430</v>
      </c>
      <c r="B14" s="99" t="s">
        <v>20</v>
      </c>
      <c r="C14" s="100">
        <v>25000</v>
      </c>
      <c r="D14" s="104"/>
      <c r="E14" s="99"/>
      <c r="F14" s="103"/>
    </row>
    <row r="15" spans="1:8" x14ac:dyDescent="0.2">
      <c r="A15" s="98" t="s">
        <v>75</v>
      </c>
      <c r="B15" s="99" t="s">
        <v>70</v>
      </c>
      <c r="C15" s="100">
        <v>7000</v>
      </c>
      <c r="D15" s="102"/>
      <c r="E15" s="99"/>
      <c r="F15" s="100"/>
    </row>
    <row r="16" spans="1:8" x14ac:dyDescent="0.2">
      <c r="A16" s="102" t="s">
        <v>79</v>
      </c>
      <c r="B16" s="99" t="s">
        <v>84</v>
      </c>
      <c r="C16" s="100">
        <v>-7000</v>
      </c>
      <c r="D16" s="98"/>
      <c r="E16" s="99"/>
      <c r="F16" s="100"/>
    </row>
    <row r="17" spans="1:6" x14ac:dyDescent="0.2">
      <c r="A17" s="104"/>
      <c r="B17" s="99"/>
      <c r="C17" s="103"/>
      <c r="D17" s="104"/>
      <c r="E17" s="99"/>
      <c r="F17" s="103"/>
    </row>
    <row r="18" spans="1:6" x14ac:dyDescent="0.2">
      <c r="A18" s="98" t="s">
        <v>76</v>
      </c>
      <c r="B18" s="99" t="s">
        <v>67</v>
      </c>
      <c r="C18" s="100">
        <v>12000</v>
      </c>
      <c r="D18" s="104"/>
      <c r="E18" s="99"/>
      <c r="F18" s="103"/>
    </row>
    <row r="19" spans="1:6" x14ac:dyDescent="0.2">
      <c r="A19" s="98"/>
      <c r="B19" s="99"/>
      <c r="C19" s="100"/>
      <c r="D19" s="98"/>
      <c r="E19" s="99"/>
      <c r="F19" s="100"/>
    </row>
    <row r="20" spans="1:6" x14ac:dyDescent="0.2">
      <c r="A20" s="98">
        <v>572</v>
      </c>
      <c r="B20" s="99" t="s">
        <v>32</v>
      </c>
      <c r="C20" s="100">
        <v>36000</v>
      </c>
      <c r="D20" s="98"/>
      <c r="E20" s="99"/>
      <c r="F20" s="100"/>
    </row>
    <row r="21" spans="1:6" ht="12.75" thickBot="1" x14ac:dyDescent="0.25">
      <c r="A21" s="105">
        <v>570</v>
      </c>
      <c r="B21" s="106" t="s">
        <v>66</v>
      </c>
      <c r="C21" s="107">
        <v>10000</v>
      </c>
      <c r="D21" s="105"/>
      <c r="E21" s="106"/>
      <c r="F21" s="107"/>
    </row>
    <row r="22" spans="1:6" s="29" customFormat="1" ht="12.75" thickBot="1" x14ac:dyDescent="0.25">
      <c r="A22" s="350" t="s">
        <v>28</v>
      </c>
      <c r="B22" s="351"/>
      <c r="C22" s="108">
        <f>SUM(C3:C21)</f>
        <v>360000</v>
      </c>
      <c r="D22" s="350" t="s">
        <v>34</v>
      </c>
      <c r="E22" s="351"/>
      <c r="F22" s="108">
        <f>SUM(F3:F20)</f>
        <v>360000</v>
      </c>
    </row>
    <row r="23" spans="1:6" x14ac:dyDescent="0.2">
      <c r="C23" s="9"/>
      <c r="D23" s="9"/>
    </row>
    <row r="24" spans="1:6" x14ac:dyDescent="0.2">
      <c r="B24" s="24"/>
      <c r="C24" s="25"/>
      <c r="D24" s="25"/>
    </row>
    <row r="34" spans="2:2" x14ac:dyDescent="0.2">
      <c r="B34" s="15"/>
    </row>
  </sheetData>
  <mergeCells count="4">
    <mergeCell ref="A2:C2"/>
    <mergeCell ref="A22:B22"/>
    <mergeCell ref="D2:F2"/>
    <mergeCell ref="D22:E2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487C8-1CB7-4AC9-A6B3-80FA809700CD}">
  <dimension ref="A1:G22"/>
  <sheetViews>
    <sheetView showGridLines="0" workbookViewId="0">
      <selection activeCell="G27" sqref="G27"/>
    </sheetView>
  </sheetViews>
  <sheetFormatPr baseColWidth="10" defaultRowHeight="15" x14ac:dyDescent="0.25"/>
  <cols>
    <col min="1" max="1" width="8.140625" style="6" customWidth="1"/>
    <col min="2" max="2" width="6.140625" bestFit="1" customWidth="1"/>
    <col min="3" max="3" width="6.5703125" style="48" bestFit="1" customWidth="1"/>
    <col min="4" max="4" width="28.85546875" bestFit="1" customWidth="1"/>
    <col min="5" max="5" width="8.7109375" bestFit="1" customWidth="1"/>
    <col min="6" max="7" width="10.140625" style="52" bestFit="1" customWidth="1"/>
  </cols>
  <sheetData>
    <row r="1" spans="1:7" ht="18.75" x14ac:dyDescent="0.3">
      <c r="A1" s="22" t="s">
        <v>27</v>
      </c>
      <c r="B1" s="23" t="s">
        <v>25</v>
      </c>
      <c r="C1" s="47"/>
    </row>
    <row r="2" spans="1:7" x14ac:dyDescent="0.25">
      <c r="B2" s="40" t="s">
        <v>2</v>
      </c>
      <c r="C2" s="45" t="s">
        <v>124</v>
      </c>
      <c r="D2" s="41" t="s">
        <v>10</v>
      </c>
      <c r="E2" s="41" t="s">
        <v>15</v>
      </c>
      <c r="F2" s="49" t="s">
        <v>0</v>
      </c>
      <c r="G2" s="50" t="s">
        <v>1</v>
      </c>
    </row>
    <row r="3" spans="1:7" x14ac:dyDescent="0.25">
      <c r="B3" s="121">
        <v>45292</v>
      </c>
      <c r="C3" s="110" t="s">
        <v>123</v>
      </c>
      <c r="D3" s="42" t="s">
        <v>88</v>
      </c>
      <c r="E3" s="42" t="s">
        <v>103</v>
      </c>
      <c r="F3" s="111">
        <v>220000</v>
      </c>
      <c r="G3" s="51"/>
    </row>
    <row r="4" spans="1:7" x14ac:dyDescent="0.25">
      <c r="B4" s="43"/>
      <c r="C4" s="110" t="s">
        <v>39</v>
      </c>
      <c r="D4" s="42" t="s">
        <v>89</v>
      </c>
      <c r="E4" s="42"/>
      <c r="F4" s="111">
        <v>-40000</v>
      </c>
      <c r="G4" s="51"/>
    </row>
    <row r="5" spans="1:7" x14ac:dyDescent="0.25">
      <c r="B5" s="43"/>
      <c r="C5" s="120" t="s">
        <v>125</v>
      </c>
      <c r="D5" s="65" t="s">
        <v>121</v>
      </c>
      <c r="E5" s="90"/>
      <c r="F5" s="66">
        <v>80000</v>
      </c>
      <c r="G5" s="51"/>
    </row>
    <row r="6" spans="1:7" x14ac:dyDescent="0.25">
      <c r="B6" s="43"/>
      <c r="C6" s="120" t="s">
        <v>45</v>
      </c>
      <c r="D6" s="65" t="s">
        <v>122</v>
      </c>
      <c r="E6" s="90"/>
      <c r="F6" s="66">
        <v>-14000</v>
      </c>
      <c r="G6" s="51"/>
    </row>
    <row r="7" spans="1:7" x14ac:dyDescent="0.25">
      <c r="B7" s="43"/>
      <c r="C7" s="110" t="s">
        <v>90</v>
      </c>
      <c r="D7" s="42" t="s">
        <v>92</v>
      </c>
      <c r="E7" s="42"/>
      <c r="F7" s="111">
        <v>4000</v>
      </c>
      <c r="G7" s="51"/>
    </row>
    <row r="8" spans="1:7" x14ac:dyDescent="0.25">
      <c r="B8" s="43"/>
      <c r="C8" s="110" t="s">
        <v>91</v>
      </c>
      <c r="D8" s="42" t="s">
        <v>93</v>
      </c>
      <c r="E8" s="42"/>
      <c r="F8" s="111">
        <v>-2000</v>
      </c>
      <c r="G8" s="51"/>
    </row>
    <row r="9" spans="1:7" x14ac:dyDescent="0.25">
      <c r="B9" s="43"/>
      <c r="C9" s="110" t="s">
        <v>94</v>
      </c>
      <c r="D9" s="42" t="s">
        <v>71</v>
      </c>
      <c r="E9" s="42"/>
      <c r="F9" s="111">
        <v>29000</v>
      </c>
      <c r="G9" s="51"/>
    </row>
    <row r="10" spans="1:7" x14ac:dyDescent="0.25">
      <c r="B10" s="43"/>
      <c r="C10" s="110" t="s">
        <v>48</v>
      </c>
      <c r="D10" s="42" t="s">
        <v>20</v>
      </c>
      <c r="E10" s="42"/>
      <c r="F10" s="111">
        <v>25000</v>
      </c>
      <c r="G10" s="51"/>
    </row>
    <row r="11" spans="1:7" x14ac:dyDescent="0.25">
      <c r="B11" s="43"/>
      <c r="C11" s="110" t="s">
        <v>95</v>
      </c>
      <c r="D11" s="42" t="s">
        <v>70</v>
      </c>
      <c r="E11" s="42"/>
      <c r="F11" s="111">
        <v>7000</v>
      </c>
      <c r="G11" s="51"/>
    </row>
    <row r="12" spans="1:7" x14ac:dyDescent="0.25">
      <c r="B12" s="43"/>
      <c r="C12" s="110" t="s">
        <v>96</v>
      </c>
      <c r="D12" s="42" t="s">
        <v>97</v>
      </c>
      <c r="E12" s="42"/>
      <c r="F12" s="111">
        <v>-7000</v>
      </c>
      <c r="G12" s="51"/>
    </row>
    <row r="13" spans="1:7" x14ac:dyDescent="0.25">
      <c r="B13" s="43"/>
      <c r="C13" s="46" t="s">
        <v>101</v>
      </c>
      <c r="D13" s="42" t="s">
        <v>102</v>
      </c>
      <c r="E13" s="42"/>
      <c r="F13" s="53">
        <v>12000</v>
      </c>
      <c r="G13" s="51"/>
    </row>
    <row r="14" spans="1:7" x14ac:dyDescent="0.25">
      <c r="B14" s="43"/>
      <c r="C14" s="46" t="s">
        <v>46</v>
      </c>
      <c r="D14" s="42" t="s">
        <v>12</v>
      </c>
      <c r="E14" s="42"/>
      <c r="F14" s="53">
        <v>36000</v>
      </c>
      <c r="G14" s="51"/>
    </row>
    <row r="15" spans="1:7" x14ac:dyDescent="0.25">
      <c r="B15" s="43"/>
      <c r="C15" s="110" t="s">
        <v>47</v>
      </c>
      <c r="D15" s="42" t="s">
        <v>13</v>
      </c>
      <c r="E15" s="42"/>
      <c r="F15" s="53">
        <v>10000</v>
      </c>
      <c r="G15" s="112"/>
    </row>
    <row r="16" spans="1:7" x14ac:dyDescent="0.25">
      <c r="B16" s="43"/>
      <c r="C16" s="46" t="s">
        <v>49</v>
      </c>
      <c r="D16" s="42" t="s">
        <v>21</v>
      </c>
      <c r="E16" s="42"/>
      <c r="F16" s="53"/>
      <c r="G16" s="51">
        <v>160000</v>
      </c>
    </row>
    <row r="17" spans="2:7" x14ac:dyDescent="0.25">
      <c r="B17" s="43"/>
      <c r="C17" s="46" t="s">
        <v>50</v>
      </c>
      <c r="D17" s="42" t="s">
        <v>44</v>
      </c>
      <c r="E17" s="42"/>
      <c r="F17" s="53"/>
      <c r="G17" s="51">
        <v>120000</v>
      </c>
    </row>
    <row r="18" spans="2:7" x14ac:dyDescent="0.25">
      <c r="B18" s="43"/>
      <c r="C18" s="110" t="s">
        <v>51</v>
      </c>
      <c r="D18" s="42" t="s">
        <v>19</v>
      </c>
      <c r="E18" s="42"/>
      <c r="F18" s="53"/>
      <c r="G18" s="112">
        <v>36500</v>
      </c>
    </row>
    <row r="19" spans="2:7" x14ac:dyDescent="0.25">
      <c r="B19" s="43"/>
      <c r="C19" s="46" t="s">
        <v>98</v>
      </c>
      <c r="D19" s="42" t="s">
        <v>86</v>
      </c>
      <c r="E19" s="42"/>
      <c r="F19" s="53"/>
      <c r="G19" s="51">
        <v>26000</v>
      </c>
    </row>
    <row r="20" spans="2:7" x14ac:dyDescent="0.25">
      <c r="B20" s="43"/>
      <c r="C20" s="113" t="s">
        <v>149</v>
      </c>
      <c r="D20" s="42" t="s">
        <v>99</v>
      </c>
      <c r="E20" s="90"/>
      <c r="F20" s="114"/>
      <c r="G20" s="115">
        <v>14500</v>
      </c>
    </row>
    <row r="21" spans="2:7" x14ac:dyDescent="0.25">
      <c r="B21" s="27"/>
      <c r="C21" s="116" t="s">
        <v>100</v>
      </c>
      <c r="D21" s="44" t="s">
        <v>69</v>
      </c>
      <c r="E21" s="117"/>
      <c r="F21" s="118"/>
      <c r="G21" s="119">
        <v>3000</v>
      </c>
    </row>
    <row r="22" spans="2:7" x14ac:dyDescent="0.25">
      <c r="F22" s="52">
        <f>SUM(F3:F21)</f>
        <v>360000</v>
      </c>
      <c r="G22" s="52">
        <f>SUM(G16:G21)</f>
        <v>360000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8944A-6723-4995-A49B-9D958554B17E}">
  <dimension ref="A1:Q116"/>
  <sheetViews>
    <sheetView showGridLines="0" tabSelected="1" topLeftCell="D1" zoomScale="160" zoomScaleNormal="160" workbookViewId="0">
      <pane ySplit="2" topLeftCell="A39" activePane="bottomLeft" state="frozen"/>
      <selection pane="bottomLeft" activeCell="G24" sqref="G24"/>
    </sheetView>
  </sheetViews>
  <sheetFormatPr baseColWidth="10" defaultRowHeight="12" x14ac:dyDescent="0.2"/>
  <cols>
    <col min="1" max="1" width="3.28515625" style="9" customWidth="1"/>
    <col min="2" max="2" width="8.140625" style="11" bestFit="1" customWidth="1"/>
    <col min="3" max="3" width="4.140625" style="12" bestFit="1" customWidth="1"/>
    <col min="4" max="4" width="6.5703125" style="12" bestFit="1" customWidth="1"/>
    <col min="5" max="5" width="39.5703125" style="13" bestFit="1" customWidth="1"/>
    <col min="6" max="6" width="22.7109375" style="9" bestFit="1" customWidth="1"/>
    <col min="7" max="8" width="9.85546875" style="14" bestFit="1" customWidth="1"/>
    <col min="9" max="9" width="6.7109375" style="9" customWidth="1"/>
    <col min="10" max="10" width="6.5703125" style="29" bestFit="1" customWidth="1"/>
    <col min="11" max="11" width="39.140625" style="15" bestFit="1" customWidth="1"/>
    <col min="12" max="12" width="7.42578125" style="193" bestFit="1" customWidth="1"/>
    <col min="13" max="13" width="6.140625" style="29" bestFit="1" customWidth="1"/>
    <col min="14" max="14" width="32.5703125" style="190" bestFit="1" customWidth="1"/>
    <col min="15" max="15" width="8.85546875" style="9" bestFit="1" customWidth="1"/>
    <col min="16" max="16" width="8.42578125" style="9" customWidth="1"/>
    <col min="17" max="17" width="8.140625" style="9" bestFit="1" customWidth="1"/>
    <col min="18" max="16384" width="11.42578125" style="9"/>
  </cols>
  <sheetData>
    <row r="1" spans="1:14" ht="27.75" customHeight="1" x14ac:dyDescent="0.3">
      <c r="A1" s="183"/>
      <c r="B1" s="22" t="s">
        <v>26</v>
      </c>
      <c r="C1" s="23" t="s">
        <v>61</v>
      </c>
    </row>
    <row r="2" spans="1:14" ht="12" customHeight="1" x14ac:dyDescent="0.2">
      <c r="B2" s="16" t="s">
        <v>2</v>
      </c>
      <c r="C2" s="17" t="s">
        <v>16</v>
      </c>
      <c r="D2" s="17" t="s">
        <v>9</v>
      </c>
      <c r="E2" s="18" t="s">
        <v>10</v>
      </c>
      <c r="F2" s="19" t="s">
        <v>15</v>
      </c>
      <c r="G2" s="20" t="s">
        <v>0</v>
      </c>
      <c r="H2" s="21" t="s">
        <v>1</v>
      </c>
    </row>
    <row r="3" spans="1:14" s="10" customFormat="1" ht="12" customHeight="1" x14ac:dyDescent="0.25">
      <c r="B3" s="57">
        <v>45292</v>
      </c>
      <c r="C3" s="58" t="s">
        <v>22</v>
      </c>
      <c r="D3" s="138" t="s">
        <v>123</v>
      </c>
      <c r="E3" s="55" t="s">
        <v>88</v>
      </c>
      <c r="F3" s="55" t="s">
        <v>103</v>
      </c>
      <c r="G3" s="139">
        <v>220000</v>
      </c>
      <c r="H3" s="56"/>
      <c r="J3" s="30"/>
      <c r="K3" s="14"/>
      <c r="L3" s="194"/>
      <c r="M3" s="30"/>
      <c r="N3" s="191"/>
    </row>
    <row r="4" spans="1:14" s="10" customFormat="1" ht="12" customHeight="1" x14ac:dyDescent="0.25">
      <c r="B4" s="59"/>
      <c r="C4" s="60"/>
      <c r="D4" s="110" t="s">
        <v>39</v>
      </c>
      <c r="E4" s="42" t="s">
        <v>89</v>
      </c>
      <c r="F4" s="42"/>
      <c r="G4" s="111">
        <v>-40000</v>
      </c>
      <c r="H4" s="51"/>
      <c r="J4" s="30"/>
      <c r="K4" s="14"/>
      <c r="L4" s="194"/>
      <c r="M4" s="30"/>
      <c r="N4" s="191"/>
    </row>
    <row r="5" spans="1:14" s="10" customFormat="1" ht="12" customHeight="1" x14ac:dyDescent="0.2">
      <c r="B5" s="59"/>
      <c r="C5" s="60"/>
      <c r="D5" s="120" t="s">
        <v>125</v>
      </c>
      <c r="E5" s="65" t="s">
        <v>121</v>
      </c>
      <c r="F5" s="90"/>
      <c r="G5" s="66">
        <v>80000</v>
      </c>
      <c r="H5" s="51"/>
      <c r="J5" s="30"/>
      <c r="K5" s="14"/>
      <c r="L5" s="194"/>
      <c r="M5" s="30"/>
      <c r="N5" s="191"/>
    </row>
    <row r="6" spans="1:14" s="10" customFormat="1" ht="12" customHeight="1" x14ac:dyDescent="0.2">
      <c r="B6" s="59"/>
      <c r="C6" s="60"/>
      <c r="D6" s="120" t="s">
        <v>45</v>
      </c>
      <c r="E6" s="65" t="s">
        <v>122</v>
      </c>
      <c r="F6" s="90"/>
      <c r="G6" s="66">
        <v>-14000</v>
      </c>
      <c r="H6" s="51"/>
      <c r="J6" s="30"/>
      <c r="K6" s="14"/>
      <c r="L6" s="194"/>
      <c r="M6" s="30"/>
      <c r="N6" s="191"/>
    </row>
    <row r="7" spans="1:14" s="10" customFormat="1" ht="12" customHeight="1" x14ac:dyDescent="0.25">
      <c r="B7" s="59"/>
      <c r="C7" s="60"/>
      <c r="D7" s="110" t="s">
        <v>90</v>
      </c>
      <c r="E7" s="42" t="s">
        <v>92</v>
      </c>
      <c r="F7" s="42"/>
      <c r="G7" s="111">
        <v>4000</v>
      </c>
      <c r="H7" s="51"/>
      <c r="J7" s="30"/>
      <c r="K7" s="14"/>
      <c r="L7" s="194"/>
      <c r="M7" s="30"/>
      <c r="N7" s="191"/>
    </row>
    <row r="8" spans="1:14" s="10" customFormat="1" ht="12" customHeight="1" x14ac:dyDescent="0.25">
      <c r="B8" s="59"/>
      <c r="C8" s="60"/>
      <c r="D8" s="110" t="s">
        <v>91</v>
      </c>
      <c r="E8" s="42" t="s">
        <v>93</v>
      </c>
      <c r="F8" s="42"/>
      <c r="G8" s="111">
        <v>-2000</v>
      </c>
      <c r="H8" s="51"/>
      <c r="J8" s="30"/>
      <c r="K8" s="14"/>
      <c r="L8" s="194"/>
      <c r="M8" s="30"/>
      <c r="N8" s="191"/>
    </row>
    <row r="9" spans="1:14" s="10" customFormat="1" ht="12" customHeight="1" x14ac:dyDescent="0.25">
      <c r="B9" s="59"/>
      <c r="C9" s="60"/>
      <c r="D9" s="110" t="s">
        <v>94</v>
      </c>
      <c r="E9" s="42" t="s">
        <v>71</v>
      </c>
      <c r="F9" s="42"/>
      <c r="G9" s="111">
        <v>29000</v>
      </c>
      <c r="H9" s="51"/>
      <c r="J9" s="30"/>
      <c r="K9" s="14"/>
      <c r="L9" s="194"/>
      <c r="M9" s="30"/>
      <c r="N9" s="191"/>
    </row>
    <row r="10" spans="1:14" s="10" customFormat="1" ht="12" customHeight="1" x14ac:dyDescent="0.25">
      <c r="B10" s="59"/>
      <c r="C10" s="60"/>
      <c r="D10" s="110" t="s">
        <v>48</v>
      </c>
      <c r="E10" s="42" t="s">
        <v>20</v>
      </c>
      <c r="F10" s="42"/>
      <c r="G10" s="111">
        <v>25000</v>
      </c>
      <c r="H10" s="51"/>
      <c r="J10" s="30"/>
      <c r="K10" s="14"/>
      <c r="L10" s="194"/>
      <c r="M10" s="30"/>
      <c r="N10" s="191"/>
    </row>
    <row r="11" spans="1:14" s="10" customFormat="1" ht="12" customHeight="1" x14ac:dyDescent="0.25">
      <c r="B11" s="59"/>
      <c r="C11" s="60"/>
      <c r="D11" s="110" t="s">
        <v>95</v>
      </c>
      <c r="E11" s="42" t="s">
        <v>70</v>
      </c>
      <c r="F11" s="42"/>
      <c r="G11" s="111">
        <v>7000</v>
      </c>
      <c r="H11" s="51"/>
      <c r="J11" s="30"/>
      <c r="K11" s="14"/>
      <c r="L11" s="194"/>
      <c r="M11" s="30"/>
      <c r="N11" s="191"/>
    </row>
    <row r="12" spans="1:14" s="10" customFormat="1" ht="12" customHeight="1" x14ac:dyDescent="0.25">
      <c r="B12" s="59"/>
      <c r="C12" s="60"/>
      <c r="D12" s="110" t="s">
        <v>96</v>
      </c>
      <c r="E12" s="42" t="s">
        <v>97</v>
      </c>
      <c r="F12" s="42"/>
      <c r="G12" s="111">
        <v>-7000</v>
      </c>
      <c r="H12" s="51"/>
      <c r="J12" s="30"/>
      <c r="K12" s="14"/>
      <c r="L12" s="194"/>
      <c r="M12" s="30"/>
      <c r="N12" s="191"/>
    </row>
    <row r="13" spans="1:14" s="10" customFormat="1" ht="12" customHeight="1" x14ac:dyDescent="0.25">
      <c r="B13" s="59"/>
      <c r="C13" s="60"/>
      <c r="D13" s="46" t="s">
        <v>101</v>
      </c>
      <c r="E13" s="42" t="s">
        <v>102</v>
      </c>
      <c r="F13" s="42"/>
      <c r="G13" s="53">
        <v>12000</v>
      </c>
      <c r="H13" s="51"/>
      <c r="J13" s="30"/>
      <c r="K13" s="14"/>
      <c r="L13" s="194"/>
      <c r="M13" s="30"/>
      <c r="N13" s="191"/>
    </row>
    <row r="14" spans="1:14" s="10" customFormat="1" ht="12" customHeight="1" x14ac:dyDescent="0.25">
      <c r="B14" s="59"/>
      <c r="C14" s="60"/>
      <c r="D14" s="46" t="s">
        <v>46</v>
      </c>
      <c r="E14" s="42" t="s">
        <v>12</v>
      </c>
      <c r="F14" s="42"/>
      <c r="G14" s="53">
        <v>36000</v>
      </c>
      <c r="H14" s="51"/>
      <c r="J14" s="30"/>
      <c r="K14" s="14"/>
      <c r="L14" s="194"/>
      <c r="M14" s="30"/>
      <c r="N14" s="191"/>
    </row>
    <row r="15" spans="1:14" s="10" customFormat="1" ht="12" customHeight="1" x14ac:dyDescent="0.25">
      <c r="B15" s="59"/>
      <c r="C15" s="60"/>
      <c r="D15" s="110" t="s">
        <v>47</v>
      </c>
      <c r="E15" s="42" t="s">
        <v>13</v>
      </c>
      <c r="F15" s="42"/>
      <c r="G15" s="53">
        <v>10000</v>
      </c>
      <c r="H15" s="112"/>
      <c r="J15" s="30"/>
      <c r="K15" s="14"/>
      <c r="L15" s="194"/>
      <c r="M15" s="30"/>
      <c r="N15" s="191"/>
    </row>
    <row r="16" spans="1:14" s="10" customFormat="1" ht="12" customHeight="1" x14ac:dyDescent="0.25">
      <c r="B16" s="59"/>
      <c r="C16" s="60"/>
      <c r="D16" s="46" t="s">
        <v>49</v>
      </c>
      <c r="E16" s="42" t="s">
        <v>21</v>
      </c>
      <c r="F16" s="42"/>
      <c r="G16" s="53"/>
      <c r="H16" s="51">
        <v>160000</v>
      </c>
      <c r="J16" s="30"/>
      <c r="K16" s="14"/>
      <c r="L16" s="194"/>
      <c r="M16" s="30"/>
      <c r="N16" s="191"/>
    </row>
    <row r="17" spans="2:14" s="10" customFormat="1" ht="12" customHeight="1" x14ac:dyDescent="0.25">
      <c r="B17" s="59"/>
      <c r="C17" s="60"/>
      <c r="D17" s="46" t="s">
        <v>50</v>
      </c>
      <c r="E17" s="42" t="s">
        <v>44</v>
      </c>
      <c r="F17" s="42"/>
      <c r="G17" s="53"/>
      <c r="H17" s="51">
        <v>120000</v>
      </c>
      <c r="J17" s="30"/>
      <c r="K17" s="14"/>
      <c r="L17" s="194"/>
      <c r="M17" s="30"/>
      <c r="N17" s="191"/>
    </row>
    <row r="18" spans="2:14" s="10" customFormat="1" ht="12" customHeight="1" x14ac:dyDescent="0.25">
      <c r="B18" s="59"/>
      <c r="C18" s="60"/>
      <c r="D18" s="110" t="s">
        <v>51</v>
      </c>
      <c r="E18" s="42" t="s">
        <v>19</v>
      </c>
      <c r="F18" s="42"/>
      <c r="G18" s="53"/>
      <c r="H18" s="112">
        <v>36500</v>
      </c>
      <c r="J18" s="30"/>
      <c r="K18" s="14"/>
      <c r="L18" s="194"/>
      <c r="M18" s="30"/>
      <c r="N18" s="191"/>
    </row>
    <row r="19" spans="2:14" s="10" customFormat="1" ht="12" customHeight="1" x14ac:dyDescent="0.25">
      <c r="B19" s="59"/>
      <c r="C19" s="60"/>
      <c r="D19" s="46" t="s">
        <v>98</v>
      </c>
      <c r="E19" s="42" t="s">
        <v>86</v>
      </c>
      <c r="F19" s="42"/>
      <c r="G19" s="53"/>
      <c r="H19" s="51">
        <v>26000</v>
      </c>
      <c r="J19" s="30"/>
      <c r="K19" s="14"/>
      <c r="L19" s="194"/>
      <c r="M19" s="30"/>
      <c r="N19" s="191"/>
    </row>
    <row r="20" spans="2:14" s="10" customFormat="1" ht="12" customHeight="1" x14ac:dyDescent="0.2">
      <c r="B20" s="59"/>
      <c r="C20" s="60"/>
      <c r="D20" s="113" t="s">
        <v>149</v>
      </c>
      <c r="E20" s="42" t="s">
        <v>99</v>
      </c>
      <c r="F20" s="90"/>
      <c r="G20" s="114"/>
      <c r="H20" s="115">
        <v>14500</v>
      </c>
      <c r="J20" s="30"/>
      <c r="K20" s="14"/>
      <c r="L20" s="194"/>
      <c r="M20" s="30"/>
      <c r="N20" s="191"/>
    </row>
    <row r="21" spans="2:14" s="10" customFormat="1" ht="12" customHeight="1" x14ac:dyDescent="0.2">
      <c r="B21" s="61"/>
      <c r="C21" s="62"/>
      <c r="D21" s="116" t="s">
        <v>100</v>
      </c>
      <c r="E21" s="44" t="s">
        <v>69</v>
      </c>
      <c r="F21" s="117"/>
      <c r="G21" s="118"/>
      <c r="H21" s="119">
        <v>3000</v>
      </c>
      <c r="J21" s="30"/>
      <c r="K21" s="14"/>
      <c r="L21" s="194"/>
      <c r="M21" s="30"/>
      <c r="N21" s="191"/>
    </row>
    <row r="22" spans="2:14" s="10" customFormat="1" ht="12" customHeight="1" x14ac:dyDescent="0.2">
      <c r="B22" s="73">
        <v>45292</v>
      </c>
      <c r="C22" s="74" t="s">
        <v>11</v>
      </c>
      <c r="D22" s="75" t="s">
        <v>100</v>
      </c>
      <c r="E22" s="76" t="s">
        <v>69</v>
      </c>
      <c r="F22" s="77" t="s">
        <v>104</v>
      </c>
      <c r="G22" s="78">
        <f>H21</f>
        <v>3000</v>
      </c>
      <c r="H22" s="79"/>
      <c r="J22" s="30"/>
      <c r="K22" s="14"/>
      <c r="L22" s="193"/>
      <c r="M22" s="29"/>
      <c r="N22" s="191"/>
    </row>
    <row r="23" spans="2:14" s="10" customFormat="1" ht="12" customHeight="1" x14ac:dyDescent="0.2">
      <c r="B23" s="61"/>
      <c r="C23" s="62"/>
      <c r="D23" s="162" t="s">
        <v>105</v>
      </c>
      <c r="E23" s="69" t="s">
        <v>106</v>
      </c>
      <c r="F23" s="70"/>
      <c r="G23" s="71"/>
      <c r="H23" s="163">
        <f>G22</f>
        <v>3000</v>
      </c>
      <c r="J23" s="30"/>
      <c r="K23" s="14"/>
      <c r="L23" s="193"/>
      <c r="M23" s="30"/>
      <c r="N23" s="191"/>
    </row>
    <row r="24" spans="2:14" s="10" customFormat="1" ht="12" customHeight="1" x14ac:dyDescent="0.2">
      <c r="B24" s="73">
        <v>45322</v>
      </c>
      <c r="C24" s="74" t="s">
        <v>14</v>
      </c>
      <c r="D24" s="75" t="s">
        <v>149</v>
      </c>
      <c r="E24" s="130" t="s">
        <v>99</v>
      </c>
      <c r="F24" s="77" t="s">
        <v>154</v>
      </c>
      <c r="G24" s="78">
        <f>H20</f>
        <v>14500</v>
      </c>
      <c r="H24" s="79"/>
      <c r="J24" s="30"/>
      <c r="K24" s="14"/>
      <c r="L24" s="193"/>
      <c r="M24" s="30"/>
      <c r="N24" s="191"/>
    </row>
    <row r="25" spans="2:14" s="10" customFormat="1" ht="12" customHeight="1" x14ac:dyDescent="0.2">
      <c r="B25" s="61"/>
      <c r="C25" s="62"/>
      <c r="D25" s="68" t="s">
        <v>46</v>
      </c>
      <c r="E25" s="69" t="s">
        <v>12</v>
      </c>
      <c r="F25" s="70"/>
      <c r="G25" s="71"/>
      <c r="H25" s="72">
        <f>G24</f>
        <v>14500</v>
      </c>
      <c r="J25" s="30"/>
      <c r="K25" s="14"/>
      <c r="L25" s="193"/>
      <c r="M25" s="30"/>
      <c r="N25" s="191"/>
    </row>
    <row r="26" spans="2:14" ht="12" customHeight="1" x14ac:dyDescent="0.2">
      <c r="B26" s="73">
        <v>45383</v>
      </c>
      <c r="C26" s="74" t="s">
        <v>17</v>
      </c>
      <c r="D26" s="164" t="s">
        <v>107</v>
      </c>
      <c r="E26" s="76" t="s">
        <v>108</v>
      </c>
      <c r="F26" s="77" t="s">
        <v>190</v>
      </c>
      <c r="G26" s="165">
        <v>25000</v>
      </c>
      <c r="H26" s="79"/>
    </row>
    <row r="27" spans="2:14" ht="12" customHeight="1" x14ac:dyDescent="0.2">
      <c r="B27" s="59"/>
      <c r="C27" s="60"/>
      <c r="D27" s="134" t="s">
        <v>52</v>
      </c>
      <c r="E27" s="64" t="s">
        <v>109</v>
      </c>
      <c r="F27" s="65"/>
      <c r="G27" s="135">
        <f>G26*21/100</f>
        <v>5250</v>
      </c>
      <c r="H27" s="67"/>
    </row>
    <row r="28" spans="2:14" ht="12" customHeight="1" x14ac:dyDescent="0.2">
      <c r="B28" s="61"/>
      <c r="C28" s="62"/>
      <c r="D28" s="68" t="s">
        <v>51</v>
      </c>
      <c r="E28" s="69" t="s">
        <v>19</v>
      </c>
      <c r="F28" s="70"/>
      <c r="G28" s="71"/>
      <c r="H28" s="72">
        <f>SUM(G26:G27)</f>
        <v>30250</v>
      </c>
    </row>
    <row r="29" spans="2:14" ht="12" customHeight="1" x14ac:dyDescent="0.2">
      <c r="B29" s="73">
        <v>45413</v>
      </c>
      <c r="C29" s="74" t="s">
        <v>18</v>
      </c>
      <c r="D29" s="166" t="s">
        <v>53</v>
      </c>
      <c r="E29" s="76" t="s">
        <v>111</v>
      </c>
      <c r="F29" s="77" t="s">
        <v>191</v>
      </c>
      <c r="G29" s="78"/>
      <c r="H29" s="167">
        <v>45000</v>
      </c>
    </row>
    <row r="30" spans="2:14" ht="12" customHeight="1" x14ac:dyDescent="0.2">
      <c r="B30" s="59"/>
      <c r="C30" s="60"/>
      <c r="D30" s="140" t="s">
        <v>54</v>
      </c>
      <c r="E30" s="64" t="s">
        <v>112</v>
      </c>
      <c r="F30" s="65"/>
      <c r="G30" s="66"/>
      <c r="H30" s="141">
        <f>H29*21/100</f>
        <v>9450</v>
      </c>
    </row>
    <row r="31" spans="2:14" ht="12" customHeight="1" x14ac:dyDescent="0.2">
      <c r="B31" s="59"/>
      <c r="C31" s="60"/>
      <c r="D31" s="63" t="s">
        <v>46</v>
      </c>
      <c r="E31" s="64" t="s">
        <v>12</v>
      </c>
      <c r="F31" s="90"/>
      <c r="G31" s="66">
        <f>SUM($H$29:$H$30)/2</f>
        <v>27225</v>
      </c>
      <c r="H31" s="67"/>
    </row>
    <row r="32" spans="2:14" ht="12" customHeight="1" x14ac:dyDescent="0.2">
      <c r="B32" s="61"/>
      <c r="C32" s="62"/>
      <c r="D32" s="68" t="s">
        <v>48</v>
      </c>
      <c r="E32" s="69" t="s">
        <v>20</v>
      </c>
      <c r="F32" s="71"/>
      <c r="G32" s="71">
        <f>G31</f>
        <v>27225</v>
      </c>
      <c r="H32" s="72"/>
    </row>
    <row r="33" spans="2:10" ht="12" customHeight="1" x14ac:dyDescent="0.2">
      <c r="B33" s="73"/>
      <c r="C33" s="74" t="s">
        <v>114</v>
      </c>
      <c r="D33" s="166" t="s">
        <v>110</v>
      </c>
      <c r="E33" s="76" t="s">
        <v>113</v>
      </c>
      <c r="F33" s="77" t="s">
        <v>192</v>
      </c>
      <c r="G33" s="78"/>
      <c r="H33" s="167">
        <f>G35/1.21</f>
        <v>2500</v>
      </c>
    </row>
    <row r="34" spans="2:10" ht="12" customHeight="1" x14ac:dyDescent="0.2">
      <c r="B34" s="59"/>
      <c r="C34" s="60"/>
      <c r="D34" s="140" t="s">
        <v>54</v>
      </c>
      <c r="E34" s="64" t="s">
        <v>112</v>
      </c>
      <c r="F34" s="65"/>
      <c r="G34" s="66"/>
      <c r="H34" s="141">
        <f>H33*21/100</f>
        <v>525</v>
      </c>
    </row>
    <row r="35" spans="2:10" ht="12" customHeight="1" x14ac:dyDescent="0.2">
      <c r="B35" s="61"/>
      <c r="C35" s="62"/>
      <c r="D35" s="68" t="s">
        <v>48</v>
      </c>
      <c r="E35" s="69" t="s">
        <v>20</v>
      </c>
      <c r="F35" s="70"/>
      <c r="G35" s="71">
        <v>3025</v>
      </c>
      <c r="H35" s="72"/>
    </row>
    <row r="36" spans="2:10" ht="12" customHeight="1" x14ac:dyDescent="0.2">
      <c r="B36" s="73"/>
      <c r="C36" s="74" t="s">
        <v>155</v>
      </c>
      <c r="D36" s="164" t="s">
        <v>115</v>
      </c>
      <c r="E36" s="76" t="s">
        <v>116</v>
      </c>
      <c r="F36" s="77" t="s">
        <v>160</v>
      </c>
      <c r="G36" s="165">
        <v>6000</v>
      </c>
      <c r="H36" s="79"/>
    </row>
    <row r="37" spans="2:10" ht="12" customHeight="1" x14ac:dyDescent="0.2">
      <c r="B37" s="59"/>
      <c r="C37" s="60"/>
      <c r="D37" s="140" t="s">
        <v>54</v>
      </c>
      <c r="E37" s="64" t="s">
        <v>112</v>
      </c>
      <c r="F37" s="65"/>
      <c r="G37" s="142">
        <f>G36*21/100</f>
        <v>1260</v>
      </c>
      <c r="H37" s="67"/>
    </row>
    <row r="38" spans="2:10" ht="12" customHeight="1" x14ac:dyDescent="0.2">
      <c r="B38" s="61"/>
      <c r="C38" s="62"/>
      <c r="D38" s="68" t="s">
        <v>48</v>
      </c>
      <c r="E38" s="69" t="s">
        <v>20</v>
      </c>
      <c r="F38" s="70"/>
      <c r="G38" s="71"/>
      <c r="H38" s="72">
        <f>SUM(G36:G37)</f>
        <v>7260</v>
      </c>
    </row>
    <row r="39" spans="2:10" ht="12" customHeight="1" x14ac:dyDescent="0.2">
      <c r="B39" s="73"/>
      <c r="C39" s="74" t="s">
        <v>132</v>
      </c>
      <c r="D39" s="164" t="s">
        <v>55</v>
      </c>
      <c r="E39" s="76" t="s">
        <v>56</v>
      </c>
      <c r="F39" s="77" t="s">
        <v>128</v>
      </c>
      <c r="G39" s="165">
        <v>1750</v>
      </c>
      <c r="H39" s="79"/>
    </row>
    <row r="40" spans="2:10" ht="12" customHeight="1" x14ac:dyDescent="0.2">
      <c r="B40" s="59"/>
      <c r="C40" s="60"/>
      <c r="D40" s="63" t="s">
        <v>45</v>
      </c>
      <c r="E40" s="64" t="s">
        <v>129</v>
      </c>
      <c r="F40" s="65"/>
      <c r="G40" s="66"/>
      <c r="H40" s="67">
        <f>G39</f>
        <v>1750</v>
      </c>
    </row>
    <row r="41" spans="2:10" ht="12" customHeight="1" x14ac:dyDescent="0.2">
      <c r="B41" s="59"/>
      <c r="C41" s="60" t="s">
        <v>133</v>
      </c>
      <c r="D41" s="63" t="s">
        <v>45</v>
      </c>
      <c r="E41" s="64" t="s">
        <v>129</v>
      </c>
      <c r="F41" s="65" t="s">
        <v>130</v>
      </c>
      <c r="G41" s="66">
        <f>-G6+H40</f>
        <v>15750</v>
      </c>
      <c r="H41" s="67"/>
    </row>
    <row r="42" spans="2:10" ht="12" customHeight="1" x14ac:dyDescent="0.2">
      <c r="B42" s="59"/>
      <c r="C42" s="60"/>
      <c r="D42" s="63" t="s">
        <v>57</v>
      </c>
      <c r="E42" s="64" t="s">
        <v>58</v>
      </c>
      <c r="F42" s="65"/>
      <c r="G42" s="66">
        <v>50000</v>
      </c>
      <c r="H42" s="67"/>
    </row>
    <row r="43" spans="2:10" ht="12" customHeight="1" x14ac:dyDescent="0.2">
      <c r="B43" s="59"/>
      <c r="C43" s="60"/>
      <c r="D43" s="168" t="s">
        <v>59</v>
      </c>
      <c r="E43" s="64" t="s">
        <v>60</v>
      </c>
      <c r="F43" s="65"/>
      <c r="G43" s="169">
        <f>H44-(G41+G42)</f>
        <v>14250</v>
      </c>
      <c r="H43" s="67"/>
    </row>
    <row r="44" spans="2:10" ht="12" customHeight="1" x14ac:dyDescent="0.2">
      <c r="B44" s="61"/>
      <c r="C44" s="62"/>
      <c r="D44" s="68" t="s">
        <v>125</v>
      </c>
      <c r="E44" s="69" t="s">
        <v>121</v>
      </c>
      <c r="F44" s="70"/>
      <c r="G44" s="71"/>
      <c r="H44" s="72">
        <f>G5</f>
        <v>80000</v>
      </c>
      <c r="I44" s="15"/>
      <c r="J44" s="85"/>
    </row>
    <row r="45" spans="2:10" ht="12" customHeight="1" x14ac:dyDescent="0.2">
      <c r="B45" s="73">
        <v>45504</v>
      </c>
      <c r="C45" s="74" t="s">
        <v>138</v>
      </c>
      <c r="D45" s="75" t="s">
        <v>47</v>
      </c>
      <c r="E45" s="76" t="s">
        <v>13</v>
      </c>
      <c r="F45" s="77" t="s">
        <v>193</v>
      </c>
      <c r="G45" s="78">
        <v>2000</v>
      </c>
      <c r="H45" s="79"/>
    </row>
    <row r="46" spans="2:10" ht="12" customHeight="1" x14ac:dyDescent="0.2">
      <c r="B46" s="59"/>
      <c r="C46" s="60"/>
      <c r="D46" s="168" t="s">
        <v>134</v>
      </c>
      <c r="E46" s="64" t="s">
        <v>135</v>
      </c>
      <c r="F46" s="65"/>
      <c r="G46" s="169">
        <v>5000</v>
      </c>
      <c r="H46" s="67"/>
    </row>
    <row r="47" spans="2:10" ht="12" customHeight="1" x14ac:dyDescent="0.2">
      <c r="B47" s="59"/>
      <c r="C47" s="60"/>
      <c r="D47" s="63" t="s">
        <v>95</v>
      </c>
      <c r="E47" s="64" t="s">
        <v>70</v>
      </c>
      <c r="F47" s="65"/>
      <c r="G47" s="66"/>
      <c r="H47" s="67">
        <v>7000</v>
      </c>
    </row>
    <row r="48" spans="2:10" ht="12" customHeight="1" x14ac:dyDescent="0.2">
      <c r="B48" s="59"/>
      <c r="C48" s="60" t="s">
        <v>139</v>
      </c>
      <c r="D48" s="63" t="s">
        <v>96</v>
      </c>
      <c r="E48" s="42" t="s">
        <v>97</v>
      </c>
      <c r="F48" s="42" t="s">
        <v>162</v>
      </c>
      <c r="G48" s="111">
        <f>-G12</f>
        <v>7000</v>
      </c>
      <c r="H48" s="67"/>
    </row>
    <row r="49" spans="2:11" ht="12" customHeight="1" x14ac:dyDescent="0.2">
      <c r="B49" s="61"/>
      <c r="C49" s="62"/>
      <c r="D49" s="162" t="s">
        <v>142</v>
      </c>
      <c r="E49" s="69" t="s">
        <v>137</v>
      </c>
      <c r="F49" s="70"/>
      <c r="G49" s="71"/>
      <c r="H49" s="163">
        <f>G48</f>
        <v>7000</v>
      </c>
    </row>
    <row r="50" spans="2:11" ht="12" customHeight="1" x14ac:dyDescent="0.2">
      <c r="B50" s="73">
        <v>45535</v>
      </c>
      <c r="C50" s="74" t="s">
        <v>140</v>
      </c>
      <c r="D50" s="75" t="s">
        <v>95</v>
      </c>
      <c r="E50" s="76" t="s">
        <v>70</v>
      </c>
      <c r="F50" s="77" t="s">
        <v>161</v>
      </c>
      <c r="G50" s="78">
        <v>8000</v>
      </c>
      <c r="H50" s="79"/>
    </row>
    <row r="51" spans="2:11" ht="12" customHeight="1" x14ac:dyDescent="0.2">
      <c r="B51" s="59"/>
      <c r="C51" s="60"/>
      <c r="D51" s="63" t="s">
        <v>48</v>
      </c>
      <c r="E51" s="64" t="s">
        <v>20</v>
      </c>
      <c r="F51" s="65"/>
      <c r="G51" s="66"/>
      <c r="H51" s="67">
        <f>G50</f>
        <v>8000</v>
      </c>
    </row>
    <row r="52" spans="2:11" ht="12" customHeight="1" x14ac:dyDescent="0.2">
      <c r="B52" s="59"/>
      <c r="C52" s="60" t="s">
        <v>143</v>
      </c>
      <c r="D52" s="168" t="s">
        <v>136</v>
      </c>
      <c r="E52" s="42" t="s">
        <v>141</v>
      </c>
      <c r="F52" s="42" t="s">
        <v>163</v>
      </c>
      <c r="G52" s="172">
        <f>G50</f>
        <v>8000</v>
      </c>
      <c r="H52" s="67"/>
    </row>
    <row r="53" spans="2:11" ht="12" customHeight="1" x14ac:dyDescent="0.2">
      <c r="B53" s="61"/>
      <c r="C53" s="62"/>
      <c r="D53" s="68" t="s">
        <v>96</v>
      </c>
      <c r="E53" s="44" t="s">
        <v>97</v>
      </c>
      <c r="F53" s="70"/>
      <c r="G53" s="71"/>
      <c r="H53" s="72">
        <f>G52</f>
        <v>8000</v>
      </c>
      <c r="K53" s="132"/>
    </row>
    <row r="54" spans="2:11" ht="12" customHeight="1" x14ac:dyDescent="0.2">
      <c r="B54" s="73">
        <v>45536</v>
      </c>
      <c r="C54" s="74" t="s">
        <v>144</v>
      </c>
      <c r="D54" s="171" t="s">
        <v>166</v>
      </c>
      <c r="E54" s="130" t="s">
        <v>169</v>
      </c>
      <c r="F54" s="130" t="s">
        <v>189</v>
      </c>
      <c r="G54" s="173">
        <v>1200</v>
      </c>
      <c r="H54" s="79"/>
      <c r="K54" s="133"/>
    </row>
    <row r="55" spans="2:11" ht="12" customHeight="1" x14ac:dyDescent="0.2">
      <c r="B55" s="59"/>
      <c r="C55" s="60"/>
      <c r="D55" s="151" t="s">
        <v>52</v>
      </c>
      <c r="E55" s="42" t="s">
        <v>109</v>
      </c>
      <c r="F55" s="90"/>
      <c r="G55" s="152">
        <f>G54*21/100</f>
        <v>252</v>
      </c>
      <c r="H55" s="67"/>
      <c r="K55" s="133"/>
    </row>
    <row r="56" spans="2:11" ht="12" customHeight="1" x14ac:dyDescent="0.2">
      <c r="B56" s="61"/>
      <c r="C56" s="62"/>
      <c r="D56" s="136" t="s">
        <v>167</v>
      </c>
      <c r="E56" s="44" t="s">
        <v>168</v>
      </c>
      <c r="F56" s="44"/>
      <c r="G56" s="54"/>
      <c r="H56" s="72">
        <f>SUM(G54:G55)</f>
        <v>1452</v>
      </c>
      <c r="K56" s="133"/>
    </row>
    <row r="57" spans="2:11" ht="12" customHeight="1" x14ac:dyDescent="0.2">
      <c r="B57" s="73">
        <v>45596</v>
      </c>
      <c r="C57" s="74" t="s">
        <v>153</v>
      </c>
      <c r="D57" s="164" t="s">
        <v>145</v>
      </c>
      <c r="E57" s="76" t="s">
        <v>146</v>
      </c>
      <c r="F57" s="77" t="s">
        <v>188</v>
      </c>
      <c r="G57" s="165">
        <v>20500</v>
      </c>
      <c r="H57" s="79"/>
      <c r="K57" s="133"/>
    </row>
    <row r="58" spans="2:11" ht="12" customHeight="1" x14ac:dyDescent="0.2">
      <c r="B58" s="59"/>
      <c r="C58" s="60"/>
      <c r="D58" s="168" t="s">
        <v>147</v>
      </c>
      <c r="E58" s="64" t="s">
        <v>148</v>
      </c>
      <c r="F58" s="65"/>
      <c r="G58" s="169">
        <f>G57*30%</f>
        <v>6150</v>
      </c>
      <c r="H58" s="67"/>
      <c r="K58" s="133"/>
    </row>
    <row r="59" spans="2:11" ht="12" customHeight="1" x14ac:dyDescent="0.2">
      <c r="B59" s="59"/>
      <c r="C59" s="60"/>
      <c r="D59" s="63" t="s">
        <v>149</v>
      </c>
      <c r="E59" s="64" t="s">
        <v>150</v>
      </c>
      <c r="F59" s="65"/>
      <c r="G59" s="66"/>
      <c r="H59" s="67">
        <f>G57*16/100</f>
        <v>3280</v>
      </c>
      <c r="K59" s="133"/>
    </row>
    <row r="60" spans="2:11" ht="12" customHeight="1" x14ac:dyDescent="0.2">
      <c r="B60" s="59"/>
      <c r="C60" s="60"/>
      <c r="D60" s="63" t="s">
        <v>151</v>
      </c>
      <c r="E60" s="64" t="s">
        <v>152</v>
      </c>
      <c r="F60" s="65"/>
      <c r="G60" s="66"/>
      <c r="H60" s="67">
        <f>G57*36/100</f>
        <v>7380</v>
      </c>
      <c r="K60" s="132"/>
    </row>
    <row r="61" spans="2:11" ht="12" customHeight="1" x14ac:dyDescent="0.2">
      <c r="B61" s="61"/>
      <c r="C61" s="62"/>
      <c r="D61" s="68" t="s">
        <v>98</v>
      </c>
      <c r="E61" s="69" t="s">
        <v>68</v>
      </c>
      <c r="F61" s="70"/>
      <c r="G61" s="71"/>
      <c r="H61" s="72">
        <f>SUM(G57:G58)-SUM(H59:H60)</f>
        <v>15990</v>
      </c>
      <c r="K61" s="133"/>
    </row>
    <row r="62" spans="2:11" ht="12" customHeight="1" x14ac:dyDescent="0.2">
      <c r="B62" s="73">
        <v>45626</v>
      </c>
      <c r="C62" s="74" t="s">
        <v>156</v>
      </c>
      <c r="D62" s="75" t="s">
        <v>151</v>
      </c>
      <c r="E62" s="76" t="s">
        <v>152</v>
      </c>
      <c r="F62" s="77" t="s">
        <v>194</v>
      </c>
      <c r="G62" s="78">
        <f>H60</f>
        <v>7380</v>
      </c>
      <c r="H62" s="79"/>
      <c r="K62" s="133"/>
    </row>
    <row r="63" spans="2:11" ht="12" customHeight="1" x14ac:dyDescent="0.2">
      <c r="B63" s="61"/>
      <c r="C63" s="62"/>
      <c r="D63" s="68" t="s">
        <v>47</v>
      </c>
      <c r="E63" s="69" t="s">
        <v>13</v>
      </c>
      <c r="F63" s="70"/>
      <c r="G63" s="71"/>
      <c r="H63" s="72">
        <f>G62</f>
        <v>7380</v>
      </c>
      <c r="K63" s="132"/>
    </row>
    <row r="64" spans="2:11" ht="12" customHeight="1" x14ac:dyDescent="0.2">
      <c r="B64" s="73">
        <v>45627</v>
      </c>
      <c r="C64" s="74" t="s">
        <v>159</v>
      </c>
      <c r="D64" s="75" t="s">
        <v>98</v>
      </c>
      <c r="E64" s="130" t="s">
        <v>68</v>
      </c>
      <c r="F64" s="130" t="s">
        <v>195</v>
      </c>
      <c r="G64" s="131">
        <f>H19+H61</f>
        <v>41990</v>
      </c>
      <c r="H64" s="79"/>
      <c r="K64" s="133"/>
    </row>
    <row r="65" spans="2:11" ht="12" customHeight="1" x14ac:dyDescent="0.2">
      <c r="B65" s="61"/>
      <c r="C65" s="62"/>
      <c r="D65" s="68" t="s">
        <v>46</v>
      </c>
      <c r="E65" s="44" t="s">
        <v>12</v>
      </c>
      <c r="F65" s="70"/>
      <c r="G65" s="71"/>
      <c r="H65" s="72">
        <f>G64</f>
        <v>41990</v>
      </c>
      <c r="K65" s="133"/>
    </row>
    <row r="66" spans="2:11" ht="12" customHeight="1" x14ac:dyDescent="0.2">
      <c r="B66" s="73">
        <v>45657</v>
      </c>
      <c r="C66" s="148" t="s">
        <v>164</v>
      </c>
      <c r="D66" s="148" t="s">
        <v>54</v>
      </c>
      <c r="E66" s="149" t="s">
        <v>112</v>
      </c>
      <c r="F66" s="93" t="s">
        <v>187</v>
      </c>
      <c r="G66" s="78">
        <f>H30+H34-G37</f>
        <v>8715</v>
      </c>
      <c r="H66" s="79"/>
      <c r="K66" s="132"/>
    </row>
    <row r="67" spans="2:11" ht="12" customHeight="1" x14ac:dyDescent="0.2">
      <c r="B67" s="143"/>
      <c r="C67" s="144"/>
      <c r="D67" s="144" t="s">
        <v>52</v>
      </c>
      <c r="E67" s="145" t="s">
        <v>109</v>
      </c>
      <c r="F67" s="90"/>
      <c r="G67" s="66"/>
      <c r="H67" s="67">
        <f>G27+G55</f>
        <v>5502</v>
      </c>
      <c r="K67" s="133"/>
    </row>
    <row r="68" spans="2:11" ht="12" customHeight="1" x14ac:dyDescent="0.2">
      <c r="B68" s="61"/>
      <c r="C68" s="62"/>
      <c r="D68" s="68" t="s">
        <v>157</v>
      </c>
      <c r="E68" s="69" t="s">
        <v>158</v>
      </c>
      <c r="F68" s="70"/>
      <c r="G68" s="71"/>
      <c r="H68" s="72">
        <f>G66-H67</f>
        <v>3213</v>
      </c>
      <c r="K68" s="133"/>
    </row>
    <row r="69" spans="2:11" ht="12" customHeight="1" x14ac:dyDescent="0.2">
      <c r="B69" s="73"/>
      <c r="C69" s="74" t="s">
        <v>165</v>
      </c>
      <c r="D69" s="75" t="s">
        <v>157</v>
      </c>
      <c r="E69" s="76" t="s">
        <v>158</v>
      </c>
      <c r="F69" s="77" t="s">
        <v>186</v>
      </c>
      <c r="G69" s="78">
        <f>H68</f>
        <v>3213</v>
      </c>
      <c r="H69" s="79"/>
    </row>
    <row r="70" spans="2:11" ht="12" customHeight="1" x14ac:dyDescent="0.2">
      <c r="B70" s="61"/>
      <c r="C70" s="62"/>
      <c r="D70" s="136" t="s">
        <v>101</v>
      </c>
      <c r="E70" s="44" t="s">
        <v>102</v>
      </c>
      <c r="F70" s="44"/>
      <c r="G70" s="54"/>
      <c r="H70" s="72">
        <f>G69</f>
        <v>3213</v>
      </c>
    </row>
    <row r="71" spans="2:11" ht="12" customHeight="1" x14ac:dyDescent="0.2">
      <c r="B71" s="73">
        <v>45657</v>
      </c>
      <c r="C71" s="154">
        <v>15</v>
      </c>
      <c r="D71" s="171" t="s">
        <v>55</v>
      </c>
      <c r="E71" s="93" t="s">
        <v>170</v>
      </c>
      <c r="F71" s="93" t="s">
        <v>171</v>
      </c>
      <c r="G71" s="175">
        <f>H72</f>
        <v>10000</v>
      </c>
      <c r="H71" s="28"/>
    </row>
    <row r="72" spans="2:11" ht="12" customHeight="1" x14ac:dyDescent="0.2">
      <c r="B72" s="59"/>
      <c r="C72" s="89"/>
      <c r="D72" s="46" t="s">
        <v>39</v>
      </c>
      <c r="E72" s="90" t="s">
        <v>172</v>
      </c>
      <c r="F72" s="90"/>
      <c r="G72" s="91"/>
      <c r="H72" s="26">
        <v>10000</v>
      </c>
    </row>
    <row r="73" spans="2:11" ht="12" customHeight="1" x14ac:dyDescent="0.2">
      <c r="B73" s="59"/>
      <c r="C73" s="89"/>
      <c r="D73" s="174" t="s">
        <v>173</v>
      </c>
      <c r="E73" s="90" t="s">
        <v>174</v>
      </c>
      <c r="F73" s="90" t="s">
        <v>175</v>
      </c>
      <c r="G73" s="176">
        <f>H74</f>
        <v>500</v>
      </c>
      <c r="H73" s="26"/>
    </row>
    <row r="74" spans="2:11" ht="12" customHeight="1" x14ac:dyDescent="0.2">
      <c r="B74" s="61"/>
      <c r="C74" s="62"/>
      <c r="D74" s="136" t="s">
        <v>91</v>
      </c>
      <c r="E74" s="44" t="s">
        <v>176</v>
      </c>
      <c r="F74" s="44"/>
      <c r="G74" s="54"/>
      <c r="H74" s="72">
        <v>500</v>
      </c>
    </row>
    <row r="75" spans="2:11" ht="12" customHeight="1" x14ac:dyDescent="0.2">
      <c r="B75" s="73">
        <v>45657</v>
      </c>
      <c r="C75" s="74" t="s">
        <v>196</v>
      </c>
      <c r="D75" s="171" t="s">
        <v>178</v>
      </c>
      <c r="E75" s="130" t="s">
        <v>179</v>
      </c>
      <c r="F75" s="130" t="s">
        <v>184</v>
      </c>
      <c r="G75" s="173">
        <f>H76</f>
        <v>29000</v>
      </c>
      <c r="H75" s="79"/>
    </row>
    <row r="76" spans="2:11" ht="12" customHeight="1" x14ac:dyDescent="0.2">
      <c r="B76" s="59"/>
      <c r="C76" s="60"/>
      <c r="D76" s="46" t="s">
        <v>94</v>
      </c>
      <c r="E76" s="42" t="s">
        <v>180</v>
      </c>
      <c r="F76" s="42"/>
      <c r="G76" s="53"/>
      <c r="H76" s="67">
        <f>G9</f>
        <v>29000</v>
      </c>
    </row>
    <row r="77" spans="2:11" ht="12" customHeight="1" x14ac:dyDescent="0.2">
      <c r="B77" s="59"/>
      <c r="C77" s="60"/>
      <c r="D77" s="174" t="s">
        <v>178</v>
      </c>
      <c r="E77" s="42" t="s">
        <v>179</v>
      </c>
      <c r="F77" s="42"/>
      <c r="G77" s="53"/>
      <c r="H77" s="177">
        <f>G78</f>
        <v>5000</v>
      </c>
    </row>
    <row r="78" spans="2:11" ht="12" customHeight="1" x14ac:dyDescent="0.2">
      <c r="B78" s="61"/>
      <c r="C78" s="62"/>
      <c r="D78" s="136" t="s">
        <v>94</v>
      </c>
      <c r="E78" s="44" t="s">
        <v>180</v>
      </c>
      <c r="F78" s="70"/>
      <c r="G78" s="71">
        <v>5000</v>
      </c>
      <c r="H78" s="72"/>
    </row>
    <row r="79" spans="2:11" ht="12" customHeight="1" x14ac:dyDescent="0.2">
      <c r="B79" s="73">
        <v>45657</v>
      </c>
      <c r="C79" s="74" t="s">
        <v>177</v>
      </c>
      <c r="D79" s="146" t="s">
        <v>182</v>
      </c>
      <c r="E79" s="130" t="s">
        <v>183</v>
      </c>
      <c r="F79" s="130" t="s">
        <v>185</v>
      </c>
      <c r="G79" s="147">
        <v>800</v>
      </c>
      <c r="H79" s="79"/>
    </row>
    <row r="80" spans="2:11" ht="12" customHeight="1" thickBot="1" x14ac:dyDescent="0.25">
      <c r="B80" s="124"/>
      <c r="C80" s="125"/>
      <c r="D80" s="179" t="s">
        <v>166</v>
      </c>
      <c r="E80" s="109" t="s">
        <v>169</v>
      </c>
      <c r="F80" s="94"/>
      <c r="G80" s="126"/>
      <c r="H80" s="178">
        <f>G79</f>
        <v>800</v>
      </c>
    </row>
    <row r="81" spans="2:17" ht="12" customHeight="1" x14ac:dyDescent="0.2">
      <c r="B81" s="155">
        <v>45657</v>
      </c>
      <c r="C81" s="156" t="s">
        <v>181</v>
      </c>
      <c r="D81" s="180" t="s">
        <v>107</v>
      </c>
      <c r="E81" s="157" t="s">
        <v>108</v>
      </c>
      <c r="F81" s="158" t="s">
        <v>197</v>
      </c>
      <c r="G81" s="81"/>
      <c r="H81" s="82">
        <f>G26</f>
        <v>25000</v>
      </c>
      <c r="J81" s="360" t="s">
        <v>237</v>
      </c>
      <c r="K81" s="361"/>
      <c r="L81" s="362"/>
      <c r="M81" s="363" t="s">
        <v>238</v>
      </c>
      <c r="N81" s="364"/>
      <c r="O81" s="365"/>
    </row>
    <row r="82" spans="2:17" ht="12" customHeight="1" x14ac:dyDescent="0.2">
      <c r="B82" s="143"/>
      <c r="C82" s="144"/>
      <c r="D82" s="168" t="s">
        <v>115</v>
      </c>
      <c r="E82" s="64" t="s">
        <v>116</v>
      </c>
      <c r="F82" s="90"/>
      <c r="G82" s="66"/>
      <c r="H82" s="67">
        <f>G36</f>
        <v>6000</v>
      </c>
      <c r="J82" s="198" t="str">
        <f t="shared" ref="J82:J92" si="0">D81</f>
        <v>(600)</v>
      </c>
      <c r="K82" s="197" t="str">
        <f t="shared" ref="K82:K92" si="1">E81</f>
        <v>Compra de mercaderías</v>
      </c>
      <c r="L82" s="225">
        <f t="shared" ref="L82:L92" si="2">H81</f>
        <v>25000</v>
      </c>
      <c r="M82" s="198" t="str">
        <f t="shared" ref="M82:N85" si="3">D93</f>
        <v>(759)</v>
      </c>
      <c r="N82" s="157" t="str">
        <f t="shared" si="3"/>
        <v>Ingresos por servicios diversos</v>
      </c>
      <c r="O82" s="225">
        <f>G93</f>
        <v>3000</v>
      </c>
    </row>
    <row r="83" spans="2:17" ht="12" customHeight="1" x14ac:dyDescent="0.2">
      <c r="B83" s="143"/>
      <c r="C83" s="60"/>
      <c r="D83" s="168" t="s">
        <v>55</v>
      </c>
      <c r="E83" s="64" t="s">
        <v>56</v>
      </c>
      <c r="F83" s="90"/>
      <c r="G83" s="66"/>
      <c r="H83" s="67">
        <f>G39+G71</f>
        <v>11750</v>
      </c>
      <c r="J83" s="199" t="str">
        <f t="shared" si="0"/>
        <v>(708)</v>
      </c>
      <c r="K83" s="150" t="str">
        <f t="shared" si="1"/>
        <v>Devoluciones de ventas</v>
      </c>
      <c r="L83" s="226">
        <f t="shared" si="2"/>
        <v>6000</v>
      </c>
      <c r="M83" s="199" t="str">
        <f t="shared" si="3"/>
        <v>(700)</v>
      </c>
      <c r="N83" s="145" t="str">
        <f t="shared" si="3"/>
        <v>Venta de mercaderías</v>
      </c>
      <c r="O83" s="226">
        <f>G94</f>
        <v>45000</v>
      </c>
    </row>
    <row r="84" spans="2:17" ht="12" customHeight="1" x14ac:dyDescent="0.2">
      <c r="B84" s="143"/>
      <c r="C84" s="144"/>
      <c r="D84" s="168" t="s">
        <v>59</v>
      </c>
      <c r="E84" s="64" t="s">
        <v>60</v>
      </c>
      <c r="F84" s="90"/>
      <c r="G84" s="66"/>
      <c r="H84" s="67">
        <f>G43</f>
        <v>14250</v>
      </c>
      <c r="J84" s="199" t="str">
        <f t="shared" si="0"/>
        <v>(681)</v>
      </c>
      <c r="K84" s="150" t="str">
        <f t="shared" si="1"/>
        <v>Amortización del inmovilizado material</v>
      </c>
      <c r="L84" s="226">
        <f t="shared" si="2"/>
        <v>11750</v>
      </c>
      <c r="M84" s="199" t="str">
        <f t="shared" si="3"/>
        <v>(705)</v>
      </c>
      <c r="N84" s="145" t="str">
        <f t="shared" si="3"/>
        <v>Prestación de servicios</v>
      </c>
      <c r="O84" s="226">
        <f>G95</f>
        <v>2500</v>
      </c>
    </row>
    <row r="85" spans="2:17" ht="12" customHeight="1" x14ac:dyDescent="0.2">
      <c r="B85" s="143"/>
      <c r="C85" s="144"/>
      <c r="D85" s="168" t="s">
        <v>134</v>
      </c>
      <c r="E85" s="64" t="s">
        <v>135</v>
      </c>
      <c r="F85" s="90"/>
      <c r="G85" s="66"/>
      <c r="H85" s="67">
        <f>G46</f>
        <v>5000</v>
      </c>
      <c r="J85" s="199" t="str">
        <f t="shared" si="0"/>
        <v>(671)</v>
      </c>
      <c r="K85" s="150" t="str">
        <f t="shared" si="1"/>
        <v>Pérdidas procedentes del inmov. Material</v>
      </c>
      <c r="L85" s="226">
        <f t="shared" si="2"/>
        <v>14250</v>
      </c>
      <c r="M85" s="199" t="str">
        <f t="shared" si="3"/>
        <v>(794)</v>
      </c>
      <c r="N85" s="145" t="str">
        <f t="shared" si="3"/>
        <v>Reversión deterioro de créditos poc</v>
      </c>
      <c r="O85" s="226">
        <f>G96</f>
        <v>7000</v>
      </c>
    </row>
    <row r="86" spans="2:17" ht="12" customHeight="1" x14ac:dyDescent="0.2">
      <c r="B86" s="143"/>
      <c r="C86" s="144"/>
      <c r="D86" s="168" t="s">
        <v>136</v>
      </c>
      <c r="E86" s="42" t="s">
        <v>141</v>
      </c>
      <c r="F86" s="90"/>
      <c r="G86" s="66"/>
      <c r="H86" s="67">
        <f>G52</f>
        <v>8000</v>
      </c>
      <c r="J86" s="199" t="str">
        <f t="shared" si="0"/>
        <v>(650)</v>
      </c>
      <c r="K86" s="150" t="str">
        <f t="shared" si="1"/>
        <v>Pérdidas de créditos incobrables</v>
      </c>
      <c r="L86" s="226">
        <f t="shared" si="2"/>
        <v>5000</v>
      </c>
      <c r="M86" s="92"/>
      <c r="N86" s="153"/>
      <c r="O86" s="228"/>
    </row>
    <row r="87" spans="2:17" ht="12" customHeight="1" x14ac:dyDescent="0.2">
      <c r="B87" s="143"/>
      <c r="C87" s="144"/>
      <c r="D87" s="174" t="s">
        <v>166</v>
      </c>
      <c r="E87" s="42" t="s">
        <v>169</v>
      </c>
      <c r="F87" s="90"/>
      <c r="G87" s="66"/>
      <c r="H87" s="67">
        <f>G54-H80</f>
        <v>400</v>
      </c>
      <c r="J87" s="199" t="str">
        <f t="shared" si="0"/>
        <v>(694)</v>
      </c>
      <c r="K87" s="150" t="str">
        <f t="shared" si="1"/>
        <v>Pérdidas por deterioro de créditos poc</v>
      </c>
      <c r="L87" s="226">
        <f t="shared" si="2"/>
        <v>8000</v>
      </c>
      <c r="M87" s="92"/>
      <c r="N87" s="153"/>
      <c r="O87" s="228"/>
    </row>
    <row r="88" spans="2:17" ht="12" customHeight="1" x14ac:dyDescent="0.2">
      <c r="B88" s="143"/>
      <c r="C88" s="144"/>
      <c r="D88" s="168" t="s">
        <v>145</v>
      </c>
      <c r="E88" s="64" t="s">
        <v>146</v>
      </c>
      <c r="F88" s="90"/>
      <c r="G88" s="66"/>
      <c r="H88" s="67">
        <f>G57</f>
        <v>20500</v>
      </c>
      <c r="J88" s="199" t="str">
        <f t="shared" si="0"/>
        <v>(622)</v>
      </c>
      <c r="K88" s="150" t="str">
        <f t="shared" si="1"/>
        <v>Reparaciones y conservación</v>
      </c>
      <c r="L88" s="226">
        <f t="shared" si="2"/>
        <v>400</v>
      </c>
      <c r="M88" s="92"/>
      <c r="N88" s="153"/>
      <c r="O88" s="228"/>
    </row>
    <row r="89" spans="2:17" ht="12" customHeight="1" x14ac:dyDescent="0.2">
      <c r="B89" s="143"/>
      <c r="C89" s="144"/>
      <c r="D89" s="168" t="s">
        <v>147</v>
      </c>
      <c r="E89" s="64" t="s">
        <v>148</v>
      </c>
      <c r="F89" s="90"/>
      <c r="G89" s="66"/>
      <c r="H89" s="67">
        <f>G58</f>
        <v>6150</v>
      </c>
      <c r="J89" s="199" t="str">
        <f t="shared" si="0"/>
        <v>(640)</v>
      </c>
      <c r="K89" s="150" t="str">
        <f t="shared" si="1"/>
        <v>Sueldos y salarios</v>
      </c>
      <c r="L89" s="226">
        <f t="shared" si="2"/>
        <v>20500</v>
      </c>
      <c r="M89" s="92"/>
      <c r="N89" s="153"/>
      <c r="O89" s="228"/>
    </row>
    <row r="90" spans="2:17" ht="12" customHeight="1" x14ac:dyDescent="0.2">
      <c r="B90" s="143"/>
      <c r="C90" s="144"/>
      <c r="D90" s="174" t="s">
        <v>173</v>
      </c>
      <c r="E90" s="90" t="s">
        <v>174</v>
      </c>
      <c r="F90" s="90"/>
      <c r="G90" s="66"/>
      <c r="H90" s="67">
        <f>G73</f>
        <v>500</v>
      </c>
      <c r="J90" s="199" t="str">
        <f t="shared" si="0"/>
        <v>(642)</v>
      </c>
      <c r="K90" s="150" t="str">
        <f t="shared" si="1"/>
        <v>Seguridad Social a Cargo de la empresa</v>
      </c>
      <c r="L90" s="226">
        <f t="shared" si="2"/>
        <v>6150</v>
      </c>
      <c r="M90" s="92"/>
      <c r="N90" s="153"/>
      <c r="O90" s="228"/>
    </row>
    <row r="91" spans="2:17" ht="12" customHeight="1" x14ac:dyDescent="0.2">
      <c r="B91" s="143"/>
      <c r="C91" s="144"/>
      <c r="D91" s="174" t="s">
        <v>178</v>
      </c>
      <c r="E91" s="42" t="s">
        <v>179</v>
      </c>
      <c r="F91" s="90"/>
      <c r="G91" s="66"/>
      <c r="H91" s="67">
        <f>G75-H77</f>
        <v>24000</v>
      </c>
      <c r="J91" s="199" t="str">
        <f t="shared" si="0"/>
        <v>(680)</v>
      </c>
      <c r="K91" s="150" t="str">
        <f t="shared" si="1"/>
        <v>Amortización Inmovilizado Intangible</v>
      </c>
      <c r="L91" s="226">
        <f t="shared" si="2"/>
        <v>500</v>
      </c>
      <c r="M91" s="92"/>
      <c r="N91" s="153"/>
      <c r="O91" s="228"/>
    </row>
    <row r="92" spans="2:17" ht="12" customHeight="1" thickBot="1" x14ac:dyDescent="0.25">
      <c r="B92" s="159"/>
      <c r="C92" s="160"/>
      <c r="D92" s="160" t="s">
        <v>198</v>
      </c>
      <c r="E92" s="161" t="s">
        <v>199</v>
      </c>
      <c r="F92" s="117"/>
      <c r="G92" s="205">
        <f>SUM(H81:H91)</f>
        <v>121550</v>
      </c>
      <c r="H92" s="72"/>
      <c r="J92" s="200" t="str">
        <f t="shared" si="0"/>
        <v>(610)</v>
      </c>
      <c r="K92" s="201" t="str">
        <f t="shared" si="1"/>
        <v>Variación de existencias</v>
      </c>
      <c r="L92" s="227">
        <f t="shared" si="2"/>
        <v>24000</v>
      </c>
      <c r="M92" s="202"/>
      <c r="N92" s="203"/>
      <c r="O92" s="229"/>
    </row>
    <row r="93" spans="2:17" ht="12" customHeight="1" x14ac:dyDescent="0.2">
      <c r="B93" s="155"/>
      <c r="C93" s="156"/>
      <c r="D93" s="181" t="s">
        <v>105</v>
      </c>
      <c r="E93" s="80" t="s">
        <v>106</v>
      </c>
      <c r="F93" s="158" t="s">
        <v>200</v>
      </c>
      <c r="G93" s="81">
        <f>H23</f>
        <v>3000</v>
      </c>
      <c r="H93" s="82"/>
      <c r="J93" s="366" t="s">
        <v>239</v>
      </c>
      <c r="K93" s="367"/>
      <c r="L93" s="224">
        <f>SUM(L82:L92)</f>
        <v>121550</v>
      </c>
      <c r="M93" s="368" t="s">
        <v>240</v>
      </c>
      <c r="N93" s="369"/>
      <c r="O93" s="204">
        <f>SUM(O82:O92)</f>
        <v>57500</v>
      </c>
      <c r="P93" s="230">
        <f>O93-L93</f>
        <v>-64050</v>
      </c>
      <c r="Q93" s="196" t="s">
        <v>201</v>
      </c>
    </row>
    <row r="94" spans="2:17" ht="12" customHeight="1" x14ac:dyDescent="0.2">
      <c r="B94" s="143"/>
      <c r="C94" s="144"/>
      <c r="D94" s="170" t="s">
        <v>53</v>
      </c>
      <c r="E94" s="64" t="s">
        <v>111</v>
      </c>
      <c r="F94" s="90"/>
      <c r="G94" s="66">
        <f>H29</f>
        <v>45000</v>
      </c>
      <c r="H94" s="67"/>
    </row>
    <row r="95" spans="2:17" ht="12" customHeight="1" x14ac:dyDescent="0.2">
      <c r="B95" s="143"/>
      <c r="C95" s="144"/>
      <c r="D95" s="170" t="s">
        <v>110</v>
      </c>
      <c r="E95" s="64" t="s">
        <v>113</v>
      </c>
      <c r="F95" s="90"/>
      <c r="G95" s="66">
        <f>H33</f>
        <v>2500</v>
      </c>
      <c r="H95" s="67"/>
    </row>
    <row r="96" spans="2:17" ht="12" customHeight="1" x14ac:dyDescent="0.2">
      <c r="B96" s="143"/>
      <c r="C96" s="144"/>
      <c r="D96" s="170" t="s">
        <v>142</v>
      </c>
      <c r="E96" s="64" t="s">
        <v>137</v>
      </c>
      <c r="F96" s="90"/>
      <c r="G96" s="66">
        <f>H49</f>
        <v>7000</v>
      </c>
      <c r="H96" s="67"/>
    </row>
    <row r="97" spans="2:15" ht="12" customHeight="1" x14ac:dyDescent="0.2">
      <c r="B97" s="159"/>
      <c r="C97" s="160"/>
      <c r="D97" s="68" t="s">
        <v>198</v>
      </c>
      <c r="E97" s="69" t="s">
        <v>199</v>
      </c>
      <c r="F97" s="117"/>
      <c r="G97" s="71"/>
      <c r="H97" s="206">
        <f>SUM(G93:G96)</f>
        <v>57500</v>
      </c>
      <c r="I97" s="182"/>
      <c r="J97" s="9"/>
      <c r="K97" s="9"/>
      <c r="L97" s="9"/>
      <c r="M97" s="9"/>
      <c r="N97" s="9"/>
    </row>
    <row r="98" spans="2:15" ht="12" customHeight="1" x14ac:dyDescent="0.2">
      <c r="B98" s="57">
        <v>45657</v>
      </c>
      <c r="C98" s="58" t="s">
        <v>22</v>
      </c>
      <c r="D98" s="138" t="s">
        <v>123</v>
      </c>
      <c r="E98" s="55" t="s">
        <v>88</v>
      </c>
      <c r="F98" s="55" t="s">
        <v>236</v>
      </c>
      <c r="G98" s="158"/>
      <c r="H98" s="185">
        <v>220000</v>
      </c>
      <c r="J98" s="370" t="s">
        <v>247</v>
      </c>
      <c r="K98" s="371"/>
      <c r="L98" s="371"/>
      <c r="M98" s="371"/>
      <c r="N98" s="371"/>
      <c r="O98" s="372"/>
    </row>
    <row r="99" spans="2:15" ht="12" customHeight="1" x14ac:dyDescent="0.2">
      <c r="B99" s="59"/>
      <c r="C99" s="60"/>
      <c r="D99" s="110" t="s">
        <v>39</v>
      </c>
      <c r="E99" s="42" t="s">
        <v>89</v>
      </c>
      <c r="F99" s="42"/>
      <c r="G99" s="90"/>
      <c r="H99" s="112">
        <v>-50000</v>
      </c>
      <c r="J99" s="352" t="s">
        <v>30</v>
      </c>
      <c r="K99" s="353"/>
      <c r="L99" s="354"/>
      <c r="M99" s="355" t="s">
        <v>31</v>
      </c>
      <c r="N99" s="356"/>
      <c r="O99" s="357"/>
    </row>
    <row r="100" spans="2:15" ht="12" customHeight="1" x14ac:dyDescent="0.2">
      <c r="B100" s="59"/>
      <c r="C100" s="60"/>
      <c r="D100" s="110" t="s">
        <v>90</v>
      </c>
      <c r="E100" s="42" t="s">
        <v>92</v>
      </c>
      <c r="F100" s="42"/>
      <c r="G100" s="90"/>
      <c r="H100" s="112">
        <v>4000</v>
      </c>
      <c r="J100" s="88"/>
      <c r="K100" s="210" t="s">
        <v>241</v>
      </c>
      <c r="L100" s="220"/>
      <c r="M100" s="88"/>
      <c r="N100" s="209" t="s">
        <v>242</v>
      </c>
      <c r="O100" s="195"/>
    </row>
    <row r="101" spans="2:15" ht="12" customHeight="1" x14ac:dyDescent="0.2">
      <c r="B101" s="59"/>
      <c r="C101" s="60"/>
      <c r="D101" s="110" t="s">
        <v>91</v>
      </c>
      <c r="E101" s="42" t="s">
        <v>93</v>
      </c>
      <c r="F101" s="42"/>
      <c r="G101" s="90"/>
      <c r="H101" s="112">
        <v>-2500</v>
      </c>
      <c r="J101" s="208" t="str">
        <f t="shared" ref="J101:K104" si="4">D98</f>
        <v>(211.1)</v>
      </c>
      <c r="K101" s="211" t="str">
        <f t="shared" si="4"/>
        <v>Construcciones (Nave)</v>
      </c>
      <c r="L101" s="221">
        <f>H98</f>
        <v>220000</v>
      </c>
      <c r="M101" s="208" t="str">
        <f>D111</f>
        <v>(100)</v>
      </c>
      <c r="N101" s="190" t="str">
        <f>E111</f>
        <v>Capital social</v>
      </c>
      <c r="O101" s="219">
        <f>G111</f>
        <v>160000</v>
      </c>
    </row>
    <row r="102" spans="2:15" ht="12" customHeight="1" x14ac:dyDescent="0.2">
      <c r="B102" s="59"/>
      <c r="C102" s="60"/>
      <c r="D102" s="110" t="s">
        <v>94</v>
      </c>
      <c r="E102" s="42" t="s">
        <v>71</v>
      </c>
      <c r="F102" s="42"/>
      <c r="G102" s="90"/>
      <c r="H102" s="112">
        <v>5000</v>
      </c>
      <c r="J102" s="208" t="str">
        <f t="shared" si="4"/>
        <v>(281.1)</v>
      </c>
      <c r="K102" s="211" t="str">
        <f t="shared" si="4"/>
        <v>Amortización Nave</v>
      </c>
      <c r="L102" s="221">
        <f>H99</f>
        <v>-50000</v>
      </c>
      <c r="M102" s="208" t="str">
        <f>D116</f>
        <v>(129)</v>
      </c>
      <c r="N102" s="190" t="str">
        <f>E116</f>
        <v>Resultado del ejercicio</v>
      </c>
      <c r="O102" s="219">
        <f>G116</f>
        <v>-64050</v>
      </c>
    </row>
    <row r="103" spans="2:15" ht="12" customHeight="1" x14ac:dyDescent="0.2">
      <c r="B103" s="59"/>
      <c r="C103" s="60"/>
      <c r="D103" s="110" t="s">
        <v>48</v>
      </c>
      <c r="E103" s="42" t="s">
        <v>20</v>
      </c>
      <c r="F103" s="42"/>
      <c r="G103" s="90"/>
      <c r="H103" s="112">
        <v>39990</v>
      </c>
      <c r="J103" s="208" t="str">
        <f t="shared" si="4"/>
        <v>(206)</v>
      </c>
      <c r="K103" s="211" t="str">
        <f t="shared" si="4"/>
        <v>Aplicaciones informáticas</v>
      </c>
      <c r="L103" s="221">
        <f>H100</f>
        <v>4000</v>
      </c>
      <c r="M103" s="86"/>
      <c r="N103" s="209" t="s">
        <v>243</v>
      </c>
      <c r="O103" s="219"/>
    </row>
    <row r="104" spans="2:15" ht="12" customHeight="1" x14ac:dyDescent="0.2">
      <c r="B104" s="59"/>
      <c r="C104" s="60"/>
      <c r="D104" s="110" t="s">
        <v>95</v>
      </c>
      <c r="E104" s="42" t="s">
        <v>70</v>
      </c>
      <c r="F104" s="42"/>
      <c r="G104" s="111"/>
      <c r="H104" s="51">
        <v>8000</v>
      </c>
      <c r="J104" s="208" t="str">
        <f t="shared" si="4"/>
        <v>(280)</v>
      </c>
      <c r="K104" s="211" t="str">
        <f t="shared" si="4"/>
        <v>Amortización Programa informático</v>
      </c>
      <c r="L104" s="221">
        <f>H101</f>
        <v>-2500</v>
      </c>
      <c r="M104" s="208" t="str">
        <f>D112</f>
        <v>(170)</v>
      </c>
      <c r="N104" s="192">
        <f>G112</f>
        <v>120000</v>
      </c>
      <c r="O104" s="219">
        <f>G112</f>
        <v>120000</v>
      </c>
    </row>
    <row r="105" spans="2:15" ht="12" customHeight="1" x14ac:dyDescent="0.2">
      <c r="B105" s="59"/>
      <c r="C105" s="60"/>
      <c r="D105" s="110" t="s">
        <v>96</v>
      </c>
      <c r="E105" s="42" t="s">
        <v>97</v>
      </c>
      <c r="F105" s="42"/>
      <c r="G105" s="90"/>
      <c r="H105" s="112">
        <v>-8000</v>
      </c>
      <c r="J105" s="208" t="str">
        <f>D109</f>
        <v>(253)</v>
      </c>
      <c r="K105" s="213" t="str">
        <f>E109</f>
        <v>Créditos a L.P. por enajenación inmovilizado</v>
      </c>
      <c r="L105" s="221">
        <f>H109</f>
        <v>50000</v>
      </c>
      <c r="M105" s="86"/>
      <c r="O105" s="217"/>
    </row>
    <row r="106" spans="2:15" ht="12" customHeight="1" x14ac:dyDescent="0.2">
      <c r="B106" s="59"/>
      <c r="C106" s="60"/>
      <c r="D106" s="46" t="s">
        <v>101</v>
      </c>
      <c r="E106" s="42" t="s">
        <v>102</v>
      </c>
      <c r="F106" s="42"/>
      <c r="G106" s="53"/>
      <c r="H106" s="51">
        <v>8787</v>
      </c>
      <c r="J106" s="86"/>
      <c r="L106" s="232"/>
      <c r="M106" s="86"/>
      <c r="O106" s="233"/>
    </row>
    <row r="107" spans="2:15" ht="12" customHeight="1" x14ac:dyDescent="0.2">
      <c r="B107" s="59"/>
      <c r="C107" s="60"/>
      <c r="D107" s="46" t="s">
        <v>46</v>
      </c>
      <c r="E107" s="42" t="s">
        <v>12</v>
      </c>
      <c r="F107" s="42"/>
      <c r="G107" s="53"/>
      <c r="H107" s="51">
        <v>6735</v>
      </c>
      <c r="J107" s="86"/>
      <c r="K107" s="212" t="s">
        <v>244</v>
      </c>
      <c r="L107" s="222"/>
      <c r="M107" s="86"/>
      <c r="N107" s="209" t="s">
        <v>245</v>
      </c>
      <c r="O107" s="216"/>
    </row>
    <row r="108" spans="2:15" ht="12" customHeight="1" x14ac:dyDescent="0.2">
      <c r="B108" s="59"/>
      <c r="C108" s="60"/>
      <c r="D108" s="110" t="s">
        <v>47</v>
      </c>
      <c r="E108" s="42" t="s">
        <v>13</v>
      </c>
      <c r="F108" s="42"/>
      <c r="G108" s="53"/>
      <c r="H108" s="112">
        <v>4620</v>
      </c>
      <c r="J108" s="208" t="str">
        <f t="shared" ref="J108:K112" si="5">D102</f>
        <v>(300)</v>
      </c>
      <c r="K108" s="213" t="str">
        <f t="shared" si="5"/>
        <v>Existencias</v>
      </c>
      <c r="L108" s="221">
        <f>H102</f>
        <v>5000</v>
      </c>
      <c r="M108" s="208" t="str">
        <f>D113</f>
        <v>(400)</v>
      </c>
      <c r="N108" s="190" t="str">
        <f>E113</f>
        <v>Proveedores</v>
      </c>
      <c r="O108" s="207">
        <f>G113</f>
        <v>66750</v>
      </c>
    </row>
    <row r="109" spans="2:15" ht="12" customHeight="1" x14ac:dyDescent="0.2">
      <c r="B109" s="59"/>
      <c r="C109" s="60"/>
      <c r="D109" s="110" t="s">
        <v>57</v>
      </c>
      <c r="E109" s="42" t="s">
        <v>58</v>
      </c>
      <c r="F109" s="42"/>
      <c r="G109" s="53"/>
      <c r="H109" s="112">
        <v>50000</v>
      </c>
      <c r="J109" s="208" t="str">
        <f t="shared" si="5"/>
        <v>(430)</v>
      </c>
      <c r="K109" s="213" t="str">
        <f t="shared" si="5"/>
        <v>Clientes</v>
      </c>
      <c r="L109" s="221">
        <f>H103</f>
        <v>39990</v>
      </c>
      <c r="M109" s="208" t="str">
        <f>D115</f>
        <v>(410)</v>
      </c>
      <c r="N109" s="190" t="str">
        <f>E115</f>
        <v>Acreedores por prestación de servicios</v>
      </c>
      <c r="O109" s="207">
        <f>G115</f>
        <v>1452</v>
      </c>
    </row>
    <row r="110" spans="2:15" ht="12" customHeight="1" x14ac:dyDescent="0.2">
      <c r="B110" s="59"/>
      <c r="C110" s="60"/>
      <c r="D110" s="110" t="s">
        <v>182</v>
      </c>
      <c r="E110" s="42" t="s">
        <v>183</v>
      </c>
      <c r="F110" s="42"/>
      <c r="G110" s="53"/>
      <c r="H110" s="112">
        <v>800</v>
      </c>
      <c r="J110" s="208" t="str">
        <f t="shared" si="5"/>
        <v>(436)</v>
      </c>
      <c r="K110" s="213" t="str">
        <f t="shared" si="5"/>
        <v>Clientes de dudoso cobro</v>
      </c>
      <c r="L110" s="221">
        <f>H104</f>
        <v>8000</v>
      </c>
      <c r="M110" s="208" t="str">
        <f>D114</f>
        <v>(4751)</v>
      </c>
      <c r="N110" s="190" t="str">
        <f>E114</f>
        <v>HP, acreedora por retenciones</v>
      </c>
      <c r="O110" s="207">
        <f>G114</f>
        <v>3280</v>
      </c>
    </row>
    <row r="111" spans="2:15" ht="12" customHeight="1" x14ac:dyDescent="0.2">
      <c r="B111" s="59"/>
      <c r="C111" s="60"/>
      <c r="D111" s="46" t="s">
        <v>49</v>
      </c>
      <c r="E111" s="42" t="s">
        <v>21</v>
      </c>
      <c r="F111" s="42"/>
      <c r="G111" s="53">
        <v>160000</v>
      </c>
      <c r="H111" s="51"/>
      <c r="J111" s="208" t="str">
        <f t="shared" si="5"/>
        <v>(490)</v>
      </c>
      <c r="K111" s="213" t="str">
        <f t="shared" si="5"/>
        <v>Deterioro valor créditos poc</v>
      </c>
      <c r="L111" s="221">
        <f>H105</f>
        <v>-8000</v>
      </c>
      <c r="M111" s="86"/>
      <c r="O111" s="233"/>
    </row>
    <row r="112" spans="2:15" ht="12" customHeight="1" x14ac:dyDescent="0.2">
      <c r="B112" s="59"/>
      <c r="C112" s="60"/>
      <c r="D112" s="46" t="s">
        <v>50</v>
      </c>
      <c r="E112" s="42" t="s">
        <v>44</v>
      </c>
      <c r="F112" s="42"/>
      <c r="G112" s="53">
        <v>120000</v>
      </c>
      <c r="H112" s="51"/>
      <c r="J112" s="208" t="str">
        <f t="shared" si="5"/>
        <v>(4700)</v>
      </c>
      <c r="K112" s="213" t="str">
        <f t="shared" si="5"/>
        <v>HP, Deudora por iva</v>
      </c>
      <c r="L112" s="221">
        <f>H106</f>
        <v>8787</v>
      </c>
      <c r="M112" s="86"/>
      <c r="O112" s="217"/>
    </row>
    <row r="113" spans="2:15" ht="12" customHeight="1" x14ac:dyDescent="0.2">
      <c r="B113" s="59"/>
      <c r="C113" s="60"/>
      <c r="D113" s="110" t="s">
        <v>51</v>
      </c>
      <c r="E113" s="42" t="s">
        <v>19</v>
      </c>
      <c r="F113" s="42"/>
      <c r="G113" s="53">
        <v>66750</v>
      </c>
      <c r="H113" s="112"/>
      <c r="J113" s="208" t="str">
        <f>D110</f>
        <v>(480)</v>
      </c>
      <c r="K113" s="213" t="str">
        <f>E110</f>
        <v>Gastos anticipados</v>
      </c>
      <c r="L113" s="221">
        <f>H110</f>
        <v>800</v>
      </c>
      <c r="M113" s="86"/>
      <c r="O113" s="216"/>
    </row>
    <row r="114" spans="2:15" ht="12" customHeight="1" x14ac:dyDescent="0.2">
      <c r="B114" s="59"/>
      <c r="C114" s="60"/>
      <c r="D114" s="113" t="s">
        <v>149</v>
      </c>
      <c r="E114" s="42" t="s">
        <v>99</v>
      </c>
      <c r="F114" s="90"/>
      <c r="G114" s="114">
        <v>3280</v>
      </c>
      <c r="H114" s="115"/>
      <c r="J114" s="208" t="str">
        <f>D107</f>
        <v>(572)</v>
      </c>
      <c r="K114" s="213" t="str">
        <f>E107</f>
        <v>Bancos</v>
      </c>
      <c r="L114" s="221">
        <f>H107</f>
        <v>6735</v>
      </c>
      <c r="M114" s="86"/>
      <c r="O114" s="216"/>
    </row>
    <row r="115" spans="2:15" x14ac:dyDescent="0.2">
      <c r="B115" s="59"/>
      <c r="C115" s="60"/>
      <c r="D115" s="113" t="s">
        <v>167</v>
      </c>
      <c r="E115" s="42" t="s">
        <v>168</v>
      </c>
      <c r="F115" s="90"/>
      <c r="G115" s="114">
        <v>1452</v>
      </c>
      <c r="H115" s="115"/>
      <c r="J115" s="214" t="str">
        <f>D108</f>
        <v>(570)</v>
      </c>
      <c r="K115" s="213" t="str">
        <f>E108</f>
        <v>Caja</v>
      </c>
      <c r="L115" s="223">
        <f>H108</f>
        <v>4620</v>
      </c>
      <c r="M115" s="87"/>
      <c r="O115" s="218"/>
    </row>
    <row r="116" spans="2:15" x14ac:dyDescent="0.2">
      <c r="B116" s="61"/>
      <c r="C116" s="62"/>
      <c r="D116" s="186" t="s">
        <v>198</v>
      </c>
      <c r="E116" s="187" t="s">
        <v>199</v>
      </c>
      <c r="F116" s="188"/>
      <c r="G116" s="189">
        <f>H97-G92</f>
        <v>-64050</v>
      </c>
      <c r="H116" s="119"/>
      <c r="J116" s="358" t="s">
        <v>28</v>
      </c>
      <c r="K116" s="359"/>
      <c r="L116" s="231">
        <f>SUM(L101:L115)</f>
        <v>287432</v>
      </c>
      <c r="M116" s="355" t="s">
        <v>246</v>
      </c>
      <c r="N116" s="356"/>
      <c r="O116" s="215">
        <f>SUM(O100:O115)</f>
        <v>287432</v>
      </c>
    </row>
  </sheetData>
  <mergeCells count="9">
    <mergeCell ref="J99:L99"/>
    <mergeCell ref="M99:O99"/>
    <mergeCell ref="J116:K116"/>
    <mergeCell ref="M116:N116"/>
    <mergeCell ref="J81:L81"/>
    <mergeCell ref="M81:O81"/>
    <mergeCell ref="J93:K93"/>
    <mergeCell ref="M93:N93"/>
    <mergeCell ref="J98:O98"/>
  </mergeCells>
  <phoneticPr fontId="11" type="noConversion"/>
  <printOptions horizontalCentered="1"/>
  <pageMargins left="0.59055118110236227" right="0.59055118110236227" top="0.74803149606299213" bottom="0.74803149606299213" header="0.31496062992125984" footer="0.31496062992125984"/>
  <pageSetup paperSize="9" scale="90" orientation="portrait" horizontalDpi="1200" verticalDpi="1200" r:id="rId1"/>
  <ignoredErrors>
    <ignoredError sqref="C3:C4 C44 D39 C14:C23 C27:C28 C35 C4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D603-E552-444D-AC6A-63A0DAA38E57}">
  <dimension ref="A1:I101"/>
  <sheetViews>
    <sheetView showGridLines="0" zoomScaleNormal="100" workbookViewId="0">
      <pane ySplit="2" topLeftCell="A81" activePane="bottomLeft" state="frozen"/>
      <selection pane="bottomLeft" activeCell="J112" sqref="J112"/>
    </sheetView>
  </sheetViews>
  <sheetFormatPr baseColWidth="10" defaultRowHeight="12" x14ac:dyDescent="0.2"/>
  <cols>
    <col min="1" max="1" width="3.28515625" style="9" customWidth="1"/>
    <col min="2" max="2" width="8.140625" style="11" bestFit="1" customWidth="1"/>
    <col min="3" max="3" width="4.140625" style="12" bestFit="1" customWidth="1"/>
    <col min="4" max="4" width="6.5703125" style="12" bestFit="1" customWidth="1"/>
    <col min="5" max="5" width="39.5703125" style="13" bestFit="1" customWidth="1"/>
    <col min="6" max="6" width="22.7109375" style="9" bestFit="1" customWidth="1"/>
    <col min="7" max="8" width="9.85546875" style="14" bestFit="1" customWidth="1"/>
    <col min="9" max="9" width="6.7109375" style="9" customWidth="1"/>
    <col min="10" max="16384" width="11.42578125" style="9"/>
  </cols>
  <sheetData>
    <row r="1" spans="1:8" ht="27.75" customHeight="1" x14ac:dyDescent="0.3">
      <c r="A1" s="183"/>
      <c r="B1" s="22" t="s">
        <v>26</v>
      </c>
      <c r="C1" s="23" t="s">
        <v>61</v>
      </c>
    </row>
    <row r="2" spans="1:8" ht="12" customHeight="1" x14ac:dyDescent="0.2">
      <c r="B2" s="16" t="s">
        <v>2</v>
      </c>
      <c r="C2" s="17" t="s">
        <v>16</v>
      </c>
      <c r="D2" s="17" t="s">
        <v>9</v>
      </c>
      <c r="E2" s="18" t="s">
        <v>10</v>
      </c>
      <c r="F2" s="19" t="s">
        <v>15</v>
      </c>
      <c r="G2" s="20" t="s">
        <v>0</v>
      </c>
      <c r="H2" s="21" t="s">
        <v>1</v>
      </c>
    </row>
    <row r="3" spans="1:8" s="10" customFormat="1" ht="12" customHeight="1" x14ac:dyDescent="0.25">
      <c r="B3" s="57">
        <v>45292</v>
      </c>
      <c r="C3" s="58" t="s">
        <v>22</v>
      </c>
      <c r="D3" s="138"/>
      <c r="E3" s="55"/>
      <c r="F3" s="55" t="s">
        <v>103</v>
      </c>
      <c r="G3" s="139"/>
      <c r="H3" s="56"/>
    </row>
    <row r="4" spans="1:8" s="10" customFormat="1" ht="12" customHeight="1" x14ac:dyDescent="0.25">
      <c r="B4" s="59"/>
      <c r="C4" s="60"/>
      <c r="D4" s="110"/>
      <c r="E4" s="42"/>
      <c r="F4" s="42"/>
      <c r="G4" s="111"/>
      <c r="H4" s="51"/>
    </row>
    <row r="5" spans="1:8" s="10" customFormat="1" ht="12" customHeight="1" x14ac:dyDescent="0.2">
      <c r="B5" s="59"/>
      <c r="C5" s="60"/>
      <c r="D5" s="120"/>
      <c r="E5" s="65"/>
      <c r="F5" s="90"/>
      <c r="G5" s="66"/>
      <c r="H5" s="51"/>
    </row>
    <row r="6" spans="1:8" s="10" customFormat="1" ht="12" customHeight="1" x14ac:dyDescent="0.2">
      <c r="B6" s="59"/>
      <c r="C6" s="60"/>
      <c r="D6" s="120"/>
      <c r="E6" s="65"/>
      <c r="F6" s="90"/>
      <c r="G6" s="66"/>
      <c r="H6" s="51"/>
    </row>
    <row r="7" spans="1:8" s="10" customFormat="1" ht="12" customHeight="1" x14ac:dyDescent="0.25">
      <c r="B7" s="59"/>
      <c r="C7" s="60"/>
      <c r="D7" s="110"/>
      <c r="E7" s="42"/>
      <c r="F7" s="42"/>
      <c r="G7" s="111"/>
      <c r="H7" s="51"/>
    </row>
    <row r="8" spans="1:8" s="10" customFormat="1" ht="12" customHeight="1" x14ac:dyDescent="0.25">
      <c r="B8" s="59"/>
      <c r="C8" s="60"/>
      <c r="D8" s="110"/>
      <c r="E8" s="42"/>
      <c r="F8" s="42"/>
      <c r="G8" s="111"/>
      <c r="H8" s="51"/>
    </row>
    <row r="9" spans="1:8" s="10" customFormat="1" ht="12" customHeight="1" x14ac:dyDescent="0.25">
      <c r="B9" s="59"/>
      <c r="C9" s="60"/>
      <c r="D9" s="110"/>
      <c r="E9" s="42"/>
      <c r="F9" s="42"/>
      <c r="G9" s="111"/>
      <c r="H9" s="51"/>
    </row>
    <row r="10" spans="1:8" s="10" customFormat="1" ht="12" customHeight="1" x14ac:dyDescent="0.25">
      <c r="B10" s="59"/>
      <c r="C10" s="60"/>
      <c r="D10" s="110"/>
      <c r="E10" s="42"/>
      <c r="F10" s="42"/>
      <c r="G10" s="111"/>
      <c r="H10" s="51"/>
    </row>
    <row r="11" spans="1:8" s="10" customFormat="1" ht="12" customHeight="1" x14ac:dyDescent="0.25">
      <c r="B11" s="59"/>
      <c r="C11" s="60"/>
      <c r="D11" s="110"/>
      <c r="E11" s="42"/>
      <c r="F11" s="42"/>
      <c r="G11" s="111"/>
      <c r="H11" s="51"/>
    </row>
    <row r="12" spans="1:8" s="10" customFormat="1" ht="12" customHeight="1" x14ac:dyDescent="0.25">
      <c r="B12" s="59"/>
      <c r="C12" s="60"/>
      <c r="D12" s="110"/>
      <c r="E12" s="42"/>
      <c r="F12" s="42"/>
      <c r="G12" s="111"/>
      <c r="H12" s="51"/>
    </row>
    <row r="13" spans="1:8" s="10" customFormat="1" ht="12" customHeight="1" x14ac:dyDescent="0.25">
      <c r="B13" s="59"/>
      <c r="C13" s="60"/>
      <c r="D13" s="46"/>
      <c r="E13" s="42"/>
      <c r="F13" s="42"/>
      <c r="G13" s="53"/>
      <c r="H13" s="51"/>
    </row>
    <row r="14" spans="1:8" s="10" customFormat="1" ht="12" customHeight="1" x14ac:dyDescent="0.25">
      <c r="B14" s="59"/>
      <c r="C14" s="60"/>
      <c r="D14" s="46"/>
      <c r="E14" s="42"/>
      <c r="F14" s="42"/>
      <c r="G14" s="53"/>
      <c r="H14" s="51"/>
    </row>
    <row r="15" spans="1:8" s="10" customFormat="1" ht="12" customHeight="1" x14ac:dyDescent="0.25">
      <c r="B15" s="59"/>
      <c r="C15" s="60"/>
      <c r="D15" s="110"/>
      <c r="E15" s="42"/>
      <c r="F15" s="42"/>
      <c r="G15" s="53"/>
      <c r="H15" s="112"/>
    </row>
    <row r="16" spans="1:8" s="10" customFormat="1" ht="12" customHeight="1" x14ac:dyDescent="0.25">
      <c r="B16" s="59"/>
      <c r="C16" s="60"/>
      <c r="D16" s="46"/>
      <c r="E16" s="42"/>
      <c r="F16" s="42"/>
      <c r="G16" s="53"/>
      <c r="H16" s="51"/>
    </row>
    <row r="17" spans="2:8" s="10" customFormat="1" ht="12" customHeight="1" x14ac:dyDescent="0.25">
      <c r="B17" s="59"/>
      <c r="C17" s="60"/>
      <c r="D17" s="46"/>
      <c r="E17" s="42"/>
      <c r="F17" s="42"/>
      <c r="G17" s="53"/>
      <c r="H17" s="51"/>
    </row>
    <row r="18" spans="2:8" s="10" customFormat="1" ht="12" customHeight="1" x14ac:dyDescent="0.25">
      <c r="B18" s="59"/>
      <c r="C18" s="60"/>
      <c r="D18" s="110"/>
      <c r="E18" s="42"/>
      <c r="F18" s="42"/>
      <c r="G18" s="53"/>
      <c r="H18" s="112"/>
    </row>
    <row r="19" spans="2:8" s="10" customFormat="1" ht="12" customHeight="1" x14ac:dyDescent="0.25">
      <c r="B19" s="59"/>
      <c r="C19" s="60"/>
      <c r="D19" s="46"/>
      <c r="E19" s="42"/>
      <c r="F19" s="42"/>
      <c r="G19" s="53"/>
      <c r="H19" s="51"/>
    </row>
    <row r="20" spans="2:8" s="10" customFormat="1" ht="12" customHeight="1" x14ac:dyDescent="0.2">
      <c r="B20" s="59"/>
      <c r="C20" s="60"/>
      <c r="D20" s="113"/>
      <c r="E20" s="42"/>
      <c r="F20" s="90"/>
      <c r="G20" s="114"/>
      <c r="H20" s="115"/>
    </row>
    <row r="21" spans="2:8" s="10" customFormat="1" ht="12" customHeight="1" x14ac:dyDescent="0.2">
      <c r="B21" s="61"/>
      <c r="C21" s="62"/>
      <c r="D21" s="116"/>
      <c r="E21" s="44"/>
      <c r="F21" s="117"/>
      <c r="G21" s="118"/>
      <c r="H21" s="119"/>
    </row>
    <row r="22" spans="2:8" s="10" customFormat="1" ht="12" customHeight="1" x14ac:dyDescent="0.25">
      <c r="B22" s="73">
        <v>45292</v>
      </c>
      <c r="C22" s="74" t="s">
        <v>11</v>
      </c>
      <c r="D22" s="75"/>
      <c r="E22" s="76"/>
      <c r="F22" s="77" t="s">
        <v>104</v>
      </c>
      <c r="G22" s="78"/>
      <c r="H22" s="79"/>
    </row>
    <row r="23" spans="2:8" s="10" customFormat="1" ht="12" customHeight="1" x14ac:dyDescent="0.25">
      <c r="B23" s="61"/>
      <c r="C23" s="62"/>
      <c r="D23" s="68"/>
      <c r="E23" s="69"/>
      <c r="F23" s="70"/>
      <c r="G23" s="71"/>
      <c r="H23" s="72"/>
    </row>
    <row r="24" spans="2:8" s="10" customFormat="1" ht="12" customHeight="1" x14ac:dyDescent="0.25">
      <c r="B24" s="73">
        <v>45322</v>
      </c>
      <c r="C24" s="74" t="s">
        <v>14</v>
      </c>
      <c r="D24" s="75"/>
      <c r="E24" s="130"/>
      <c r="F24" s="77" t="s">
        <v>154</v>
      </c>
      <c r="G24" s="78"/>
      <c r="H24" s="79"/>
    </row>
    <row r="25" spans="2:8" s="10" customFormat="1" ht="12" customHeight="1" x14ac:dyDescent="0.25">
      <c r="B25" s="61"/>
      <c r="C25" s="62"/>
      <c r="D25" s="68"/>
      <c r="E25" s="69"/>
      <c r="F25" s="70"/>
      <c r="G25" s="71"/>
      <c r="H25" s="72"/>
    </row>
    <row r="26" spans="2:8" ht="12" customHeight="1" x14ac:dyDescent="0.2">
      <c r="B26" s="73">
        <v>45383</v>
      </c>
      <c r="C26" s="74" t="s">
        <v>17</v>
      </c>
      <c r="D26" s="75"/>
      <c r="E26" s="76"/>
      <c r="F26" s="77" t="s">
        <v>190</v>
      </c>
      <c r="G26" s="78"/>
      <c r="H26" s="79"/>
    </row>
    <row r="27" spans="2:8" ht="12" customHeight="1" x14ac:dyDescent="0.2">
      <c r="B27" s="59"/>
      <c r="C27" s="60"/>
      <c r="D27" s="63"/>
      <c r="E27" s="64"/>
      <c r="F27" s="65"/>
      <c r="G27" s="66"/>
      <c r="H27" s="67"/>
    </row>
    <row r="28" spans="2:8" ht="12" customHeight="1" x14ac:dyDescent="0.2">
      <c r="B28" s="61"/>
      <c r="C28" s="62"/>
      <c r="D28" s="68"/>
      <c r="E28" s="69"/>
      <c r="F28" s="70"/>
      <c r="G28" s="71"/>
      <c r="H28" s="72"/>
    </row>
    <row r="29" spans="2:8" ht="12" customHeight="1" x14ac:dyDescent="0.2">
      <c r="B29" s="73">
        <v>45413</v>
      </c>
      <c r="C29" s="74" t="s">
        <v>18</v>
      </c>
      <c r="D29" s="75"/>
      <c r="E29" s="76"/>
      <c r="F29" s="77" t="s">
        <v>191</v>
      </c>
      <c r="G29" s="78"/>
      <c r="H29" s="79"/>
    </row>
    <row r="30" spans="2:8" ht="12" customHeight="1" x14ac:dyDescent="0.2">
      <c r="B30" s="59"/>
      <c r="C30" s="60"/>
      <c r="D30" s="63"/>
      <c r="E30" s="64"/>
      <c r="F30" s="65"/>
      <c r="G30" s="66"/>
      <c r="H30" s="67"/>
    </row>
    <row r="31" spans="2:8" ht="12" customHeight="1" x14ac:dyDescent="0.2">
      <c r="B31" s="59"/>
      <c r="C31" s="60"/>
      <c r="D31" s="63"/>
      <c r="E31" s="64"/>
      <c r="F31" s="90"/>
      <c r="G31" s="66"/>
      <c r="H31" s="67"/>
    </row>
    <row r="32" spans="2:8" ht="12" customHeight="1" x14ac:dyDescent="0.2">
      <c r="B32" s="61"/>
      <c r="C32" s="62"/>
      <c r="D32" s="68"/>
      <c r="E32" s="69"/>
      <c r="F32" s="71"/>
      <c r="G32" s="71"/>
      <c r="H32" s="72"/>
    </row>
    <row r="33" spans="2:9" ht="12" customHeight="1" x14ac:dyDescent="0.2">
      <c r="B33" s="73"/>
      <c r="C33" s="74" t="s">
        <v>114</v>
      </c>
      <c r="D33" s="75"/>
      <c r="E33" s="76"/>
      <c r="F33" s="77" t="s">
        <v>192</v>
      </c>
      <c r="G33" s="78"/>
      <c r="H33" s="79"/>
    </row>
    <row r="34" spans="2:9" ht="12" customHeight="1" x14ac:dyDescent="0.2">
      <c r="B34" s="59"/>
      <c r="C34" s="60"/>
      <c r="D34" s="63"/>
      <c r="E34" s="64"/>
      <c r="F34" s="65"/>
      <c r="G34" s="66"/>
      <c r="H34" s="67"/>
    </row>
    <row r="35" spans="2:9" ht="12" customHeight="1" x14ac:dyDescent="0.2">
      <c r="B35" s="61"/>
      <c r="C35" s="62"/>
      <c r="D35" s="68"/>
      <c r="E35" s="69"/>
      <c r="F35" s="70"/>
      <c r="G35" s="71"/>
      <c r="H35" s="72"/>
    </row>
    <row r="36" spans="2:9" ht="12" customHeight="1" x14ac:dyDescent="0.2">
      <c r="B36" s="73"/>
      <c r="C36" s="74" t="s">
        <v>155</v>
      </c>
      <c r="D36" s="75"/>
      <c r="E36" s="76"/>
      <c r="F36" s="77" t="s">
        <v>160</v>
      </c>
      <c r="G36" s="78"/>
      <c r="H36" s="79"/>
    </row>
    <row r="37" spans="2:9" ht="12" customHeight="1" x14ac:dyDescent="0.2">
      <c r="B37" s="59"/>
      <c r="C37" s="60"/>
      <c r="D37" s="63"/>
      <c r="E37" s="64"/>
      <c r="F37" s="65"/>
      <c r="G37" s="66"/>
      <c r="H37" s="67"/>
    </row>
    <row r="38" spans="2:9" ht="12" customHeight="1" x14ac:dyDescent="0.2">
      <c r="B38" s="61"/>
      <c r="C38" s="62"/>
      <c r="D38" s="68"/>
      <c r="E38" s="69"/>
      <c r="F38" s="70"/>
      <c r="G38" s="71"/>
      <c r="H38" s="72"/>
    </row>
    <row r="39" spans="2:9" ht="12" customHeight="1" x14ac:dyDescent="0.2">
      <c r="B39" s="73"/>
      <c r="C39" s="74" t="s">
        <v>132</v>
      </c>
      <c r="D39" s="75"/>
      <c r="E39" s="76"/>
      <c r="F39" s="77" t="s">
        <v>128</v>
      </c>
      <c r="G39" s="78"/>
      <c r="H39" s="79"/>
    </row>
    <row r="40" spans="2:9" ht="12" customHeight="1" x14ac:dyDescent="0.2">
      <c r="B40" s="59"/>
      <c r="C40" s="60"/>
      <c r="D40" s="63"/>
      <c r="E40" s="64"/>
      <c r="F40" s="65"/>
      <c r="G40" s="66"/>
      <c r="H40" s="67"/>
    </row>
    <row r="41" spans="2:9" ht="12" customHeight="1" x14ac:dyDescent="0.2">
      <c r="B41" s="59"/>
      <c r="C41" s="60" t="s">
        <v>133</v>
      </c>
      <c r="D41" s="63"/>
      <c r="E41" s="64"/>
      <c r="F41" s="65" t="s">
        <v>130</v>
      </c>
      <c r="G41" s="66"/>
      <c r="H41" s="67"/>
    </row>
    <row r="42" spans="2:9" ht="12" customHeight="1" x14ac:dyDescent="0.2">
      <c r="B42" s="59"/>
      <c r="C42" s="60"/>
      <c r="D42" s="63"/>
      <c r="E42" s="64"/>
      <c r="F42" s="65"/>
      <c r="G42" s="66"/>
      <c r="H42" s="67"/>
    </row>
    <row r="43" spans="2:9" ht="12" customHeight="1" x14ac:dyDescent="0.2">
      <c r="B43" s="59"/>
      <c r="C43" s="60"/>
      <c r="D43" s="63"/>
      <c r="E43" s="64"/>
      <c r="F43" s="65"/>
      <c r="G43" s="66"/>
      <c r="H43" s="67"/>
    </row>
    <row r="44" spans="2:9" ht="12" customHeight="1" x14ac:dyDescent="0.2">
      <c r="B44" s="61"/>
      <c r="C44" s="62"/>
      <c r="D44" s="68"/>
      <c r="E44" s="69"/>
      <c r="F44" s="70"/>
      <c r="G44" s="71"/>
      <c r="H44" s="72"/>
      <c r="I44" s="15"/>
    </row>
    <row r="45" spans="2:9" ht="12" customHeight="1" x14ac:dyDescent="0.2">
      <c r="B45" s="73">
        <v>45504</v>
      </c>
      <c r="C45" s="74" t="s">
        <v>138</v>
      </c>
      <c r="D45" s="75"/>
      <c r="E45" s="76"/>
      <c r="F45" s="77" t="s">
        <v>193</v>
      </c>
      <c r="G45" s="78"/>
      <c r="H45" s="79"/>
    </row>
    <row r="46" spans="2:9" ht="12" customHeight="1" x14ac:dyDescent="0.2">
      <c r="B46" s="59"/>
      <c r="C46" s="60"/>
      <c r="D46" s="63"/>
      <c r="E46" s="64"/>
      <c r="F46" s="65"/>
      <c r="G46" s="66"/>
      <c r="H46" s="67"/>
    </row>
    <row r="47" spans="2:9" ht="12" customHeight="1" x14ac:dyDescent="0.2">
      <c r="B47" s="59"/>
      <c r="C47" s="60"/>
      <c r="D47" s="63"/>
      <c r="E47" s="64"/>
      <c r="F47" s="65"/>
      <c r="G47" s="66"/>
      <c r="H47" s="67"/>
    </row>
    <row r="48" spans="2:9" ht="12" customHeight="1" x14ac:dyDescent="0.2">
      <c r="B48" s="59"/>
      <c r="C48" s="60" t="s">
        <v>139</v>
      </c>
      <c r="D48" s="63"/>
      <c r="E48" s="42"/>
      <c r="F48" s="42" t="s">
        <v>162</v>
      </c>
      <c r="G48" s="111"/>
      <c r="H48" s="67"/>
    </row>
    <row r="49" spans="2:8" ht="12" customHeight="1" x14ac:dyDescent="0.2">
      <c r="B49" s="61"/>
      <c r="C49" s="62"/>
      <c r="D49" s="68"/>
      <c r="E49" s="69"/>
      <c r="F49" s="70"/>
      <c r="G49" s="71"/>
      <c r="H49" s="72"/>
    </row>
    <row r="50" spans="2:8" ht="12" customHeight="1" x14ac:dyDescent="0.2">
      <c r="B50" s="73">
        <v>45535</v>
      </c>
      <c r="C50" s="74" t="s">
        <v>140</v>
      </c>
      <c r="D50" s="75"/>
      <c r="E50" s="76"/>
      <c r="F50" s="77" t="s">
        <v>161</v>
      </c>
      <c r="G50" s="78"/>
      <c r="H50" s="79"/>
    </row>
    <row r="51" spans="2:8" ht="12" customHeight="1" x14ac:dyDescent="0.2">
      <c r="B51" s="59"/>
      <c r="C51" s="60"/>
      <c r="D51" s="63"/>
      <c r="E51" s="64"/>
      <c r="F51" s="65"/>
      <c r="G51" s="66"/>
      <c r="H51" s="67"/>
    </row>
    <row r="52" spans="2:8" ht="12" customHeight="1" x14ac:dyDescent="0.2">
      <c r="B52" s="59"/>
      <c r="C52" s="60" t="s">
        <v>143</v>
      </c>
      <c r="D52" s="63"/>
      <c r="E52" s="42"/>
      <c r="F52" s="42" t="s">
        <v>163</v>
      </c>
      <c r="G52" s="111"/>
      <c r="H52" s="67"/>
    </row>
    <row r="53" spans="2:8" ht="12" customHeight="1" x14ac:dyDescent="0.2">
      <c r="B53" s="61"/>
      <c r="C53" s="62"/>
      <c r="D53" s="68"/>
      <c r="E53" s="44"/>
      <c r="F53" s="70"/>
      <c r="G53" s="71"/>
      <c r="H53" s="72"/>
    </row>
    <row r="54" spans="2:8" ht="12" customHeight="1" x14ac:dyDescent="0.2">
      <c r="B54" s="73">
        <v>45536</v>
      </c>
      <c r="C54" s="74" t="s">
        <v>144</v>
      </c>
      <c r="D54" s="146"/>
      <c r="E54" s="130"/>
      <c r="F54" s="130" t="s">
        <v>189</v>
      </c>
      <c r="G54" s="147"/>
      <c r="H54" s="79"/>
    </row>
    <row r="55" spans="2:8" ht="12" customHeight="1" x14ac:dyDescent="0.2">
      <c r="B55" s="59"/>
      <c r="C55" s="60"/>
      <c r="D55" s="46"/>
      <c r="E55" s="42"/>
      <c r="F55" s="90"/>
      <c r="G55" s="53"/>
      <c r="H55" s="67"/>
    </row>
    <row r="56" spans="2:8" ht="12" customHeight="1" x14ac:dyDescent="0.2">
      <c r="B56" s="61"/>
      <c r="C56" s="62"/>
      <c r="D56" s="136"/>
      <c r="E56" s="44"/>
      <c r="F56" s="44"/>
      <c r="G56" s="54"/>
      <c r="H56" s="72"/>
    </row>
    <row r="57" spans="2:8" ht="12" customHeight="1" x14ac:dyDescent="0.2">
      <c r="B57" s="73">
        <v>45596</v>
      </c>
      <c r="C57" s="74" t="s">
        <v>153</v>
      </c>
      <c r="D57" s="75"/>
      <c r="E57" s="76"/>
      <c r="F57" s="77" t="s">
        <v>188</v>
      </c>
      <c r="G57" s="78"/>
      <c r="H57" s="79"/>
    </row>
    <row r="58" spans="2:8" ht="12" customHeight="1" x14ac:dyDescent="0.2">
      <c r="B58" s="59"/>
      <c r="C58" s="60"/>
      <c r="D58" s="63"/>
      <c r="E58" s="64"/>
      <c r="F58" s="65"/>
      <c r="G58" s="66"/>
      <c r="H58" s="67"/>
    </row>
    <row r="59" spans="2:8" ht="12" customHeight="1" x14ac:dyDescent="0.2">
      <c r="B59" s="59"/>
      <c r="C59" s="60"/>
      <c r="D59" s="63"/>
      <c r="E59" s="64"/>
      <c r="F59" s="65"/>
      <c r="G59" s="66"/>
      <c r="H59" s="67"/>
    </row>
    <row r="60" spans="2:8" ht="12" customHeight="1" x14ac:dyDescent="0.2">
      <c r="B60" s="59"/>
      <c r="C60" s="60"/>
      <c r="D60" s="63"/>
      <c r="E60" s="64"/>
      <c r="F60" s="65"/>
      <c r="G60" s="66"/>
      <c r="H60" s="67"/>
    </row>
    <row r="61" spans="2:8" ht="12" customHeight="1" x14ac:dyDescent="0.2">
      <c r="B61" s="61"/>
      <c r="C61" s="62"/>
      <c r="D61" s="68"/>
      <c r="E61" s="69"/>
      <c r="F61" s="70"/>
      <c r="G61" s="71"/>
      <c r="H61" s="72"/>
    </row>
    <row r="62" spans="2:8" ht="12" customHeight="1" x14ac:dyDescent="0.2">
      <c r="B62" s="73">
        <v>45626</v>
      </c>
      <c r="C62" s="74" t="s">
        <v>156</v>
      </c>
      <c r="D62" s="75"/>
      <c r="E62" s="76"/>
      <c r="F62" s="77" t="s">
        <v>194</v>
      </c>
      <c r="G62" s="78"/>
      <c r="H62" s="79"/>
    </row>
    <row r="63" spans="2:8" ht="12" customHeight="1" x14ac:dyDescent="0.2">
      <c r="B63" s="61"/>
      <c r="C63" s="62"/>
      <c r="D63" s="68"/>
      <c r="E63" s="69"/>
      <c r="F63" s="70"/>
      <c r="G63" s="71"/>
      <c r="H63" s="72"/>
    </row>
    <row r="64" spans="2:8" ht="12" customHeight="1" x14ac:dyDescent="0.2">
      <c r="B64" s="73">
        <v>45627</v>
      </c>
      <c r="C64" s="74" t="s">
        <v>159</v>
      </c>
      <c r="D64" s="75"/>
      <c r="E64" s="130"/>
      <c r="F64" s="130" t="s">
        <v>195</v>
      </c>
      <c r="G64" s="131"/>
      <c r="H64" s="79"/>
    </row>
    <row r="65" spans="1:9" s="193" customFormat="1" ht="12" customHeight="1" x14ac:dyDescent="0.2">
      <c r="A65" s="9"/>
      <c r="B65" s="61"/>
      <c r="C65" s="62"/>
      <c r="D65" s="68"/>
      <c r="E65" s="44"/>
      <c r="F65" s="70"/>
      <c r="G65" s="71"/>
      <c r="H65" s="72"/>
      <c r="I65" s="9"/>
    </row>
    <row r="66" spans="1:9" s="193" customFormat="1" ht="12" customHeight="1" x14ac:dyDescent="0.2">
      <c r="A66" s="9"/>
      <c r="B66" s="326"/>
      <c r="C66" s="327"/>
      <c r="D66" s="328"/>
      <c r="E66" s="329"/>
      <c r="F66" s="10"/>
      <c r="G66" s="14"/>
      <c r="H66" s="14"/>
      <c r="I66" s="9"/>
    </row>
    <row r="67" spans="1:9" s="193" customFormat="1" ht="12" customHeight="1" x14ac:dyDescent="0.2">
      <c r="A67" s="9"/>
      <c r="B67" s="326"/>
      <c r="C67" s="327"/>
      <c r="D67" s="328"/>
      <c r="E67" s="329"/>
      <c r="F67" s="10"/>
      <c r="G67" s="14"/>
      <c r="H67" s="14"/>
      <c r="I67" s="9"/>
    </row>
    <row r="68" spans="1:9" s="193" customFormat="1" ht="12" customHeight="1" x14ac:dyDescent="0.2">
      <c r="A68" s="9"/>
      <c r="B68" s="326"/>
      <c r="C68" s="327"/>
      <c r="D68" s="328"/>
      <c r="E68" s="329"/>
      <c r="F68" s="10"/>
      <c r="G68" s="14"/>
      <c r="H68" s="14"/>
      <c r="I68" s="9"/>
    </row>
    <row r="69" spans="1:9" s="193" customFormat="1" ht="12" customHeight="1" x14ac:dyDescent="0.2">
      <c r="A69" s="9"/>
      <c r="B69" s="16" t="s">
        <v>2</v>
      </c>
      <c r="C69" s="17" t="s">
        <v>16</v>
      </c>
      <c r="D69" s="17" t="s">
        <v>9</v>
      </c>
      <c r="E69" s="18" t="s">
        <v>10</v>
      </c>
      <c r="F69" s="19" t="s">
        <v>15</v>
      </c>
      <c r="G69" s="20" t="s">
        <v>0</v>
      </c>
      <c r="H69" s="21" t="s">
        <v>1</v>
      </c>
      <c r="I69" s="9"/>
    </row>
    <row r="70" spans="1:9" s="193" customFormat="1" ht="12" customHeight="1" x14ac:dyDescent="0.2">
      <c r="A70" s="9"/>
      <c r="B70" s="73">
        <v>45657</v>
      </c>
      <c r="C70" s="148" t="s">
        <v>164</v>
      </c>
      <c r="D70" s="148"/>
      <c r="E70" s="149"/>
      <c r="F70" s="93" t="s">
        <v>187</v>
      </c>
      <c r="G70" s="78"/>
      <c r="H70" s="79"/>
      <c r="I70" s="9"/>
    </row>
    <row r="71" spans="1:9" s="193" customFormat="1" ht="12" customHeight="1" x14ac:dyDescent="0.2">
      <c r="A71" s="9"/>
      <c r="B71" s="143"/>
      <c r="C71" s="144"/>
      <c r="D71" s="144"/>
      <c r="E71" s="145"/>
      <c r="F71" s="90"/>
      <c r="G71" s="66"/>
      <c r="H71" s="67"/>
      <c r="I71" s="9"/>
    </row>
    <row r="72" spans="1:9" s="193" customFormat="1" ht="12" customHeight="1" x14ac:dyDescent="0.2">
      <c r="A72" s="9"/>
      <c r="B72" s="61"/>
      <c r="C72" s="62"/>
      <c r="D72" s="68"/>
      <c r="E72" s="69"/>
      <c r="F72" s="70"/>
      <c r="G72" s="71"/>
      <c r="H72" s="72"/>
      <c r="I72" s="9"/>
    </row>
    <row r="73" spans="1:9" s="193" customFormat="1" ht="12" customHeight="1" x14ac:dyDescent="0.2">
      <c r="A73" s="9"/>
      <c r="B73" s="73"/>
      <c r="C73" s="74" t="s">
        <v>165</v>
      </c>
      <c r="D73" s="75"/>
      <c r="E73" s="76"/>
      <c r="F73" s="77" t="s">
        <v>186</v>
      </c>
      <c r="G73" s="78"/>
      <c r="H73" s="79"/>
      <c r="I73" s="9"/>
    </row>
    <row r="74" spans="1:9" s="193" customFormat="1" ht="12" customHeight="1" x14ac:dyDescent="0.2">
      <c r="A74" s="9"/>
      <c r="B74" s="61"/>
      <c r="C74" s="62"/>
      <c r="D74" s="136"/>
      <c r="E74" s="44"/>
      <c r="F74" s="44"/>
      <c r="G74" s="54"/>
      <c r="H74" s="72"/>
      <c r="I74" s="9"/>
    </row>
    <row r="75" spans="1:9" s="193" customFormat="1" ht="12" customHeight="1" x14ac:dyDescent="0.2">
      <c r="A75" s="9"/>
      <c r="B75" s="73">
        <v>45657</v>
      </c>
      <c r="C75" s="154">
        <v>15</v>
      </c>
      <c r="D75" s="146"/>
      <c r="E75" s="93"/>
      <c r="F75" s="93" t="s">
        <v>171</v>
      </c>
      <c r="G75" s="323"/>
      <c r="H75" s="28"/>
      <c r="I75" s="9"/>
    </row>
    <row r="76" spans="1:9" s="193" customFormat="1" ht="12" customHeight="1" x14ac:dyDescent="0.2">
      <c r="A76" s="9"/>
      <c r="B76" s="59"/>
      <c r="C76" s="89"/>
      <c r="D76" s="46"/>
      <c r="E76" s="90"/>
      <c r="F76" s="90"/>
      <c r="G76" s="91"/>
      <c r="H76" s="26"/>
      <c r="I76" s="9"/>
    </row>
    <row r="77" spans="1:9" s="193" customFormat="1" ht="12" customHeight="1" x14ac:dyDescent="0.2">
      <c r="A77" s="9"/>
      <c r="B77" s="59"/>
      <c r="C77" s="89"/>
      <c r="D77" s="46"/>
      <c r="E77" s="90"/>
      <c r="F77" s="90" t="s">
        <v>175</v>
      </c>
      <c r="G77" s="91"/>
      <c r="H77" s="26"/>
      <c r="I77" s="9"/>
    </row>
    <row r="78" spans="1:9" s="193" customFormat="1" ht="12" customHeight="1" x14ac:dyDescent="0.2">
      <c r="A78" s="9"/>
      <c r="B78" s="61"/>
      <c r="C78" s="62"/>
      <c r="D78" s="136"/>
      <c r="E78" s="44"/>
      <c r="F78" s="44"/>
      <c r="G78" s="54"/>
      <c r="H78" s="72"/>
      <c r="I78" s="9"/>
    </row>
    <row r="79" spans="1:9" s="193" customFormat="1" ht="12" customHeight="1" x14ac:dyDescent="0.2">
      <c r="A79" s="9"/>
      <c r="B79" s="73">
        <v>45657</v>
      </c>
      <c r="C79" s="74" t="s">
        <v>196</v>
      </c>
      <c r="D79" s="146"/>
      <c r="E79" s="130"/>
      <c r="F79" s="130" t="s">
        <v>184</v>
      </c>
      <c r="G79" s="147"/>
      <c r="H79" s="79"/>
      <c r="I79" s="9"/>
    </row>
    <row r="80" spans="1:9" s="193" customFormat="1" ht="12" customHeight="1" x14ac:dyDescent="0.2">
      <c r="A80" s="9"/>
      <c r="B80" s="59"/>
      <c r="C80" s="60"/>
      <c r="D80" s="46"/>
      <c r="E80" s="42"/>
      <c r="F80" s="42"/>
      <c r="G80" s="53"/>
      <c r="H80" s="67"/>
      <c r="I80" s="9"/>
    </row>
    <row r="81" spans="1:9" s="193" customFormat="1" ht="12" customHeight="1" x14ac:dyDescent="0.2">
      <c r="A81" s="9"/>
      <c r="B81" s="59"/>
      <c r="C81" s="60"/>
      <c r="D81" s="46"/>
      <c r="E81" s="42"/>
      <c r="F81" s="42"/>
      <c r="G81" s="53"/>
      <c r="H81" s="67"/>
      <c r="I81" s="9"/>
    </row>
    <row r="82" spans="1:9" s="193" customFormat="1" ht="12" customHeight="1" x14ac:dyDescent="0.2">
      <c r="A82" s="9"/>
      <c r="B82" s="61"/>
      <c r="C82" s="62"/>
      <c r="D82" s="136"/>
      <c r="E82" s="44"/>
      <c r="F82" s="70"/>
      <c r="G82" s="71"/>
      <c r="H82" s="72"/>
      <c r="I82" s="9"/>
    </row>
    <row r="83" spans="1:9" s="193" customFormat="1" ht="12" customHeight="1" x14ac:dyDescent="0.2">
      <c r="A83" s="9"/>
      <c r="B83" s="73">
        <v>45657</v>
      </c>
      <c r="C83" s="74" t="s">
        <v>177</v>
      </c>
      <c r="D83" s="146"/>
      <c r="E83" s="130"/>
      <c r="F83" s="130" t="s">
        <v>185</v>
      </c>
      <c r="G83" s="147"/>
      <c r="H83" s="79"/>
      <c r="I83" s="9"/>
    </row>
    <row r="84" spans="1:9" s="193" customFormat="1" ht="12" customHeight="1" x14ac:dyDescent="0.2">
      <c r="A84" s="9"/>
      <c r="B84" s="124"/>
      <c r="C84" s="125"/>
      <c r="D84" s="136"/>
      <c r="E84" s="109"/>
      <c r="F84" s="94"/>
      <c r="G84" s="126"/>
      <c r="H84" s="324"/>
      <c r="I84" s="9"/>
    </row>
    <row r="85" spans="1:9" ht="12" customHeight="1" x14ac:dyDescent="0.2">
      <c r="B85" s="155">
        <v>45657</v>
      </c>
      <c r="C85" s="156" t="s">
        <v>181</v>
      </c>
      <c r="D85" s="325"/>
      <c r="E85" s="157"/>
      <c r="F85" s="158" t="s">
        <v>197</v>
      </c>
      <c r="G85" s="81"/>
      <c r="H85" s="82"/>
    </row>
    <row r="86" spans="1:9" ht="12" customHeight="1" x14ac:dyDescent="0.2">
      <c r="B86" s="143"/>
      <c r="C86" s="144"/>
      <c r="D86" s="63"/>
      <c r="E86" s="64"/>
      <c r="F86" s="90"/>
      <c r="G86" s="66"/>
      <c r="H86" s="67"/>
    </row>
    <row r="87" spans="1:9" ht="12" customHeight="1" x14ac:dyDescent="0.2">
      <c r="B87" s="143"/>
      <c r="C87" s="60"/>
      <c r="D87" s="63"/>
      <c r="E87" s="64"/>
      <c r="F87" s="90"/>
      <c r="G87" s="66"/>
      <c r="H87" s="67"/>
    </row>
    <row r="88" spans="1:9" ht="12" customHeight="1" x14ac:dyDescent="0.2">
      <c r="B88" s="143"/>
      <c r="C88" s="144"/>
      <c r="D88" s="63"/>
      <c r="E88" s="64"/>
      <c r="F88" s="90"/>
      <c r="G88" s="66"/>
      <c r="H88" s="67"/>
    </row>
    <row r="89" spans="1:9" ht="12" customHeight="1" x14ac:dyDescent="0.2">
      <c r="B89" s="143"/>
      <c r="C89" s="144"/>
      <c r="D89" s="63"/>
      <c r="E89" s="64"/>
      <c r="F89" s="90"/>
      <c r="G89" s="66"/>
      <c r="H89" s="67"/>
    </row>
    <row r="90" spans="1:9" ht="12" customHeight="1" x14ac:dyDescent="0.2">
      <c r="B90" s="143"/>
      <c r="C90" s="144"/>
      <c r="D90" s="63"/>
      <c r="E90" s="42"/>
      <c r="F90" s="90"/>
      <c r="G90" s="66"/>
      <c r="H90" s="67"/>
    </row>
    <row r="91" spans="1:9" ht="12" customHeight="1" x14ac:dyDescent="0.2">
      <c r="B91" s="143"/>
      <c r="C91" s="144"/>
      <c r="D91" s="46"/>
      <c r="E91" s="42"/>
      <c r="F91" s="90"/>
      <c r="G91" s="66"/>
      <c r="H91" s="67"/>
    </row>
    <row r="92" spans="1:9" ht="12" customHeight="1" x14ac:dyDescent="0.2">
      <c r="B92" s="143"/>
      <c r="C92" s="144"/>
      <c r="D92" s="63"/>
      <c r="E92" s="64"/>
      <c r="F92" s="90"/>
      <c r="G92" s="66"/>
      <c r="H92" s="67"/>
    </row>
    <row r="93" spans="1:9" ht="12" customHeight="1" x14ac:dyDescent="0.2">
      <c r="B93" s="143"/>
      <c r="C93" s="144"/>
      <c r="D93" s="63"/>
      <c r="E93" s="64"/>
      <c r="F93" s="90"/>
      <c r="G93" s="66"/>
      <c r="H93" s="67"/>
    </row>
    <row r="94" spans="1:9" ht="12" customHeight="1" x14ac:dyDescent="0.2">
      <c r="B94" s="143"/>
      <c r="C94" s="144"/>
      <c r="D94" s="46"/>
      <c r="E94" s="90"/>
      <c r="F94" s="90"/>
      <c r="G94" s="66"/>
      <c r="H94" s="67"/>
    </row>
    <row r="95" spans="1:9" ht="12" customHeight="1" x14ac:dyDescent="0.2">
      <c r="B95" s="143"/>
      <c r="C95" s="144"/>
      <c r="D95" s="46"/>
      <c r="E95" s="42"/>
      <c r="F95" s="90"/>
      <c r="G95" s="66"/>
      <c r="H95" s="67"/>
    </row>
    <row r="96" spans="1:9" ht="12" customHeight="1" x14ac:dyDescent="0.2">
      <c r="B96" s="159"/>
      <c r="C96" s="160"/>
      <c r="D96" s="160"/>
      <c r="E96" s="161"/>
      <c r="F96" s="117"/>
      <c r="G96" s="205"/>
      <c r="H96" s="72"/>
    </row>
    <row r="97" spans="2:9" ht="12" customHeight="1" x14ac:dyDescent="0.2">
      <c r="B97" s="155"/>
      <c r="C97" s="156"/>
      <c r="D97" s="325"/>
      <c r="E97" s="80"/>
      <c r="F97" s="158" t="s">
        <v>331</v>
      </c>
      <c r="G97" s="81"/>
      <c r="H97" s="82"/>
    </row>
    <row r="98" spans="2:9" ht="12" customHeight="1" x14ac:dyDescent="0.2">
      <c r="B98" s="143"/>
      <c r="C98" s="144"/>
      <c r="D98" s="63"/>
      <c r="E98" s="64"/>
      <c r="F98" s="90"/>
      <c r="G98" s="66"/>
      <c r="H98" s="67"/>
    </row>
    <row r="99" spans="2:9" ht="12" customHeight="1" x14ac:dyDescent="0.2">
      <c r="B99" s="143"/>
      <c r="C99" s="144"/>
      <c r="D99" s="63"/>
      <c r="E99" s="64"/>
      <c r="F99" s="90"/>
      <c r="G99" s="66"/>
      <c r="H99" s="67"/>
    </row>
    <row r="100" spans="2:9" ht="12" customHeight="1" x14ac:dyDescent="0.2">
      <c r="B100" s="143"/>
      <c r="C100" s="144"/>
      <c r="D100" s="63"/>
      <c r="E100" s="64"/>
      <c r="F100" s="90"/>
      <c r="G100" s="66"/>
      <c r="H100" s="67"/>
    </row>
    <row r="101" spans="2:9" ht="12" customHeight="1" x14ac:dyDescent="0.2">
      <c r="B101" s="159"/>
      <c r="C101" s="160"/>
      <c r="D101" s="68" t="s">
        <v>198</v>
      </c>
      <c r="E101" s="69" t="s">
        <v>199</v>
      </c>
      <c r="F101" s="117"/>
      <c r="G101" s="71"/>
      <c r="H101" s="206">
        <f>SUM(G97:G100)</f>
        <v>0</v>
      </c>
      <c r="I101" s="182"/>
    </row>
  </sheetData>
  <printOptions horizontalCentered="1"/>
  <pageMargins left="0.59055118110236227" right="0.59055118110236227" top="0.74803149606299213" bottom="0.74803149606299213" header="0.31496062992125984" footer="0.31496062992125984"/>
  <pageSetup paperSize="9" scale="8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C9F7-9A28-4205-B5BF-FCC765C5F655}">
  <dimension ref="A2:J7"/>
  <sheetViews>
    <sheetView showGridLines="0" workbookViewId="0">
      <selection activeCell="G6" sqref="G6"/>
    </sheetView>
  </sheetViews>
  <sheetFormatPr baseColWidth="10" defaultRowHeight="15" x14ac:dyDescent="0.25"/>
  <cols>
    <col min="1" max="1" width="6.140625" customWidth="1"/>
    <col min="2" max="2" width="15" bestFit="1" customWidth="1"/>
    <col min="3" max="3" width="11.5703125" style="31" customWidth="1"/>
    <col min="4" max="4" width="11.5703125" style="4" customWidth="1"/>
    <col min="5" max="5" width="8.7109375" style="4" customWidth="1"/>
    <col min="6" max="6" width="12" style="4" customWidth="1"/>
    <col min="7" max="7" width="8.85546875" style="32" customWidth="1"/>
    <col min="8" max="8" width="14" style="32" customWidth="1"/>
    <col min="9" max="9" width="13" bestFit="1" customWidth="1"/>
    <col min="10" max="10" width="17.85546875" customWidth="1"/>
    <col min="11" max="11" width="4.85546875" customWidth="1"/>
  </cols>
  <sheetData>
    <row r="2" spans="1:10" ht="18.75" x14ac:dyDescent="0.3">
      <c r="A2" s="22"/>
      <c r="B2" s="23" t="s">
        <v>339</v>
      </c>
    </row>
    <row r="3" spans="1:10" x14ac:dyDescent="0.25">
      <c r="I3" s="37">
        <v>45657</v>
      </c>
    </row>
    <row r="4" spans="1:10" ht="28.5" customHeight="1" x14ac:dyDescent="0.25">
      <c r="B4" s="127" t="s">
        <v>35</v>
      </c>
      <c r="C4" s="127" t="s">
        <v>36</v>
      </c>
      <c r="D4" s="128" t="s">
        <v>37</v>
      </c>
      <c r="E4" s="128" t="s">
        <v>38</v>
      </c>
      <c r="F4" s="128" t="s">
        <v>131</v>
      </c>
      <c r="G4" s="129" t="s">
        <v>41</v>
      </c>
      <c r="H4" s="129" t="s">
        <v>40</v>
      </c>
      <c r="I4" s="33" t="s">
        <v>42</v>
      </c>
      <c r="J4" s="33" t="s">
        <v>43</v>
      </c>
    </row>
    <row r="5" spans="1:10" x14ac:dyDescent="0.25">
      <c r="B5" s="34" t="s">
        <v>126</v>
      </c>
      <c r="C5" s="35">
        <v>43831</v>
      </c>
      <c r="D5" s="36">
        <v>220000</v>
      </c>
      <c r="E5" s="36">
        <v>20000</v>
      </c>
      <c r="F5" s="83">
        <f>D5-E5</f>
        <v>200000</v>
      </c>
      <c r="G5" s="38">
        <v>20</v>
      </c>
      <c r="H5" s="122">
        <f>100%/G5</f>
        <v>0.05</v>
      </c>
      <c r="I5" s="123">
        <f>F5*H5</f>
        <v>10000</v>
      </c>
      <c r="J5" s="137" t="s">
        <v>39</v>
      </c>
    </row>
    <row r="6" spans="1:10" x14ac:dyDescent="0.25">
      <c r="B6" s="34" t="s">
        <v>121</v>
      </c>
      <c r="C6" s="35">
        <v>43831</v>
      </c>
      <c r="D6" s="36">
        <v>80000</v>
      </c>
      <c r="E6" s="36">
        <v>10000</v>
      </c>
      <c r="F6" s="83">
        <f>D6-E6</f>
        <v>70000</v>
      </c>
      <c r="G6" s="38">
        <v>20</v>
      </c>
      <c r="H6" s="122">
        <f t="shared" ref="H6:H7" si="0">100%/G6</f>
        <v>0.05</v>
      </c>
      <c r="I6" s="123">
        <f t="shared" ref="I6:I7" si="1">F6*H6</f>
        <v>3500</v>
      </c>
      <c r="J6" s="137" t="s">
        <v>45</v>
      </c>
    </row>
    <row r="7" spans="1:10" x14ac:dyDescent="0.25">
      <c r="B7" s="34" t="s">
        <v>127</v>
      </c>
      <c r="C7" s="35">
        <v>43831</v>
      </c>
      <c r="D7" s="36">
        <v>4000</v>
      </c>
      <c r="E7" s="36"/>
      <c r="F7" s="83">
        <f>D7-E7</f>
        <v>4000</v>
      </c>
      <c r="G7" s="38">
        <v>8</v>
      </c>
      <c r="H7" s="122">
        <f t="shared" si="0"/>
        <v>0.125</v>
      </c>
      <c r="I7" s="123">
        <f t="shared" si="1"/>
        <v>500</v>
      </c>
      <c r="J7" s="137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52E6-72F3-4914-85C5-BD679E758FCF}">
  <dimension ref="B2:J125"/>
  <sheetViews>
    <sheetView showGridLines="0" zoomScale="85" zoomScaleNormal="85" workbookViewId="0">
      <selection activeCell="N20" sqref="N20"/>
    </sheetView>
  </sheetViews>
  <sheetFormatPr baseColWidth="10" defaultRowHeight="15" x14ac:dyDescent="0.25"/>
  <cols>
    <col min="1" max="1" width="5.42578125" customWidth="1"/>
    <col min="2" max="2" width="12" style="4" bestFit="1" customWidth="1"/>
    <col min="3" max="3" width="11.42578125" customWidth="1"/>
    <col min="4" max="4" width="15.7109375" bestFit="1" customWidth="1"/>
    <col min="5" max="5" width="11.42578125" style="4"/>
    <col min="9" max="9" width="16.7109375" bestFit="1" customWidth="1"/>
    <col min="10" max="10" width="12" bestFit="1" customWidth="1"/>
  </cols>
  <sheetData>
    <row r="2" spans="2:10" x14ac:dyDescent="0.25">
      <c r="B2" s="3" t="s">
        <v>0</v>
      </c>
      <c r="C2" s="373" t="s">
        <v>203</v>
      </c>
      <c r="D2" s="373"/>
      <c r="E2" s="5" t="s">
        <v>1</v>
      </c>
      <c r="G2" s="3" t="s">
        <v>0</v>
      </c>
      <c r="H2" s="373" t="s">
        <v>202</v>
      </c>
      <c r="I2" s="373"/>
      <c r="J2" s="5" t="s">
        <v>1</v>
      </c>
    </row>
    <row r="3" spans="2:10" x14ac:dyDescent="0.25">
      <c r="B3" s="8">
        <v>220000</v>
      </c>
      <c r="C3" s="1"/>
      <c r="E3" s="8">
        <v>220000</v>
      </c>
      <c r="G3" s="8">
        <v>50000</v>
      </c>
      <c r="H3" s="1"/>
      <c r="J3" s="8">
        <v>40000</v>
      </c>
    </row>
    <row r="4" spans="2:10" x14ac:dyDescent="0.25">
      <c r="B4" s="8"/>
      <c r="C4" s="2"/>
      <c r="E4" s="8"/>
      <c r="G4" s="8"/>
      <c r="H4" s="2"/>
      <c r="J4" s="8">
        <v>10000</v>
      </c>
    </row>
    <row r="5" spans="2:10" x14ac:dyDescent="0.25">
      <c r="B5" s="8"/>
      <c r="C5" s="2"/>
      <c r="E5" s="8"/>
      <c r="G5" s="8"/>
      <c r="H5" s="2"/>
      <c r="J5" s="8"/>
    </row>
    <row r="6" spans="2:10" x14ac:dyDescent="0.25">
      <c r="C6" s="6" t="s">
        <v>4</v>
      </c>
      <c r="D6" s="184">
        <f>SUM(B3:B5)-SUM(E3:E5)</f>
        <v>0</v>
      </c>
      <c r="G6" s="4"/>
      <c r="H6" s="6" t="s">
        <v>4</v>
      </c>
      <c r="I6" s="184">
        <f>SUM(G3:G5)-SUM(J3:J5)</f>
        <v>0</v>
      </c>
      <c r="J6" s="4"/>
    </row>
    <row r="8" spans="2:10" x14ac:dyDescent="0.25">
      <c r="B8" s="3" t="s">
        <v>0</v>
      </c>
      <c r="C8" s="373" t="s">
        <v>204</v>
      </c>
      <c r="D8" s="373"/>
      <c r="E8" s="5" t="s">
        <v>1</v>
      </c>
      <c r="G8" s="3" t="s">
        <v>0</v>
      </c>
      <c r="H8" s="373" t="s">
        <v>205</v>
      </c>
      <c r="I8" s="373"/>
      <c r="J8" s="5" t="s">
        <v>1</v>
      </c>
    </row>
    <row r="9" spans="2:10" x14ac:dyDescent="0.25">
      <c r="B9" s="8">
        <v>80000</v>
      </c>
      <c r="C9" s="1"/>
      <c r="E9" s="8">
        <v>80000</v>
      </c>
      <c r="G9" s="8">
        <v>15750</v>
      </c>
      <c r="H9" s="1"/>
      <c r="J9" s="8">
        <v>14000</v>
      </c>
    </row>
    <row r="10" spans="2:10" x14ac:dyDescent="0.25">
      <c r="B10" s="8"/>
      <c r="C10" s="2"/>
      <c r="E10" s="8"/>
      <c r="G10" s="8"/>
      <c r="H10" s="2"/>
      <c r="J10" s="8">
        <v>1750</v>
      </c>
    </row>
    <row r="11" spans="2:10" x14ac:dyDescent="0.25">
      <c r="B11" s="8"/>
      <c r="C11" s="2"/>
      <c r="E11" s="8"/>
      <c r="G11" s="8"/>
      <c r="H11" s="2"/>
      <c r="J11" s="8"/>
    </row>
    <row r="12" spans="2:10" x14ac:dyDescent="0.25">
      <c r="C12" s="6" t="s">
        <v>4</v>
      </c>
      <c r="D12" s="184">
        <f>SUM(B9:B11)-SUM(E9:E11)</f>
        <v>0</v>
      </c>
      <c r="G12" s="4"/>
      <c r="H12" s="6" t="s">
        <v>4</v>
      </c>
      <c r="I12" s="184">
        <f>SUM(G9:G11)-SUM(J9:J11)</f>
        <v>0</v>
      </c>
      <c r="J12" s="4"/>
    </row>
    <row r="14" spans="2:10" x14ac:dyDescent="0.25">
      <c r="B14" s="3" t="s">
        <v>0</v>
      </c>
      <c r="C14" s="373" t="s">
        <v>206</v>
      </c>
      <c r="D14" s="373"/>
      <c r="E14" s="5" t="s">
        <v>1</v>
      </c>
      <c r="G14" s="3" t="s">
        <v>0</v>
      </c>
      <c r="H14" s="373" t="s">
        <v>207</v>
      </c>
      <c r="I14" s="373"/>
      <c r="J14" s="5" t="s">
        <v>1</v>
      </c>
    </row>
    <row r="15" spans="2:10" x14ac:dyDescent="0.25">
      <c r="B15" s="8">
        <v>4000</v>
      </c>
      <c r="C15" s="1"/>
      <c r="E15" s="8">
        <v>4000</v>
      </c>
      <c r="G15" s="8">
        <v>2500</v>
      </c>
      <c r="H15" s="1"/>
      <c r="J15" s="8">
        <v>2000</v>
      </c>
    </row>
    <row r="16" spans="2:10" x14ac:dyDescent="0.25">
      <c r="B16" s="8"/>
      <c r="C16" s="2"/>
      <c r="E16" s="8"/>
      <c r="G16" s="8"/>
      <c r="H16" s="2"/>
      <c r="J16" s="8">
        <v>500</v>
      </c>
    </row>
    <row r="17" spans="2:10" x14ac:dyDescent="0.25">
      <c r="B17" s="8"/>
      <c r="C17" s="2"/>
      <c r="E17" s="8"/>
      <c r="G17" s="8"/>
      <c r="H17" s="2"/>
      <c r="J17" s="8"/>
    </row>
    <row r="18" spans="2:10" x14ac:dyDescent="0.25">
      <c r="C18" s="6" t="s">
        <v>4</v>
      </c>
      <c r="D18" s="184">
        <f>SUM(B15:B17)-SUM(E15:E17)</f>
        <v>0</v>
      </c>
      <c r="G18" s="4"/>
      <c r="H18" s="6" t="s">
        <v>4</v>
      </c>
      <c r="I18" s="184">
        <f>SUM(J15:J16)-SUM(G15:G17)</f>
        <v>0</v>
      </c>
      <c r="J18" s="4"/>
    </row>
    <row r="19" spans="2:10" x14ac:dyDescent="0.25">
      <c r="C19" s="6"/>
      <c r="D19" s="7"/>
      <c r="G19" s="4"/>
      <c r="H19" s="6"/>
      <c r="I19" s="7"/>
      <c r="J19" s="4"/>
    </row>
    <row r="20" spans="2:10" x14ac:dyDescent="0.25">
      <c r="B20" s="3" t="s">
        <v>0</v>
      </c>
      <c r="C20" s="373" t="s">
        <v>232</v>
      </c>
      <c r="D20" s="373"/>
      <c r="E20" s="5" t="s">
        <v>1</v>
      </c>
      <c r="G20" s="3" t="s">
        <v>0</v>
      </c>
      <c r="H20" s="373" t="s">
        <v>6</v>
      </c>
      <c r="I20" s="373"/>
      <c r="J20" s="5" t="s">
        <v>1</v>
      </c>
    </row>
    <row r="21" spans="2:10" x14ac:dyDescent="0.25">
      <c r="B21" s="8">
        <v>29000</v>
      </c>
      <c r="C21" s="1"/>
      <c r="E21" s="8">
        <v>29000</v>
      </c>
      <c r="G21" s="8">
        <v>25000</v>
      </c>
      <c r="H21" s="1"/>
      <c r="J21" s="8">
        <v>7260</v>
      </c>
    </row>
    <row r="22" spans="2:10" x14ac:dyDescent="0.25">
      <c r="B22" s="8">
        <v>5000</v>
      </c>
      <c r="C22" s="2"/>
      <c r="E22" s="8">
        <v>5000</v>
      </c>
      <c r="G22" s="8">
        <v>27225</v>
      </c>
      <c r="H22" s="2"/>
      <c r="J22" s="8">
        <v>8000</v>
      </c>
    </row>
    <row r="23" spans="2:10" x14ac:dyDescent="0.25">
      <c r="B23" s="8"/>
      <c r="C23" s="2"/>
      <c r="E23" s="8"/>
      <c r="G23" s="8">
        <v>3025</v>
      </c>
      <c r="H23" s="2"/>
      <c r="J23" s="8">
        <v>39990</v>
      </c>
    </row>
    <row r="24" spans="2:10" x14ac:dyDescent="0.25">
      <c r="B24" s="8"/>
      <c r="C24" s="2"/>
      <c r="E24" s="8"/>
      <c r="G24" s="8"/>
      <c r="H24" s="2"/>
      <c r="J24" s="8"/>
    </row>
    <row r="25" spans="2:10" x14ac:dyDescent="0.25">
      <c r="C25" s="6" t="s">
        <v>4</v>
      </c>
      <c r="D25" s="184">
        <f>SUM(B21:B24)-SUM(E21:E24)</f>
        <v>0</v>
      </c>
      <c r="G25" s="4"/>
      <c r="H25" s="6" t="s">
        <v>4</v>
      </c>
      <c r="I25" s="184">
        <f>SUM(G21:G24)-SUM(J21:J24)</f>
        <v>0</v>
      </c>
      <c r="J25" s="4"/>
    </row>
    <row r="27" spans="2:10" x14ac:dyDescent="0.25">
      <c r="B27" s="3" t="s">
        <v>0</v>
      </c>
      <c r="C27" s="373" t="s">
        <v>208</v>
      </c>
      <c r="D27" s="373"/>
      <c r="E27" s="5" t="s">
        <v>1</v>
      </c>
      <c r="G27" s="3" t="s">
        <v>0</v>
      </c>
      <c r="H27" s="373" t="s">
        <v>209</v>
      </c>
      <c r="I27" s="373"/>
      <c r="J27" s="5" t="s">
        <v>1</v>
      </c>
    </row>
    <row r="28" spans="2:10" x14ac:dyDescent="0.25">
      <c r="B28" s="8">
        <v>7000</v>
      </c>
      <c r="C28" s="1"/>
      <c r="E28" s="8">
        <v>7000</v>
      </c>
      <c r="G28" s="8">
        <v>7000</v>
      </c>
      <c r="H28" s="1"/>
      <c r="J28" s="8">
        <v>7000</v>
      </c>
    </row>
    <row r="29" spans="2:10" x14ac:dyDescent="0.25">
      <c r="B29" s="8">
        <v>8000</v>
      </c>
      <c r="C29" s="2"/>
      <c r="E29" s="8">
        <v>8000</v>
      </c>
      <c r="G29" s="8">
        <v>8000</v>
      </c>
      <c r="H29" s="2"/>
      <c r="J29" s="8">
        <v>8000</v>
      </c>
    </row>
    <row r="30" spans="2:10" x14ac:dyDescent="0.25">
      <c r="B30" s="8"/>
      <c r="C30" s="2"/>
      <c r="E30" s="8"/>
      <c r="G30" s="8"/>
      <c r="H30" s="2"/>
      <c r="J30" s="8"/>
    </row>
    <row r="31" spans="2:10" x14ac:dyDescent="0.25">
      <c r="C31" s="6" t="s">
        <v>4</v>
      </c>
      <c r="D31" s="184">
        <f>SUM(B28:B30)-SUM(E28:E30)</f>
        <v>0</v>
      </c>
      <c r="G31" s="4"/>
      <c r="H31" s="6" t="s">
        <v>4</v>
      </c>
      <c r="I31" s="184">
        <f>SUM(G28:G30)-SUM(J28:J30)</f>
        <v>0</v>
      </c>
      <c r="J31" s="4"/>
    </row>
    <row r="33" spans="2:10" x14ac:dyDescent="0.25">
      <c r="B33" s="3" t="s">
        <v>0</v>
      </c>
      <c r="C33" s="373" t="s">
        <v>210</v>
      </c>
      <c r="D33" s="373"/>
      <c r="E33" s="5" t="s">
        <v>1</v>
      </c>
      <c r="G33" s="3" t="s">
        <v>0</v>
      </c>
      <c r="H33" s="373" t="s">
        <v>8</v>
      </c>
      <c r="I33" s="373"/>
      <c r="J33" s="5" t="s">
        <v>1</v>
      </c>
    </row>
    <row r="34" spans="2:10" x14ac:dyDescent="0.25">
      <c r="B34" s="8">
        <v>12000</v>
      </c>
      <c r="C34" s="1"/>
      <c r="E34" s="8">
        <f>Diario!H70</f>
        <v>3213</v>
      </c>
      <c r="G34" s="8">
        <v>160000</v>
      </c>
      <c r="H34" s="1"/>
      <c r="J34" s="8">
        <v>160000</v>
      </c>
    </row>
    <row r="35" spans="2:10" x14ac:dyDescent="0.25">
      <c r="B35" s="8"/>
      <c r="C35" s="2"/>
      <c r="E35" s="8">
        <v>8787</v>
      </c>
      <c r="G35" s="8"/>
      <c r="H35" s="2"/>
      <c r="J35" s="8"/>
    </row>
    <row r="36" spans="2:10" x14ac:dyDescent="0.25">
      <c r="B36" s="8"/>
      <c r="C36" s="2"/>
      <c r="E36" s="8"/>
      <c r="G36" s="8"/>
      <c r="H36" s="2"/>
      <c r="J36" s="8"/>
    </row>
    <row r="37" spans="2:10" x14ac:dyDescent="0.25">
      <c r="C37" s="6" t="s">
        <v>4</v>
      </c>
      <c r="D37" s="184">
        <f>SUM(B34:B36)-SUM(E34:E36)</f>
        <v>0</v>
      </c>
      <c r="G37" s="4"/>
      <c r="H37" s="6" t="s">
        <v>4</v>
      </c>
      <c r="I37" s="184">
        <f>SUM(G34:G36)-SUM(J34:J36)</f>
        <v>0</v>
      </c>
      <c r="J37" s="4"/>
    </row>
    <row r="40" spans="2:10" x14ac:dyDescent="0.25">
      <c r="B40" s="3" t="s">
        <v>0</v>
      </c>
      <c r="C40" s="373" t="s">
        <v>23</v>
      </c>
      <c r="D40" s="373"/>
      <c r="E40" s="5" t="s">
        <v>1</v>
      </c>
      <c r="G40" s="3" t="s">
        <v>0</v>
      </c>
      <c r="H40" s="373" t="s">
        <v>7</v>
      </c>
      <c r="I40" s="373"/>
      <c r="J40" s="5" t="s">
        <v>1</v>
      </c>
    </row>
    <row r="41" spans="2:10" x14ac:dyDescent="0.25">
      <c r="B41" s="8">
        <v>120000</v>
      </c>
      <c r="C41" s="1"/>
      <c r="E41" s="8">
        <v>120000</v>
      </c>
      <c r="G41" s="8">
        <v>66750</v>
      </c>
      <c r="H41" s="1"/>
      <c r="J41" s="8">
        <v>36500</v>
      </c>
    </row>
    <row r="42" spans="2:10" x14ac:dyDescent="0.25">
      <c r="B42" s="8"/>
      <c r="C42" s="2"/>
      <c r="E42" s="8"/>
      <c r="G42" s="8"/>
      <c r="H42" s="2"/>
      <c r="J42" s="8">
        <v>30250</v>
      </c>
    </row>
    <row r="43" spans="2:10" x14ac:dyDescent="0.25">
      <c r="B43" s="8"/>
      <c r="C43" s="2"/>
      <c r="E43" s="8"/>
      <c r="G43" s="8"/>
      <c r="H43" s="2"/>
      <c r="J43" s="8"/>
    </row>
    <row r="44" spans="2:10" x14ac:dyDescent="0.25">
      <c r="C44" s="6" t="s">
        <v>4</v>
      </c>
      <c r="D44" s="184">
        <f>SUM(B41:B43)-SUM(E41:E43)</f>
        <v>0</v>
      </c>
      <c r="G44" s="4"/>
      <c r="H44" s="6" t="s">
        <v>4</v>
      </c>
      <c r="I44" s="184">
        <f>SUM(G41:G43)-SUM(J41:J43)</f>
        <v>0</v>
      </c>
      <c r="J44" s="4"/>
    </row>
    <row r="45" spans="2:10" x14ac:dyDescent="0.25">
      <c r="C45" s="6"/>
      <c r="D45" s="7"/>
      <c r="G45" s="4"/>
      <c r="H45" s="6"/>
      <c r="I45" s="7"/>
      <c r="J45" s="4"/>
    </row>
    <row r="46" spans="2:10" x14ac:dyDescent="0.25">
      <c r="B46" s="3" t="s">
        <v>0</v>
      </c>
      <c r="C46" s="373" t="s">
        <v>3</v>
      </c>
      <c r="D46" s="373"/>
      <c r="E46" s="5" t="s">
        <v>1</v>
      </c>
      <c r="G46" s="3" t="s">
        <v>0</v>
      </c>
      <c r="H46" s="373" t="s">
        <v>5</v>
      </c>
      <c r="I46" s="373"/>
      <c r="J46" s="5" t="s">
        <v>1</v>
      </c>
    </row>
    <row r="47" spans="2:10" x14ac:dyDescent="0.25">
      <c r="B47" s="8">
        <v>10000</v>
      </c>
      <c r="C47" s="1"/>
      <c r="E47" s="8">
        <v>7380</v>
      </c>
      <c r="G47" s="8">
        <v>36000</v>
      </c>
      <c r="H47" s="1"/>
      <c r="J47" s="8">
        <v>14500</v>
      </c>
    </row>
    <row r="48" spans="2:10" x14ac:dyDescent="0.25">
      <c r="B48" s="8">
        <v>2000</v>
      </c>
      <c r="C48" s="2"/>
      <c r="E48" s="8">
        <v>4620</v>
      </c>
      <c r="G48" s="8">
        <v>27225</v>
      </c>
      <c r="H48" s="2"/>
      <c r="J48" s="8">
        <v>41990</v>
      </c>
    </row>
    <row r="49" spans="2:10" x14ac:dyDescent="0.25">
      <c r="B49" s="8"/>
      <c r="C49" s="2"/>
      <c r="E49" s="8"/>
      <c r="G49" s="8"/>
      <c r="H49" s="2"/>
      <c r="J49" s="8">
        <v>6735</v>
      </c>
    </row>
    <row r="50" spans="2:10" x14ac:dyDescent="0.25">
      <c r="B50" s="8"/>
      <c r="C50" s="2"/>
      <c r="E50" s="8"/>
      <c r="G50" s="8"/>
      <c r="H50" s="2"/>
      <c r="J50" s="8"/>
    </row>
    <row r="51" spans="2:10" x14ac:dyDescent="0.25">
      <c r="C51" s="6" t="s">
        <v>4</v>
      </c>
      <c r="D51" s="184">
        <f>SUM(B47:B50)-SUM(E47:E50)</f>
        <v>0</v>
      </c>
      <c r="G51" s="4"/>
      <c r="H51" s="6" t="s">
        <v>4</v>
      </c>
      <c r="I51" s="184">
        <f>SUM(G47:G50)-SUM(J47:J50)</f>
        <v>0</v>
      </c>
      <c r="J51" s="4"/>
    </row>
    <row r="52" spans="2:10" x14ac:dyDescent="0.25">
      <c r="C52" s="6"/>
      <c r="D52" s="7"/>
      <c r="G52" s="4"/>
      <c r="H52" s="6"/>
      <c r="I52" s="7"/>
      <c r="J52" s="4"/>
    </row>
    <row r="53" spans="2:10" x14ac:dyDescent="0.25">
      <c r="B53" s="3" t="s">
        <v>0</v>
      </c>
      <c r="C53" s="373" t="s">
        <v>213</v>
      </c>
      <c r="D53" s="373"/>
      <c r="E53" s="5" t="s">
        <v>1</v>
      </c>
      <c r="G53" s="3" t="s">
        <v>0</v>
      </c>
      <c r="H53" s="373" t="s">
        <v>214</v>
      </c>
      <c r="I53" s="373"/>
      <c r="J53" s="5" t="s">
        <v>1</v>
      </c>
    </row>
    <row r="54" spans="2:10" x14ac:dyDescent="0.25">
      <c r="B54" s="8">
        <v>41990</v>
      </c>
      <c r="C54" s="1"/>
      <c r="E54" s="8">
        <v>26000</v>
      </c>
      <c r="G54" s="8">
        <v>14500</v>
      </c>
      <c r="H54" s="1"/>
      <c r="J54" s="8">
        <v>14500</v>
      </c>
    </row>
    <row r="55" spans="2:10" x14ac:dyDescent="0.25">
      <c r="B55" s="8"/>
      <c r="C55" s="2"/>
      <c r="E55" s="8">
        <v>15990</v>
      </c>
      <c r="G55" s="8">
        <v>3280</v>
      </c>
      <c r="H55" s="2"/>
      <c r="J55" s="8">
        <f>20500*16/100</f>
        <v>3280</v>
      </c>
    </row>
    <row r="56" spans="2:10" x14ac:dyDescent="0.25">
      <c r="B56" s="8"/>
      <c r="C56" s="2"/>
      <c r="E56" s="8"/>
      <c r="G56" s="8"/>
      <c r="H56" s="2"/>
      <c r="J56" s="8"/>
    </row>
    <row r="57" spans="2:10" x14ac:dyDescent="0.25">
      <c r="C57" s="6" t="s">
        <v>4</v>
      </c>
      <c r="D57" s="184">
        <f>SUM(B54:B56)-SUM(E54:E56)</f>
        <v>0</v>
      </c>
      <c r="G57" s="4"/>
      <c r="H57" s="6" t="s">
        <v>4</v>
      </c>
      <c r="I57" s="184">
        <f>SUM(G54:G56)-SUM(J54:J56)</f>
        <v>0</v>
      </c>
      <c r="J57" s="4"/>
    </row>
    <row r="58" spans="2:10" x14ac:dyDescent="0.25">
      <c r="C58" s="6"/>
      <c r="D58" s="7"/>
      <c r="G58" s="4"/>
      <c r="H58" s="6"/>
      <c r="I58" s="7"/>
      <c r="J58" s="4"/>
    </row>
    <row r="59" spans="2:10" x14ac:dyDescent="0.25">
      <c r="B59" s="3" t="s">
        <v>0</v>
      </c>
      <c r="C59" s="373" t="s">
        <v>215</v>
      </c>
      <c r="D59" s="373"/>
      <c r="E59" s="5" t="s">
        <v>1</v>
      </c>
      <c r="G59" s="3" t="s">
        <v>0</v>
      </c>
      <c r="H59" s="373" t="s">
        <v>216</v>
      </c>
      <c r="I59" s="373"/>
      <c r="J59" s="5" t="s">
        <v>1</v>
      </c>
    </row>
    <row r="60" spans="2:10" x14ac:dyDescent="0.25">
      <c r="B60" s="8">
        <v>3000</v>
      </c>
      <c r="C60" s="1"/>
      <c r="E60" s="8">
        <v>3000</v>
      </c>
      <c r="G60" s="8">
        <v>3000</v>
      </c>
      <c r="H60" s="1"/>
      <c r="J60" s="8">
        <v>3000</v>
      </c>
    </row>
    <row r="61" spans="2:10" x14ac:dyDescent="0.25">
      <c r="B61" s="8"/>
      <c r="C61" s="2"/>
      <c r="E61" s="8"/>
      <c r="G61" s="8"/>
      <c r="H61" s="2"/>
      <c r="J61" s="8"/>
    </row>
    <row r="62" spans="2:10" x14ac:dyDescent="0.25">
      <c r="C62" s="6" t="s">
        <v>4</v>
      </c>
      <c r="D62" s="184">
        <f>SUM(B60:B61)-SUM(E60:E61)</f>
        <v>0</v>
      </c>
      <c r="G62" s="4"/>
      <c r="H62" s="6" t="s">
        <v>4</v>
      </c>
      <c r="I62" s="184">
        <f>SUM(G60:G61)-SUM(J60:J61)</f>
        <v>0</v>
      </c>
      <c r="J62" s="4"/>
    </row>
    <row r="63" spans="2:10" x14ac:dyDescent="0.25">
      <c r="C63" s="6"/>
      <c r="D63" s="7"/>
      <c r="G63" s="4"/>
      <c r="H63" s="6"/>
      <c r="I63" s="7"/>
      <c r="J63" s="4"/>
    </row>
    <row r="64" spans="2:10" x14ac:dyDescent="0.25">
      <c r="B64"/>
      <c r="E64"/>
    </row>
    <row r="65" spans="2:10" x14ac:dyDescent="0.25">
      <c r="B65" s="3" t="s">
        <v>0</v>
      </c>
      <c r="C65" s="374" t="s">
        <v>211</v>
      </c>
      <c r="D65" s="374"/>
      <c r="E65" s="5" t="s">
        <v>1</v>
      </c>
      <c r="G65" s="3" t="s">
        <v>0</v>
      </c>
      <c r="H65" s="375" t="s">
        <v>212</v>
      </c>
      <c r="I65" s="375"/>
      <c r="J65" s="5" t="s">
        <v>1</v>
      </c>
    </row>
    <row r="66" spans="2:10" x14ac:dyDescent="0.25">
      <c r="B66" s="8">
        <v>25000</v>
      </c>
      <c r="C66" s="1"/>
      <c r="E66" s="8">
        <v>25000</v>
      </c>
      <c r="G66" s="8">
        <f>B66*21/100</f>
        <v>5250</v>
      </c>
      <c r="H66" s="1"/>
      <c r="J66" s="8">
        <v>5502</v>
      </c>
    </row>
    <row r="67" spans="2:10" x14ac:dyDescent="0.25">
      <c r="B67" s="8"/>
      <c r="C67" s="2"/>
      <c r="E67" s="8"/>
      <c r="G67" s="8">
        <f>1200*21/100</f>
        <v>252</v>
      </c>
      <c r="H67" s="2"/>
      <c r="J67" s="8"/>
    </row>
    <row r="68" spans="2:10" x14ac:dyDescent="0.25">
      <c r="B68" s="8"/>
      <c r="C68" s="2"/>
      <c r="E68" s="8"/>
      <c r="G68" s="8"/>
      <c r="H68" s="2"/>
      <c r="J68" s="8"/>
    </row>
    <row r="69" spans="2:10" x14ac:dyDescent="0.25">
      <c r="C69" s="6" t="s">
        <v>4</v>
      </c>
      <c r="D69" s="184">
        <f>SUM(B66:B68)-SUM(E66:E68)</f>
        <v>0</v>
      </c>
      <c r="G69" s="4"/>
      <c r="H69" s="6" t="s">
        <v>4</v>
      </c>
      <c r="I69" s="184">
        <f>SUM(G66:G68)-SUM(J66:J68)</f>
        <v>0</v>
      </c>
      <c r="J69" s="4"/>
    </row>
    <row r="70" spans="2:10" x14ac:dyDescent="0.25">
      <c r="B70"/>
      <c r="E70"/>
    </row>
    <row r="71" spans="2:10" x14ac:dyDescent="0.25">
      <c r="B71"/>
      <c r="E71"/>
    </row>
    <row r="72" spans="2:10" x14ac:dyDescent="0.25">
      <c r="B72" s="3" t="s">
        <v>0</v>
      </c>
      <c r="C72" s="375" t="s">
        <v>62</v>
      </c>
      <c r="D72" s="375"/>
      <c r="E72" s="5" t="s">
        <v>1</v>
      </c>
      <c r="G72" s="3" t="s">
        <v>0</v>
      </c>
      <c r="H72" s="374" t="s">
        <v>24</v>
      </c>
      <c r="I72" s="374"/>
      <c r="J72" s="5" t="s">
        <v>1</v>
      </c>
    </row>
    <row r="73" spans="2:10" x14ac:dyDescent="0.25">
      <c r="B73" s="8">
        <v>1260</v>
      </c>
      <c r="C73" s="1"/>
      <c r="E73" s="8">
        <f>J73*21/100</f>
        <v>9450</v>
      </c>
      <c r="G73" s="8">
        <v>45000</v>
      </c>
      <c r="H73" s="1"/>
      <c r="J73" s="8">
        <v>45000</v>
      </c>
    </row>
    <row r="74" spans="2:10" x14ac:dyDescent="0.25">
      <c r="B74" s="8">
        <v>8715</v>
      </c>
      <c r="C74" s="2"/>
      <c r="E74" s="8">
        <f>E79*21/100</f>
        <v>525</v>
      </c>
      <c r="G74" s="8"/>
      <c r="H74" s="2"/>
      <c r="J74" s="8"/>
    </row>
    <row r="75" spans="2:10" x14ac:dyDescent="0.25">
      <c r="B75" s="8"/>
      <c r="C75" s="2"/>
      <c r="E75" s="8"/>
      <c r="G75" s="8"/>
      <c r="H75" s="2"/>
      <c r="J75" s="8"/>
    </row>
    <row r="76" spans="2:10" x14ac:dyDescent="0.25">
      <c r="C76" s="6" t="s">
        <v>4</v>
      </c>
      <c r="D76" s="184">
        <f>SUM(B73:B75)-SUM(E73:E75)</f>
        <v>0</v>
      </c>
      <c r="G76" s="4"/>
      <c r="H76" s="6" t="s">
        <v>4</v>
      </c>
      <c r="I76" s="184">
        <f>SUM(G73:G75)-SUM(J73:J75)</f>
        <v>0</v>
      </c>
      <c r="J76" s="4"/>
    </row>
    <row r="77" spans="2:10" x14ac:dyDescent="0.25">
      <c r="B77"/>
      <c r="E77"/>
    </row>
    <row r="78" spans="2:10" x14ac:dyDescent="0.25">
      <c r="B78" s="3" t="s">
        <v>0</v>
      </c>
      <c r="C78" s="374" t="s">
        <v>217</v>
      </c>
      <c r="D78" s="374"/>
      <c r="E78" s="5" t="s">
        <v>1</v>
      </c>
      <c r="G78" s="3" t="s">
        <v>0</v>
      </c>
      <c r="H78" s="374" t="s">
        <v>218</v>
      </c>
      <c r="I78" s="374"/>
      <c r="J78" s="5" t="s">
        <v>1</v>
      </c>
    </row>
    <row r="79" spans="2:10" x14ac:dyDescent="0.25">
      <c r="B79" s="8">
        <v>2500</v>
      </c>
      <c r="C79" s="1"/>
      <c r="E79" s="8">
        <v>2500</v>
      </c>
      <c r="G79" s="8">
        <v>6000</v>
      </c>
      <c r="H79" s="1"/>
      <c r="J79" s="8">
        <v>6000</v>
      </c>
    </row>
    <row r="80" spans="2:10" x14ac:dyDescent="0.25">
      <c r="B80" s="8"/>
      <c r="C80" s="2"/>
      <c r="E80" s="8"/>
      <c r="G80" s="8"/>
      <c r="H80" s="2"/>
      <c r="J80" s="8"/>
    </row>
    <row r="81" spans="2:10" x14ac:dyDescent="0.25">
      <c r="C81" s="6" t="s">
        <v>4</v>
      </c>
      <c r="D81" s="184">
        <f>SUM(B79:B80)-SUM(E79:E80)</f>
        <v>0</v>
      </c>
      <c r="G81" s="4"/>
      <c r="H81" s="6" t="s">
        <v>4</v>
      </c>
      <c r="I81" s="184">
        <f>SUM(G79:G80)-SUM(J79:J80)</f>
        <v>0</v>
      </c>
      <c r="J81" s="4"/>
    </row>
    <row r="82" spans="2:10" x14ac:dyDescent="0.25">
      <c r="B82"/>
      <c r="E82"/>
    </row>
    <row r="83" spans="2:10" x14ac:dyDescent="0.25">
      <c r="B83" s="3" t="s">
        <v>0</v>
      </c>
      <c r="C83" s="373" t="s">
        <v>219</v>
      </c>
      <c r="D83" s="373"/>
      <c r="E83" s="5" t="s">
        <v>1</v>
      </c>
      <c r="G83" s="3" t="s">
        <v>0</v>
      </c>
      <c r="H83" s="373" t="s">
        <v>220</v>
      </c>
      <c r="I83" s="373"/>
      <c r="J83" s="5" t="s">
        <v>1</v>
      </c>
    </row>
    <row r="84" spans="2:10" x14ac:dyDescent="0.25">
      <c r="B84" s="8">
        <v>1750</v>
      </c>
      <c r="C84" s="1"/>
      <c r="E84" s="8">
        <v>11750</v>
      </c>
      <c r="G84" s="8">
        <v>50000</v>
      </c>
      <c r="H84" s="1"/>
      <c r="J84" s="8">
        <v>50000</v>
      </c>
    </row>
    <row r="85" spans="2:10" x14ac:dyDescent="0.25">
      <c r="B85" s="8">
        <v>10000</v>
      </c>
      <c r="C85" s="2"/>
      <c r="E85" s="8"/>
      <c r="G85" s="8"/>
      <c r="H85" s="2"/>
      <c r="J85" s="8"/>
    </row>
    <row r="86" spans="2:10" x14ac:dyDescent="0.25">
      <c r="B86" s="8"/>
      <c r="C86" s="2"/>
      <c r="E86" s="8"/>
      <c r="G86" s="8"/>
      <c r="H86" s="2"/>
      <c r="J86" s="8"/>
    </row>
    <row r="87" spans="2:10" x14ac:dyDescent="0.25">
      <c r="C87" s="6" t="s">
        <v>4</v>
      </c>
      <c r="D87" s="184">
        <f>SUM(B84:B86)-SUM(E84:E86)</f>
        <v>0</v>
      </c>
      <c r="G87" s="4"/>
      <c r="H87" s="6" t="s">
        <v>4</v>
      </c>
      <c r="I87" s="184">
        <f>SUM(G84:G86)-SUM(J84:J86)</f>
        <v>0</v>
      </c>
      <c r="J87" s="4"/>
    </row>
    <row r="89" spans="2:10" x14ac:dyDescent="0.25">
      <c r="B89" s="3" t="s">
        <v>0</v>
      </c>
      <c r="C89" s="373" t="s">
        <v>221</v>
      </c>
      <c r="D89" s="373"/>
      <c r="E89" s="5" t="s">
        <v>1</v>
      </c>
      <c r="G89" s="3" t="s">
        <v>0</v>
      </c>
      <c r="H89" s="373" t="s">
        <v>222</v>
      </c>
      <c r="I89" s="373"/>
      <c r="J89" s="5" t="s">
        <v>1</v>
      </c>
    </row>
    <row r="90" spans="2:10" x14ac:dyDescent="0.25">
      <c r="B90" s="8">
        <v>14250</v>
      </c>
      <c r="C90" s="1"/>
      <c r="E90" s="8">
        <v>14250</v>
      </c>
      <c r="G90" s="8">
        <v>5000</v>
      </c>
      <c r="H90" s="1"/>
      <c r="J90" s="8">
        <v>5000</v>
      </c>
    </row>
    <row r="91" spans="2:10" x14ac:dyDescent="0.25">
      <c r="B91" s="8"/>
      <c r="C91" s="2"/>
      <c r="E91" s="8"/>
      <c r="G91" s="8"/>
      <c r="H91" s="2"/>
      <c r="J91" s="8"/>
    </row>
    <row r="92" spans="2:10" x14ac:dyDescent="0.25">
      <c r="C92" s="6" t="s">
        <v>4</v>
      </c>
      <c r="D92" s="184">
        <f>SUM(B90:B91)-SUM(E90:E91)</f>
        <v>0</v>
      </c>
      <c r="G92" s="4"/>
      <c r="H92" s="6" t="s">
        <v>4</v>
      </c>
      <c r="I92" s="184">
        <f>SUM(G90:G91)-SUM(J90:J91)</f>
        <v>0</v>
      </c>
      <c r="J92" s="4"/>
    </row>
    <row r="94" spans="2:10" x14ac:dyDescent="0.25">
      <c r="B94" s="3" t="s">
        <v>0</v>
      </c>
      <c r="C94" s="373" t="s">
        <v>223</v>
      </c>
      <c r="D94" s="373"/>
      <c r="E94" s="5" t="s">
        <v>1</v>
      </c>
      <c r="G94" s="3" t="s">
        <v>0</v>
      </c>
      <c r="H94" s="373" t="s">
        <v>224</v>
      </c>
      <c r="I94" s="373"/>
      <c r="J94" s="5" t="s">
        <v>1</v>
      </c>
    </row>
    <row r="95" spans="2:10" x14ac:dyDescent="0.25">
      <c r="B95" s="8">
        <v>7000</v>
      </c>
      <c r="C95" s="1"/>
      <c r="E95" s="8">
        <v>7000</v>
      </c>
      <c r="G95" s="8">
        <v>8000</v>
      </c>
      <c r="H95" s="1"/>
      <c r="J95" s="8">
        <v>8000</v>
      </c>
    </row>
    <row r="96" spans="2:10" x14ac:dyDescent="0.25">
      <c r="B96" s="8"/>
      <c r="C96" s="2"/>
      <c r="E96" s="8"/>
      <c r="G96" s="8"/>
      <c r="H96" s="2"/>
      <c r="J96" s="8"/>
    </row>
    <row r="97" spans="2:10" x14ac:dyDescent="0.25">
      <c r="C97" s="6" t="s">
        <v>4</v>
      </c>
      <c r="D97" s="184">
        <f>SUM(B95:B96)-SUM(E95:E96)</f>
        <v>0</v>
      </c>
      <c r="G97" s="4"/>
      <c r="H97" s="6" t="s">
        <v>4</v>
      </c>
      <c r="I97" s="184">
        <f>SUM(G95:G96)-SUM(J95:J96)</f>
        <v>0</v>
      </c>
      <c r="J97" s="4"/>
    </row>
    <row r="99" spans="2:10" x14ac:dyDescent="0.25">
      <c r="B99" s="3" t="s">
        <v>0</v>
      </c>
      <c r="C99" s="373" t="s">
        <v>225</v>
      </c>
      <c r="D99" s="373"/>
      <c r="E99" s="5" t="s">
        <v>1</v>
      </c>
      <c r="G99" s="3" t="s">
        <v>0</v>
      </c>
      <c r="H99" s="373" t="s">
        <v>226</v>
      </c>
      <c r="I99" s="373"/>
      <c r="J99" s="5" t="s">
        <v>1</v>
      </c>
    </row>
    <row r="100" spans="2:10" x14ac:dyDescent="0.25">
      <c r="B100" s="8">
        <v>1200</v>
      </c>
      <c r="C100" s="1"/>
      <c r="E100" s="8">
        <v>800</v>
      </c>
      <c r="G100" s="8">
        <v>1452</v>
      </c>
      <c r="H100" s="1"/>
      <c r="J100" s="8">
        <v>1452</v>
      </c>
    </row>
    <row r="101" spans="2:10" x14ac:dyDescent="0.25">
      <c r="B101" s="8"/>
      <c r="C101" s="2"/>
      <c r="E101" s="8">
        <v>400</v>
      </c>
      <c r="G101" s="8"/>
      <c r="H101" s="2"/>
      <c r="J101" s="8"/>
    </row>
    <row r="102" spans="2:10" x14ac:dyDescent="0.25">
      <c r="B102" s="8"/>
      <c r="C102" s="2"/>
      <c r="E102" s="8"/>
      <c r="G102" s="8"/>
      <c r="H102" s="2"/>
      <c r="J102" s="8"/>
    </row>
    <row r="103" spans="2:10" x14ac:dyDescent="0.25">
      <c r="C103" s="6" t="s">
        <v>4</v>
      </c>
      <c r="D103" s="184">
        <f>SUM(B100:B102)-SUM(E100:E102)</f>
        <v>0</v>
      </c>
      <c r="G103" s="4"/>
      <c r="H103" s="6" t="s">
        <v>4</v>
      </c>
      <c r="I103" s="184">
        <f>SUM(G100:G102)-SUM(J100:J102)</f>
        <v>0</v>
      </c>
      <c r="J103" s="4"/>
    </row>
    <row r="105" spans="2:10" x14ac:dyDescent="0.25">
      <c r="B105" s="3" t="s">
        <v>0</v>
      </c>
      <c r="C105" s="373" t="s">
        <v>227</v>
      </c>
      <c r="D105" s="373"/>
      <c r="E105" s="5" t="s">
        <v>1</v>
      </c>
      <c r="G105" s="3" t="s">
        <v>0</v>
      </c>
      <c r="H105" s="373" t="s">
        <v>228</v>
      </c>
      <c r="I105" s="373"/>
      <c r="J105" s="5" t="s">
        <v>1</v>
      </c>
    </row>
    <row r="106" spans="2:10" x14ac:dyDescent="0.25">
      <c r="B106" s="8">
        <v>20500</v>
      </c>
      <c r="C106" s="1"/>
      <c r="E106" s="8">
        <v>20500</v>
      </c>
      <c r="G106" s="8">
        <f>B106*30/100</f>
        <v>6150</v>
      </c>
      <c r="H106" s="1"/>
      <c r="J106" s="8">
        <v>6150</v>
      </c>
    </row>
    <row r="107" spans="2:10" x14ac:dyDescent="0.25">
      <c r="B107" s="8"/>
      <c r="C107" s="2"/>
      <c r="E107" s="8"/>
      <c r="G107" s="8"/>
      <c r="H107" s="2"/>
      <c r="J107" s="8"/>
    </row>
    <row r="108" spans="2:10" x14ac:dyDescent="0.25">
      <c r="C108" s="6" t="s">
        <v>4</v>
      </c>
      <c r="D108" s="184">
        <f>SUM(B106:B107)-SUM(E106:E107)</f>
        <v>0</v>
      </c>
      <c r="G108" s="4"/>
      <c r="H108" s="6" t="s">
        <v>4</v>
      </c>
      <c r="I108" s="184">
        <f>SUM(G106:G107)-SUM(J106:J107)</f>
        <v>0</v>
      </c>
      <c r="J108" s="4"/>
    </row>
    <row r="110" spans="2:10" x14ac:dyDescent="0.25">
      <c r="B110" s="3" t="s">
        <v>0</v>
      </c>
      <c r="C110" s="373" t="s">
        <v>229</v>
      </c>
      <c r="D110" s="373"/>
      <c r="E110" s="5" t="s">
        <v>1</v>
      </c>
      <c r="G110" s="3" t="s">
        <v>0</v>
      </c>
      <c r="H110" s="373" t="s">
        <v>230</v>
      </c>
      <c r="I110" s="373"/>
      <c r="J110" s="5" t="s">
        <v>1</v>
      </c>
    </row>
    <row r="111" spans="2:10" x14ac:dyDescent="0.25">
      <c r="B111" s="8">
        <f>E111</f>
        <v>7380</v>
      </c>
      <c r="C111" s="1"/>
      <c r="E111" s="8">
        <f>20500*36/100</f>
        <v>7380</v>
      </c>
      <c r="G111" s="8">
        <f>Diario!G69</f>
        <v>3213</v>
      </c>
      <c r="H111" s="1"/>
      <c r="J111" s="8">
        <f>Diario!H68</f>
        <v>3213</v>
      </c>
    </row>
    <row r="112" spans="2:10" x14ac:dyDescent="0.25">
      <c r="B112" s="8"/>
      <c r="C112" s="2"/>
      <c r="E112" s="8"/>
      <c r="G112" s="8"/>
      <c r="H112" s="2"/>
      <c r="J112" s="8"/>
    </row>
    <row r="113" spans="2:10" x14ac:dyDescent="0.25">
      <c r="C113" s="6" t="s">
        <v>4</v>
      </c>
      <c r="D113" s="184">
        <f>SUM(B111:B112)-SUM(E111:E112)</f>
        <v>0</v>
      </c>
      <c r="G113" s="4"/>
      <c r="H113" s="6" t="s">
        <v>4</v>
      </c>
      <c r="I113" s="184">
        <f>SUM(G111:G112)-SUM(J111:J112)</f>
        <v>0</v>
      </c>
      <c r="J113" s="4"/>
    </row>
    <row r="115" spans="2:10" x14ac:dyDescent="0.25">
      <c r="B115" s="3" t="s">
        <v>0</v>
      </c>
      <c r="C115" s="373" t="s">
        <v>231</v>
      </c>
      <c r="D115" s="373"/>
      <c r="E115" s="5" t="s">
        <v>1</v>
      </c>
      <c r="G115" s="3" t="s">
        <v>0</v>
      </c>
      <c r="H115" s="373" t="s">
        <v>233</v>
      </c>
      <c r="I115" s="373"/>
      <c r="J115" s="5" t="s">
        <v>1</v>
      </c>
    </row>
    <row r="116" spans="2:10" x14ac:dyDescent="0.25">
      <c r="B116" s="8">
        <v>500</v>
      </c>
      <c r="C116" s="1"/>
      <c r="E116" s="8">
        <v>500</v>
      </c>
      <c r="G116" s="8">
        <v>29000</v>
      </c>
      <c r="H116" s="1"/>
      <c r="J116" s="8">
        <v>5000</v>
      </c>
    </row>
    <row r="117" spans="2:10" x14ac:dyDescent="0.25">
      <c r="B117" s="8"/>
      <c r="C117" s="2"/>
      <c r="E117" s="8"/>
      <c r="G117" s="8"/>
      <c r="H117" s="2"/>
      <c r="J117" s="8">
        <v>24000</v>
      </c>
    </row>
    <row r="118" spans="2:10" x14ac:dyDescent="0.25">
      <c r="B118" s="8"/>
      <c r="C118" s="2"/>
      <c r="E118" s="8"/>
      <c r="G118" s="8"/>
      <c r="H118" s="2"/>
      <c r="J118" s="8"/>
    </row>
    <row r="119" spans="2:10" x14ac:dyDescent="0.25">
      <c r="C119" s="6" t="s">
        <v>4</v>
      </c>
      <c r="D119" s="184">
        <f>SUM(B116:B118)-SUM(E116:E118)</f>
        <v>0</v>
      </c>
      <c r="G119" s="4"/>
      <c r="H119" s="6" t="s">
        <v>4</v>
      </c>
      <c r="I119" s="184">
        <f>SUM(G116:G118)-SUM(J116:J118)</f>
        <v>0</v>
      </c>
      <c r="J119" s="4"/>
    </row>
    <row r="121" spans="2:10" x14ac:dyDescent="0.25">
      <c r="B121" s="3" t="s">
        <v>0</v>
      </c>
      <c r="C121" s="373" t="s">
        <v>234</v>
      </c>
      <c r="D121" s="373"/>
      <c r="E121" s="5" t="s">
        <v>1</v>
      </c>
      <c r="G121" s="3" t="s">
        <v>0</v>
      </c>
      <c r="H121" s="373" t="s">
        <v>235</v>
      </c>
      <c r="I121" s="373"/>
      <c r="J121" s="5" t="s">
        <v>1</v>
      </c>
    </row>
    <row r="122" spans="2:10" x14ac:dyDescent="0.25">
      <c r="B122" s="8">
        <v>800</v>
      </c>
      <c r="C122" s="1"/>
      <c r="E122" s="8">
        <v>800</v>
      </c>
      <c r="G122" s="8">
        <f>Diario!G92</f>
        <v>121550</v>
      </c>
      <c r="H122" s="1"/>
      <c r="J122" s="8">
        <f>Diario!H97</f>
        <v>57500</v>
      </c>
    </row>
    <row r="123" spans="2:10" x14ac:dyDescent="0.25">
      <c r="B123" s="8"/>
      <c r="C123" s="2"/>
      <c r="E123" s="8"/>
      <c r="G123" s="8"/>
      <c r="H123" s="2"/>
      <c r="J123" s="8">
        <v>64050</v>
      </c>
    </row>
    <row r="124" spans="2:10" x14ac:dyDescent="0.25">
      <c r="B124" s="8"/>
      <c r="C124" s="2"/>
      <c r="E124" s="8"/>
      <c r="G124" s="8"/>
      <c r="H124" s="2"/>
      <c r="J124" s="8"/>
    </row>
    <row r="125" spans="2:10" x14ac:dyDescent="0.25">
      <c r="C125" s="6" t="s">
        <v>4</v>
      </c>
      <c r="D125" s="184">
        <f>SUM(B122:B124)-SUM(E122:E124)</f>
        <v>0</v>
      </c>
      <c r="G125" s="4"/>
      <c r="H125" s="6" t="s">
        <v>4</v>
      </c>
      <c r="I125" s="184">
        <f>SUM(G122:G124)-SUM(J122:J124)</f>
        <v>0</v>
      </c>
      <c r="J125" s="4"/>
    </row>
  </sheetData>
  <mergeCells count="42">
    <mergeCell ref="C2:D2"/>
    <mergeCell ref="H2:I2"/>
    <mergeCell ref="C40:D40"/>
    <mergeCell ref="C8:D8"/>
    <mergeCell ref="H8:I8"/>
    <mergeCell ref="C20:D20"/>
    <mergeCell ref="H20:I20"/>
    <mergeCell ref="C27:D27"/>
    <mergeCell ref="H40:I40"/>
    <mergeCell ref="C14:D14"/>
    <mergeCell ref="H14:I14"/>
    <mergeCell ref="H27:I27"/>
    <mergeCell ref="C33:D33"/>
    <mergeCell ref="H33:I33"/>
    <mergeCell ref="C78:D78"/>
    <mergeCell ref="H78:I78"/>
    <mergeCell ref="C83:D83"/>
    <mergeCell ref="H83:I83"/>
    <mergeCell ref="H65:I65"/>
    <mergeCell ref="C65:D65"/>
    <mergeCell ref="C72:D72"/>
    <mergeCell ref="H72:I72"/>
    <mergeCell ref="C46:D46"/>
    <mergeCell ref="H46:I46"/>
    <mergeCell ref="C53:D53"/>
    <mergeCell ref="H53:I53"/>
    <mergeCell ref="C59:D59"/>
    <mergeCell ref="H59:I59"/>
    <mergeCell ref="C89:D89"/>
    <mergeCell ref="H89:I89"/>
    <mergeCell ref="C94:D94"/>
    <mergeCell ref="H94:I94"/>
    <mergeCell ref="C99:D99"/>
    <mergeCell ref="H99:I99"/>
    <mergeCell ref="C121:D121"/>
    <mergeCell ref="H121:I121"/>
    <mergeCell ref="C105:D105"/>
    <mergeCell ref="H105:I105"/>
    <mergeCell ref="C110:D110"/>
    <mergeCell ref="H110:I110"/>
    <mergeCell ref="C115:D115"/>
    <mergeCell ref="H115:I1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4EC46-A080-4078-B4D5-BB655627BCFC}">
  <sheetPr>
    <tabColor rgb="FFFFCC99"/>
  </sheetPr>
  <dimension ref="A1:Y29"/>
  <sheetViews>
    <sheetView showGridLines="0" zoomScale="130" zoomScaleNormal="130" workbookViewId="0">
      <selection activeCell="L22" sqref="L22"/>
    </sheetView>
  </sheetViews>
  <sheetFormatPr baseColWidth="10" defaultRowHeight="11.25" x14ac:dyDescent="0.25"/>
  <cols>
    <col min="1" max="1" width="20.5703125" style="238" bestFit="1" customWidth="1"/>
    <col min="2" max="2" width="6.5703125" style="254" bestFit="1" customWidth="1"/>
    <col min="3" max="3" width="6.5703125" style="258" customWidth="1"/>
    <col min="4" max="4" width="6.5703125" style="257" customWidth="1"/>
    <col min="5" max="5" width="6.5703125" style="258" customWidth="1"/>
    <col min="6" max="6" width="18.42578125" style="238" bestFit="1" customWidth="1"/>
    <col min="7" max="7" width="6.5703125" style="238" bestFit="1" customWidth="1"/>
    <col min="8" max="9" width="6.5703125" style="256" customWidth="1"/>
    <col min="10" max="10" width="6.5703125" style="258" customWidth="1"/>
    <col min="11" max="11" width="4.42578125" style="238" customWidth="1"/>
    <col min="12" max="12" width="16.28515625" style="238" bestFit="1" customWidth="1"/>
    <col min="13" max="13" width="6.5703125" style="238" bestFit="1" customWidth="1"/>
    <col min="14" max="14" width="9.5703125" style="238" customWidth="1"/>
    <col min="15" max="15" width="5.42578125" style="238" bestFit="1" customWidth="1"/>
    <col min="16" max="16" width="4.140625" style="234" bestFit="1" customWidth="1"/>
    <col min="17" max="17" width="3.85546875" style="238" customWidth="1"/>
    <col min="18" max="18" width="13.5703125" style="238" bestFit="1" customWidth="1"/>
    <col min="19" max="19" width="38.7109375" style="238" bestFit="1" customWidth="1"/>
    <col min="20" max="20" width="22.5703125" style="238" bestFit="1" customWidth="1"/>
    <col min="21" max="21" width="6.42578125" style="234" bestFit="1" customWidth="1"/>
    <col min="22" max="22" width="7.85546875" style="234" bestFit="1" customWidth="1"/>
    <col min="23" max="23" width="24.85546875" style="238" bestFit="1" customWidth="1"/>
    <col min="24" max="24" width="38.85546875" style="238" bestFit="1" customWidth="1"/>
    <col min="25" max="25" width="31.28515625" style="238" bestFit="1" customWidth="1"/>
    <col min="26" max="16384" width="11.42578125" style="238"/>
  </cols>
  <sheetData>
    <row r="1" spans="1:25" ht="11.25" customHeight="1" x14ac:dyDescent="0.25">
      <c r="A1" s="382" t="s">
        <v>248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4"/>
      <c r="T1" s="234"/>
    </row>
    <row r="2" spans="1:25" ht="11.25" customHeight="1" x14ac:dyDescent="0.25">
      <c r="A2" s="385"/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7"/>
      <c r="T2" s="234"/>
    </row>
    <row r="3" spans="1:25" ht="11.25" customHeight="1" x14ac:dyDescent="0.25">
      <c r="A3" s="385"/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7"/>
      <c r="T3" s="234"/>
    </row>
    <row r="4" spans="1:25" x14ac:dyDescent="0.25">
      <c r="A4" s="385"/>
      <c r="B4" s="386"/>
      <c r="C4" s="386"/>
      <c r="D4" s="386"/>
      <c r="E4" s="386"/>
      <c r="F4" s="386"/>
      <c r="G4" s="386"/>
      <c r="H4" s="386"/>
      <c r="I4" s="386"/>
      <c r="J4" s="386"/>
      <c r="K4" s="388"/>
      <c r="L4" s="388"/>
      <c r="M4" s="388"/>
      <c r="N4" s="388"/>
      <c r="O4" s="388"/>
      <c r="P4" s="388"/>
      <c r="Q4" s="388"/>
      <c r="R4" s="388"/>
      <c r="S4" s="389"/>
      <c r="T4" s="234"/>
    </row>
    <row r="5" spans="1:25" s="10" customFormat="1" ht="12" customHeight="1" thickBot="1" x14ac:dyDescent="0.3">
      <c r="A5" s="380" t="s">
        <v>308</v>
      </c>
      <c r="B5" s="381"/>
      <c r="C5" s="381"/>
      <c r="D5" s="381"/>
      <c r="E5" s="381"/>
      <c r="F5" s="381"/>
      <c r="G5" s="381"/>
      <c r="H5" s="381"/>
      <c r="I5" s="381"/>
      <c r="J5" s="381"/>
      <c r="L5" s="235" t="s">
        <v>309</v>
      </c>
      <c r="M5" s="330">
        <v>45292</v>
      </c>
      <c r="N5" s="330">
        <v>45657</v>
      </c>
      <c r="O5" s="330"/>
      <c r="P5" s="235"/>
      <c r="R5" s="235" t="s">
        <v>249</v>
      </c>
      <c r="S5" s="236" t="s">
        <v>250</v>
      </c>
      <c r="T5" s="237" t="s">
        <v>251</v>
      </c>
      <c r="U5" s="332">
        <v>45292</v>
      </c>
      <c r="V5" s="237" t="s">
        <v>252</v>
      </c>
      <c r="W5" s="237" t="s">
        <v>253</v>
      </c>
      <c r="X5" s="237" t="s">
        <v>254</v>
      </c>
      <c r="Y5" s="237" t="s">
        <v>255</v>
      </c>
    </row>
    <row r="6" spans="1:25" ht="12" customHeight="1" x14ac:dyDescent="0.25">
      <c r="A6" s="271" t="s">
        <v>30</v>
      </c>
      <c r="B6" s="292">
        <v>45292</v>
      </c>
      <c r="C6" s="336" t="s">
        <v>310</v>
      </c>
      <c r="D6" s="309">
        <v>45657</v>
      </c>
      <c r="E6" s="272" t="s">
        <v>310</v>
      </c>
      <c r="F6" s="279" t="s">
        <v>257</v>
      </c>
      <c r="G6" s="301">
        <v>45292</v>
      </c>
      <c r="H6" s="280" t="s">
        <v>310</v>
      </c>
      <c r="I6" s="302">
        <v>45657</v>
      </c>
      <c r="J6" s="281" t="s">
        <v>310</v>
      </c>
      <c r="L6" s="239" t="s">
        <v>258</v>
      </c>
      <c r="M6" s="240">
        <f>B7</f>
        <v>248000</v>
      </c>
      <c r="N6" s="240">
        <f>D7</f>
        <v>221500</v>
      </c>
      <c r="O6" s="335">
        <f>(N6-M6)/M6</f>
        <v>-0.10685483870967742</v>
      </c>
      <c r="P6" s="241" t="s">
        <v>259</v>
      </c>
      <c r="R6" s="376" t="s">
        <v>260</v>
      </c>
      <c r="S6" s="242" t="s">
        <v>261</v>
      </c>
      <c r="T6" s="242" t="s">
        <v>262</v>
      </c>
      <c r="U6" s="243">
        <f>M6/M13</f>
        <v>3.1</v>
      </c>
      <c r="V6" s="244" t="s">
        <v>263</v>
      </c>
      <c r="W6" s="242" t="s">
        <v>314</v>
      </c>
      <c r="X6" s="242" t="s">
        <v>320</v>
      </c>
      <c r="Y6" s="242" t="s">
        <v>321</v>
      </c>
    </row>
    <row r="7" spans="1:25" ht="12" customHeight="1" x14ac:dyDescent="0.25">
      <c r="A7" s="284" t="s">
        <v>241</v>
      </c>
      <c r="B7" s="259">
        <f>B8+B13</f>
        <v>248000</v>
      </c>
      <c r="C7" s="337">
        <f t="shared" ref="C7:C15" si="0">B7*$C$29/$B$29</f>
        <v>0.68888888888888888</v>
      </c>
      <c r="D7" s="293">
        <f>D8+D13+D16</f>
        <v>221500</v>
      </c>
      <c r="E7" s="273">
        <f>D7*$E$29/$D$29</f>
        <v>0.7706170502936347</v>
      </c>
      <c r="F7" s="282" t="s">
        <v>313</v>
      </c>
      <c r="G7" s="259">
        <f>G8</f>
        <v>160000</v>
      </c>
      <c r="H7" s="264">
        <f>G7*$H$29/$G$29</f>
        <v>0.44444444444444442</v>
      </c>
      <c r="I7" s="293">
        <f>SUM(I8:I9)</f>
        <v>95950</v>
      </c>
      <c r="J7" s="273">
        <f>I7*$J$29/$I$29</f>
        <v>0.33381808566895821</v>
      </c>
      <c r="L7" s="239" t="s">
        <v>265</v>
      </c>
      <c r="M7" s="240">
        <f>B18</f>
        <v>112000</v>
      </c>
      <c r="N7" s="240">
        <f>D18</f>
        <v>65932</v>
      </c>
      <c r="O7" s="335">
        <f t="shared" ref="O7:O16" si="1">(N7-M7)/M7</f>
        <v>-0.41132142857142856</v>
      </c>
      <c r="P7" s="241" t="s">
        <v>266</v>
      </c>
      <c r="R7" s="376"/>
      <c r="S7" s="242" t="s">
        <v>267</v>
      </c>
      <c r="T7" s="242" t="s">
        <v>268</v>
      </c>
      <c r="U7" s="243">
        <f>M14/M15</f>
        <v>1.8</v>
      </c>
      <c r="V7" s="244" t="s">
        <v>269</v>
      </c>
      <c r="W7" s="242" t="s">
        <v>315</v>
      </c>
      <c r="X7" s="242" t="s">
        <v>320</v>
      </c>
      <c r="Y7" s="242" t="s">
        <v>321</v>
      </c>
    </row>
    <row r="8" spans="1:25" ht="12" customHeight="1" x14ac:dyDescent="0.25">
      <c r="A8" s="338" t="s">
        <v>311</v>
      </c>
      <c r="B8" s="308">
        <f>SUM(B9:B12)</f>
        <v>246000</v>
      </c>
      <c r="C8" s="262">
        <f t="shared" si="0"/>
        <v>0.68333333333333335</v>
      </c>
      <c r="D8" s="310">
        <f>SUM(D9:D12)</f>
        <v>170000</v>
      </c>
      <c r="E8" s="319">
        <f t="shared" ref="E8:E28" si="2">D8*$E$29/$D$29</f>
        <v>0.59144423724567896</v>
      </c>
      <c r="F8" s="283" t="s">
        <v>264</v>
      </c>
      <c r="G8" s="245">
        <v>160000</v>
      </c>
      <c r="H8" s="265">
        <f>G8*$H$29/$G$29</f>
        <v>0.44444444444444442</v>
      </c>
      <c r="I8" s="294">
        <v>160000</v>
      </c>
      <c r="J8" s="319">
        <f t="shared" ref="J8:J22" si="3">I8*$J$29/$I$29</f>
        <v>0.55665339976063899</v>
      </c>
      <c r="L8" s="239" t="s">
        <v>71</v>
      </c>
      <c r="M8" s="240">
        <f>B19</f>
        <v>29000</v>
      </c>
      <c r="N8" s="240">
        <f>D19</f>
        <v>5000</v>
      </c>
      <c r="O8" s="334">
        <f t="shared" si="1"/>
        <v>-0.82758620689655171</v>
      </c>
      <c r="P8" s="241"/>
      <c r="R8" s="377" t="s">
        <v>270</v>
      </c>
      <c r="S8" s="246" t="s">
        <v>271</v>
      </c>
      <c r="T8" s="246" t="s">
        <v>272</v>
      </c>
      <c r="U8" s="243">
        <f>M10/M13</f>
        <v>0.57499999999999996</v>
      </c>
      <c r="V8" s="247" t="s">
        <v>273</v>
      </c>
      <c r="W8" s="246" t="s">
        <v>316</v>
      </c>
      <c r="X8" s="246" t="s">
        <v>320</v>
      </c>
      <c r="Y8" s="246" t="s">
        <v>321</v>
      </c>
    </row>
    <row r="9" spans="1:25" ht="12" customHeight="1" x14ac:dyDescent="0.25">
      <c r="A9" s="274" t="s">
        <v>126</v>
      </c>
      <c r="B9" s="245">
        <v>220000</v>
      </c>
      <c r="C9" s="263">
        <f t="shared" si="0"/>
        <v>0.61111111111111116</v>
      </c>
      <c r="D9" s="297">
        <v>220000</v>
      </c>
      <c r="E9" s="319">
        <f t="shared" si="2"/>
        <v>0.76539842467087871</v>
      </c>
      <c r="F9" s="317" t="s">
        <v>199</v>
      </c>
      <c r="G9" s="318"/>
      <c r="H9" s="315"/>
      <c r="I9" s="316">
        <v>-64050</v>
      </c>
      <c r="J9" s="319">
        <f t="shared" si="3"/>
        <v>-0.22283531409168081</v>
      </c>
      <c r="L9" s="239" t="s">
        <v>274</v>
      </c>
      <c r="M9" s="240">
        <f>B20</f>
        <v>37000</v>
      </c>
      <c r="N9" s="240">
        <f>D20</f>
        <v>49577</v>
      </c>
      <c r="O9" s="334">
        <f t="shared" si="1"/>
        <v>0.3399189189189189</v>
      </c>
      <c r="P9" s="241"/>
      <c r="R9" s="377"/>
      <c r="S9" s="246" t="s">
        <v>275</v>
      </c>
      <c r="T9" s="246" t="s">
        <v>276</v>
      </c>
      <c r="U9" s="243">
        <f>SUM(M9+M10)/M13</f>
        <v>1.0375000000000001</v>
      </c>
      <c r="V9" s="247" t="s">
        <v>277</v>
      </c>
      <c r="W9" s="246" t="s">
        <v>317</v>
      </c>
      <c r="X9" s="246" t="s">
        <v>320</v>
      </c>
      <c r="Y9" s="246" t="s">
        <v>321</v>
      </c>
    </row>
    <row r="10" spans="1:25" ht="12" customHeight="1" x14ac:dyDescent="0.25">
      <c r="A10" s="274" t="s">
        <v>297</v>
      </c>
      <c r="B10" s="245">
        <v>-40000</v>
      </c>
      <c r="C10" s="263">
        <f t="shared" si="0"/>
        <v>-0.1111111111111111</v>
      </c>
      <c r="D10" s="297">
        <v>-50000</v>
      </c>
      <c r="E10" s="319">
        <f t="shared" si="2"/>
        <v>-0.17395418742519969</v>
      </c>
      <c r="F10" s="284" t="s">
        <v>243</v>
      </c>
      <c r="G10" s="261">
        <f>G11</f>
        <v>120000</v>
      </c>
      <c r="H10" s="267">
        <f>G10*$H$29/$G$29</f>
        <v>0.33333333333333331</v>
      </c>
      <c r="I10" s="296">
        <f>I11</f>
        <v>120000</v>
      </c>
      <c r="J10" s="320">
        <f t="shared" si="3"/>
        <v>0.41749004982047927</v>
      </c>
      <c r="L10" s="239" t="s">
        <v>278</v>
      </c>
      <c r="M10" s="240">
        <f>B26</f>
        <v>46000</v>
      </c>
      <c r="N10" s="240">
        <f>D26</f>
        <v>11355</v>
      </c>
      <c r="O10" s="335">
        <f t="shared" si="1"/>
        <v>-0.75315217391304345</v>
      </c>
      <c r="P10" s="241"/>
      <c r="R10" s="378" t="s">
        <v>279</v>
      </c>
      <c r="S10" s="248" t="s">
        <v>280</v>
      </c>
      <c r="T10" s="248" t="s">
        <v>281</v>
      </c>
      <c r="U10" s="243">
        <f>M15/M16</f>
        <v>0.55555555555555558</v>
      </c>
      <c r="V10" s="249" t="s">
        <v>282</v>
      </c>
      <c r="W10" s="248" t="s">
        <v>318</v>
      </c>
      <c r="X10" s="248" t="s">
        <v>320</v>
      </c>
      <c r="Y10" s="248" t="s">
        <v>321</v>
      </c>
    </row>
    <row r="11" spans="1:25" ht="12" customHeight="1" x14ac:dyDescent="0.25">
      <c r="A11" s="274" t="s">
        <v>121</v>
      </c>
      <c r="B11" s="245">
        <v>80000</v>
      </c>
      <c r="C11" s="263">
        <f t="shared" si="0"/>
        <v>0.22222222222222221</v>
      </c>
      <c r="D11" s="297"/>
      <c r="E11" s="319"/>
      <c r="F11" s="283" t="s">
        <v>304</v>
      </c>
      <c r="G11" s="245">
        <v>120000</v>
      </c>
      <c r="H11" s="266">
        <f>G11*$H$29/$G$29</f>
        <v>0.33333333333333331</v>
      </c>
      <c r="I11" s="294">
        <v>120000</v>
      </c>
      <c r="J11" s="319">
        <f t="shared" si="3"/>
        <v>0.41749004982047927</v>
      </c>
      <c r="L11" s="239" t="s">
        <v>283</v>
      </c>
      <c r="M11" s="240">
        <f>G8</f>
        <v>160000</v>
      </c>
      <c r="N11" s="240">
        <f>I7</f>
        <v>95950</v>
      </c>
      <c r="O11" s="334">
        <f t="shared" si="1"/>
        <v>-0.40031250000000002</v>
      </c>
      <c r="P11" s="241" t="s">
        <v>284</v>
      </c>
      <c r="R11" s="379"/>
      <c r="S11" s="248" t="s">
        <v>285</v>
      </c>
      <c r="T11" s="248" t="s">
        <v>286</v>
      </c>
      <c r="U11" s="243">
        <f>M11/M16</f>
        <v>0.44444444444444442</v>
      </c>
      <c r="V11" s="249" t="s">
        <v>282</v>
      </c>
      <c r="W11" s="248" t="s">
        <v>319</v>
      </c>
      <c r="X11" s="248" t="s">
        <v>320</v>
      </c>
      <c r="Y11" s="248" t="s">
        <v>321</v>
      </c>
    </row>
    <row r="12" spans="1:25" ht="12" customHeight="1" x14ac:dyDescent="0.25">
      <c r="A12" s="274" t="s">
        <v>298</v>
      </c>
      <c r="B12" s="245">
        <v>-14000</v>
      </c>
      <c r="C12" s="263">
        <f t="shared" si="0"/>
        <v>-3.888888888888889E-2</v>
      </c>
      <c r="D12" s="297"/>
      <c r="E12" s="319"/>
      <c r="F12" s="104"/>
      <c r="G12" s="99"/>
      <c r="H12" s="266"/>
      <c r="I12" s="295"/>
      <c r="J12" s="312"/>
      <c r="L12" s="239" t="s">
        <v>289</v>
      </c>
      <c r="M12" s="240">
        <f>G11</f>
        <v>120000</v>
      </c>
      <c r="N12" s="240">
        <f>I10</f>
        <v>120000</v>
      </c>
      <c r="O12" s="334">
        <f t="shared" si="1"/>
        <v>0</v>
      </c>
      <c r="P12" s="241" t="s">
        <v>290</v>
      </c>
    </row>
    <row r="13" spans="1:25" ht="12" customHeight="1" x14ac:dyDescent="0.25">
      <c r="A13" s="338" t="s">
        <v>312</v>
      </c>
      <c r="B13" s="308">
        <f>SUM(B14:B15)</f>
        <v>2000</v>
      </c>
      <c r="C13" s="262">
        <f t="shared" si="0"/>
        <v>5.5555555555555558E-3</v>
      </c>
      <c r="D13" s="310">
        <f>SUM(D14:D15)</f>
        <v>1500</v>
      </c>
      <c r="E13" s="319">
        <f t="shared" si="2"/>
        <v>5.218625622755991E-3</v>
      </c>
      <c r="F13" s="104"/>
      <c r="G13" s="99"/>
      <c r="H13" s="266"/>
      <c r="I13" s="295"/>
      <c r="J13" s="312"/>
      <c r="L13" s="239" t="s">
        <v>291</v>
      </c>
      <c r="M13" s="240">
        <f>SUM(G19:G23)</f>
        <v>80000</v>
      </c>
      <c r="N13" s="240">
        <f>I18</f>
        <v>71482</v>
      </c>
      <c r="O13" s="334">
        <f t="shared" si="1"/>
        <v>-0.106475</v>
      </c>
      <c r="P13" s="241" t="s">
        <v>292</v>
      </c>
      <c r="R13" s="235" t="s">
        <v>249</v>
      </c>
      <c r="S13" s="236" t="s">
        <v>250</v>
      </c>
      <c r="T13" s="237" t="s">
        <v>251</v>
      </c>
      <c r="U13" s="332">
        <v>45657</v>
      </c>
      <c r="V13" s="237" t="s">
        <v>252</v>
      </c>
      <c r="W13" s="237" t="s">
        <v>253</v>
      </c>
      <c r="X13" s="237" t="s">
        <v>254</v>
      </c>
      <c r="Y13" s="237" t="s">
        <v>255</v>
      </c>
    </row>
    <row r="14" spans="1:25" ht="12" customHeight="1" x14ac:dyDescent="0.25">
      <c r="A14" s="276" t="s">
        <v>299</v>
      </c>
      <c r="B14" s="245">
        <v>4000</v>
      </c>
      <c r="C14" s="263">
        <f t="shared" si="0"/>
        <v>1.1111111111111112E-2</v>
      </c>
      <c r="D14" s="297">
        <v>4000</v>
      </c>
      <c r="E14" s="319">
        <f t="shared" si="2"/>
        <v>1.3916334994015976E-2</v>
      </c>
      <c r="F14" s="104"/>
      <c r="G14" s="99"/>
      <c r="H14" s="266"/>
      <c r="I14" s="295"/>
      <c r="J14" s="312"/>
      <c r="L14" s="239" t="s">
        <v>256</v>
      </c>
      <c r="M14" s="240">
        <f>B29</f>
        <v>360000</v>
      </c>
      <c r="N14" s="240">
        <f>D29</f>
        <v>287432</v>
      </c>
      <c r="O14" s="335">
        <f t="shared" si="1"/>
        <v>-0.20157777777777777</v>
      </c>
      <c r="P14" s="241" t="s">
        <v>284</v>
      </c>
      <c r="R14" s="376" t="s">
        <v>260</v>
      </c>
      <c r="S14" s="242" t="s">
        <v>261</v>
      </c>
      <c r="T14" s="242" t="s">
        <v>262</v>
      </c>
      <c r="U14" s="243">
        <f>N7/N13</f>
        <v>0.92235807615903309</v>
      </c>
      <c r="V14" s="244" t="s">
        <v>263</v>
      </c>
      <c r="W14" s="242" t="s">
        <v>325</v>
      </c>
      <c r="X14" s="242" t="s">
        <v>337</v>
      </c>
      <c r="Y14" s="242" t="s">
        <v>336</v>
      </c>
    </row>
    <row r="15" spans="1:25" ht="12" customHeight="1" x14ac:dyDescent="0.25">
      <c r="A15" s="276" t="s">
        <v>300</v>
      </c>
      <c r="B15" s="245">
        <v>-2000</v>
      </c>
      <c r="C15" s="263">
        <f t="shared" si="0"/>
        <v>-5.5555555555555558E-3</v>
      </c>
      <c r="D15" s="297">
        <v>-2500</v>
      </c>
      <c r="E15" s="319">
        <f t="shared" si="2"/>
        <v>-8.6977093712599842E-3</v>
      </c>
      <c r="F15" s="104"/>
      <c r="G15" s="99"/>
      <c r="H15" s="266"/>
      <c r="I15" s="295"/>
      <c r="J15" s="312"/>
      <c r="L15" s="239" t="s">
        <v>293</v>
      </c>
      <c r="M15" s="240">
        <f>G10+G18</f>
        <v>200000</v>
      </c>
      <c r="N15" s="240">
        <f>I10+I18</f>
        <v>191482</v>
      </c>
      <c r="O15" s="335">
        <f t="shared" si="1"/>
        <v>-4.2590000000000003E-2</v>
      </c>
      <c r="P15" s="241" t="s">
        <v>290</v>
      </c>
      <c r="R15" s="376"/>
      <c r="S15" s="242" t="s">
        <v>267</v>
      </c>
      <c r="T15" s="242" t="s">
        <v>268</v>
      </c>
      <c r="U15" s="243">
        <f>N14/N15</f>
        <v>1.501091486406033</v>
      </c>
      <c r="V15" s="244" t="s">
        <v>269</v>
      </c>
      <c r="W15" s="242" t="s">
        <v>326</v>
      </c>
      <c r="X15" s="242" t="s">
        <v>338</v>
      </c>
      <c r="Y15" s="242" t="s">
        <v>336</v>
      </c>
    </row>
    <row r="16" spans="1:25" ht="12" customHeight="1" x14ac:dyDescent="0.25">
      <c r="A16" s="307" t="s">
        <v>322</v>
      </c>
      <c r="B16" s="308"/>
      <c r="C16" s="262"/>
      <c r="D16" s="310">
        <f>D17</f>
        <v>50000</v>
      </c>
      <c r="E16" s="319">
        <f t="shared" si="2"/>
        <v>0.17395418742519969</v>
      </c>
      <c r="F16" s="99"/>
      <c r="G16" s="99"/>
      <c r="H16" s="270"/>
      <c r="I16" s="270"/>
      <c r="J16" s="312"/>
      <c r="L16" s="239" t="s">
        <v>294</v>
      </c>
      <c r="M16" s="240">
        <f>G29</f>
        <v>360000</v>
      </c>
      <c r="N16" s="240">
        <f>I29</f>
        <v>287432</v>
      </c>
      <c r="O16" s="335">
        <f t="shared" si="1"/>
        <v>-0.20157777777777777</v>
      </c>
      <c r="P16" s="241"/>
      <c r="R16" s="377" t="s">
        <v>270</v>
      </c>
      <c r="S16" s="246" t="s">
        <v>271</v>
      </c>
      <c r="T16" s="246" t="s">
        <v>272</v>
      </c>
      <c r="U16" s="243">
        <f>N10/N13</f>
        <v>0.15885117931787024</v>
      </c>
      <c r="V16" s="247" t="s">
        <v>273</v>
      </c>
      <c r="W16" s="246" t="s">
        <v>327</v>
      </c>
      <c r="X16" s="246" t="s">
        <v>332</v>
      </c>
      <c r="Y16" s="246" t="s">
        <v>336</v>
      </c>
    </row>
    <row r="17" spans="1:25" ht="12" customHeight="1" x14ac:dyDescent="0.25">
      <c r="A17" s="99" t="s">
        <v>323</v>
      </c>
      <c r="B17" s="253"/>
      <c r="C17" s="263"/>
      <c r="D17" s="297">
        <v>50000</v>
      </c>
      <c r="E17" s="319">
        <f t="shared" si="2"/>
        <v>0.17395418742519969</v>
      </c>
      <c r="F17" s="99"/>
      <c r="G17" s="99"/>
      <c r="H17" s="270"/>
      <c r="I17" s="270"/>
      <c r="J17" s="312"/>
      <c r="L17" s="250" t="s">
        <v>295</v>
      </c>
      <c r="M17" s="251">
        <f>M7-M13</f>
        <v>32000</v>
      </c>
      <c r="N17" s="251">
        <f>N7-N13</f>
        <v>-5550</v>
      </c>
      <c r="O17" s="333">
        <f>(N17-M17)/M17</f>
        <v>-1.1734374999999999</v>
      </c>
      <c r="P17" s="252" t="s">
        <v>296</v>
      </c>
      <c r="R17" s="377"/>
      <c r="S17" s="246" t="s">
        <v>275</v>
      </c>
      <c r="T17" s="246" t="s">
        <v>276</v>
      </c>
      <c r="U17" s="243">
        <f>SUM(N9+N10)/N13</f>
        <v>0.85241039702302679</v>
      </c>
      <c r="V17" s="247" t="s">
        <v>277</v>
      </c>
      <c r="W17" s="246" t="s">
        <v>328</v>
      </c>
      <c r="X17" s="246" t="s">
        <v>333</v>
      </c>
      <c r="Y17" s="246" t="s">
        <v>336</v>
      </c>
    </row>
    <row r="18" spans="1:25" ht="12" customHeight="1" x14ac:dyDescent="0.25">
      <c r="A18" s="284" t="s">
        <v>244</v>
      </c>
      <c r="B18" s="259">
        <f>B19+B20+B26</f>
        <v>112000</v>
      </c>
      <c r="C18" s="337">
        <f t="shared" ref="C18:C24" si="4">B18*$C$29/$B$29</f>
        <v>0.31111111111111112</v>
      </c>
      <c r="D18" s="293">
        <f>D19+D20+D26</f>
        <v>65932</v>
      </c>
      <c r="E18" s="273">
        <f t="shared" si="2"/>
        <v>0.22938294970636533</v>
      </c>
      <c r="F18" s="303" t="s">
        <v>245</v>
      </c>
      <c r="G18" s="304">
        <f>SUM(G19:G23)</f>
        <v>80000</v>
      </c>
      <c r="H18" s="305">
        <f>G18*$H$29/$G$29</f>
        <v>0.22222222222222221</v>
      </c>
      <c r="I18" s="306">
        <f>SUM(I19:I23)</f>
        <v>71482</v>
      </c>
      <c r="J18" s="320">
        <f t="shared" si="3"/>
        <v>0.24869186451056249</v>
      </c>
      <c r="M18" s="392" t="str">
        <f>IF(M17&gt;0,"OK","ESTÁS MUERTO")</f>
        <v>OK</v>
      </c>
      <c r="N18" s="390" t="str">
        <f>IF(N17&gt;0,"OK","ESTÁS MUERTO")</f>
        <v>ESTÁS MUERTO</v>
      </c>
      <c r="O18" s="331"/>
      <c r="R18" s="378" t="s">
        <v>279</v>
      </c>
      <c r="S18" s="248" t="s">
        <v>280</v>
      </c>
      <c r="T18" s="248" t="s">
        <v>281</v>
      </c>
      <c r="U18" s="243">
        <f>N15/N16</f>
        <v>0.66618191433104179</v>
      </c>
      <c r="V18" s="249" t="s">
        <v>282</v>
      </c>
      <c r="W18" s="248" t="s">
        <v>329</v>
      </c>
      <c r="X18" s="248" t="s">
        <v>334</v>
      </c>
      <c r="Y18" s="248" t="s">
        <v>336</v>
      </c>
    </row>
    <row r="19" spans="1:25" ht="12" customHeight="1" x14ac:dyDescent="0.25">
      <c r="A19" s="277" t="s">
        <v>71</v>
      </c>
      <c r="B19" s="260">
        <v>29000</v>
      </c>
      <c r="C19" s="339">
        <f t="shared" si="4"/>
        <v>8.0555555555555561E-2</v>
      </c>
      <c r="D19" s="313">
        <v>5000</v>
      </c>
      <c r="E19" s="314">
        <f t="shared" si="2"/>
        <v>1.7395418742519968E-2</v>
      </c>
      <c r="F19" s="283" t="s">
        <v>19</v>
      </c>
      <c r="G19" s="245">
        <v>36500</v>
      </c>
      <c r="H19" s="266">
        <f>G19*$H$29/$G$29</f>
        <v>0.10138888888888889</v>
      </c>
      <c r="I19" s="294">
        <v>66750</v>
      </c>
      <c r="J19" s="319">
        <f t="shared" si="3"/>
        <v>0.23222884021264159</v>
      </c>
      <c r="M19" s="393"/>
      <c r="N19" s="391"/>
      <c r="O19" s="331"/>
      <c r="R19" s="379"/>
      <c r="S19" s="248" t="s">
        <v>285</v>
      </c>
      <c r="T19" s="248" t="s">
        <v>286</v>
      </c>
      <c r="U19" s="243">
        <f>N11/N16</f>
        <v>0.33381808566895821</v>
      </c>
      <c r="V19" s="249" t="s">
        <v>282</v>
      </c>
      <c r="W19" s="248" t="s">
        <v>330</v>
      </c>
      <c r="X19" s="248" t="s">
        <v>335</v>
      </c>
      <c r="Y19" s="248" t="s">
        <v>336</v>
      </c>
    </row>
    <row r="20" spans="1:25" ht="12" customHeight="1" x14ac:dyDescent="0.25">
      <c r="A20" s="340" t="s">
        <v>274</v>
      </c>
      <c r="B20" s="341">
        <f>SUM(B21:B24)</f>
        <v>37000</v>
      </c>
      <c r="C20" s="339">
        <f t="shared" si="4"/>
        <v>0.10277777777777777</v>
      </c>
      <c r="D20" s="311">
        <f>SUM(D21:D25)</f>
        <v>49577</v>
      </c>
      <c r="E20" s="314">
        <f t="shared" si="2"/>
        <v>0.17248253499958252</v>
      </c>
      <c r="F20" s="238" t="s">
        <v>324</v>
      </c>
      <c r="I20" s="294">
        <v>1452</v>
      </c>
      <c r="J20" s="319">
        <f t="shared" si="3"/>
        <v>5.0516296028277992E-3</v>
      </c>
      <c r="P20" s="238"/>
    </row>
    <row r="21" spans="1:25" ht="12" customHeight="1" x14ac:dyDescent="0.25">
      <c r="A21" s="274" t="s">
        <v>20</v>
      </c>
      <c r="B21" s="245">
        <v>25000</v>
      </c>
      <c r="C21" s="262">
        <f t="shared" si="4"/>
        <v>6.9444444444444448E-2</v>
      </c>
      <c r="D21" s="297">
        <v>39990</v>
      </c>
      <c r="E21" s="319">
        <f t="shared" si="2"/>
        <v>0.13912855910267471</v>
      </c>
      <c r="F21" s="104" t="s">
        <v>305</v>
      </c>
      <c r="G21" s="255">
        <v>26000</v>
      </c>
      <c r="H21" s="266">
        <f>G21*$H$29/$G$29</f>
        <v>7.2222222222222215E-2</v>
      </c>
      <c r="I21" s="294"/>
      <c r="J21" s="319"/>
      <c r="P21" s="238"/>
    </row>
    <row r="22" spans="1:25" ht="12" customHeight="1" x14ac:dyDescent="0.25">
      <c r="A22" s="278" t="s">
        <v>301</v>
      </c>
      <c r="B22" s="253">
        <v>7000</v>
      </c>
      <c r="C22" s="262">
        <f t="shared" si="4"/>
        <v>1.9444444444444445E-2</v>
      </c>
      <c r="D22" s="297">
        <v>8000</v>
      </c>
      <c r="E22" s="319">
        <f t="shared" si="2"/>
        <v>2.7832669988031952E-2</v>
      </c>
      <c r="F22" s="104" t="s">
        <v>306</v>
      </c>
      <c r="G22" s="255">
        <v>14500</v>
      </c>
      <c r="H22" s="266">
        <f>G22*$H$29/$G$29</f>
        <v>4.027777777777778E-2</v>
      </c>
      <c r="I22" s="294">
        <v>3280</v>
      </c>
      <c r="J22" s="319">
        <f t="shared" si="3"/>
        <v>1.1411394695093099E-2</v>
      </c>
    </row>
    <row r="23" spans="1:25" ht="12" customHeight="1" x14ac:dyDescent="0.25">
      <c r="A23" s="278" t="s">
        <v>302</v>
      </c>
      <c r="B23" s="253">
        <v>-7000</v>
      </c>
      <c r="C23" s="262">
        <f t="shared" si="4"/>
        <v>-1.9444444444444445E-2</v>
      </c>
      <c r="D23" s="297">
        <v>-8000</v>
      </c>
      <c r="E23" s="319">
        <f t="shared" si="2"/>
        <v>-2.7832669988031952E-2</v>
      </c>
      <c r="F23" s="104" t="s">
        <v>307</v>
      </c>
      <c r="G23" s="255">
        <v>3000</v>
      </c>
      <c r="H23" s="266">
        <f>G23*$H$29/$G$29</f>
        <v>8.3333333333333332E-3</v>
      </c>
      <c r="I23" s="294"/>
      <c r="J23" s="312"/>
    </row>
    <row r="24" spans="1:25" ht="12" customHeight="1" x14ac:dyDescent="0.25">
      <c r="A24" s="278" t="s">
        <v>303</v>
      </c>
      <c r="B24" s="253">
        <v>12000</v>
      </c>
      <c r="C24" s="262">
        <f t="shared" si="4"/>
        <v>3.3333333333333333E-2</v>
      </c>
      <c r="D24" s="297">
        <v>8787</v>
      </c>
      <c r="E24" s="319">
        <f t="shared" si="2"/>
        <v>3.0570708898104596E-2</v>
      </c>
      <c r="F24" s="283"/>
      <c r="G24" s="245"/>
      <c r="H24" s="268"/>
      <c r="I24" s="297"/>
      <c r="J24" s="319"/>
    </row>
    <row r="25" spans="1:25" ht="12" customHeight="1" x14ac:dyDescent="0.25">
      <c r="A25" s="278" t="s">
        <v>183</v>
      </c>
      <c r="B25" s="253"/>
      <c r="C25" s="262"/>
      <c r="D25" s="297">
        <v>800</v>
      </c>
      <c r="E25" s="319">
        <f t="shared" si="2"/>
        <v>2.7832669988031951E-3</v>
      </c>
      <c r="F25" s="283"/>
      <c r="G25" s="245"/>
      <c r="H25" s="268"/>
      <c r="I25" s="297"/>
      <c r="J25" s="275"/>
    </row>
    <row r="26" spans="1:25" ht="12" customHeight="1" x14ac:dyDescent="0.25">
      <c r="A26" s="340" t="s">
        <v>278</v>
      </c>
      <c r="B26" s="341">
        <f>SUM(B27:B28)</f>
        <v>46000</v>
      </c>
      <c r="C26" s="339">
        <f>B26*$C$29/$B$29</f>
        <v>0.12777777777777777</v>
      </c>
      <c r="D26" s="311">
        <f>SUM(D27:D28)</f>
        <v>11355</v>
      </c>
      <c r="E26" s="314">
        <f t="shared" si="2"/>
        <v>3.9504995964262851E-2</v>
      </c>
      <c r="F26" s="104"/>
      <c r="G26" s="99"/>
      <c r="H26" s="269"/>
      <c r="I26" s="298"/>
      <c r="J26" s="321"/>
    </row>
    <row r="27" spans="1:25" ht="12" customHeight="1" x14ac:dyDescent="0.25">
      <c r="A27" s="278" t="s">
        <v>12</v>
      </c>
      <c r="B27" s="253">
        <v>36000</v>
      </c>
      <c r="C27" s="262">
        <f>B27*$C$29/$B$29</f>
        <v>0.1</v>
      </c>
      <c r="D27" s="297">
        <v>6735</v>
      </c>
      <c r="E27" s="319">
        <f t="shared" si="2"/>
        <v>2.34316290461744E-2</v>
      </c>
      <c r="F27" s="283"/>
      <c r="G27" s="245"/>
      <c r="H27" s="268"/>
      <c r="I27" s="297"/>
      <c r="J27" s="275"/>
    </row>
    <row r="28" spans="1:25" x14ac:dyDescent="0.25">
      <c r="A28" s="342" t="s">
        <v>13</v>
      </c>
      <c r="B28" s="343">
        <v>10000</v>
      </c>
      <c r="C28" s="344">
        <f>B28*$C$29/$B$29</f>
        <v>2.7777777777777776E-2</v>
      </c>
      <c r="D28" s="345">
        <v>4620</v>
      </c>
      <c r="E28" s="346">
        <f t="shared" si="2"/>
        <v>1.6073366918088451E-2</v>
      </c>
      <c r="F28" s="285"/>
      <c r="G28" s="286"/>
      <c r="H28" s="287"/>
      <c r="I28" s="299"/>
      <c r="J28" s="322"/>
    </row>
    <row r="29" spans="1:25" x14ac:dyDescent="0.25">
      <c r="A29" s="288" t="s">
        <v>287</v>
      </c>
      <c r="B29" s="289">
        <f>B7+B18</f>
        <v>360000</v>
      </c>
      <c r="C29" s="290">
        <v>1</v>
      </c>
      <c r="D29" s="300">
        <f>D7+D18</f>
        <v>287432</v>
      </c>
      <c r="E29" s="290">
        <v>1</v>
      </c>
      <c r="F29" s="288" t="s">
        <v>288</v>
      </c>
      <c r="G29" s="289">
        <f>G7+G10+G18</f>
        <v>360000</v>
      </c>
      <c r="H29" s="291">
        <v>1</v>
      </c>
      <c r="I29" s="300">
        <f>I7+I10+I18</f>
        <v>287432</v>
      </c>
      <c r="J29" s="290">
        <v>1</v>
      </c>
    </row>
  </sheetData>
  <mergeCells count="10">
    <mergeCell ref="R14:R15"/>
    <mergeCell ref="R16:R17"/>
    <mergeCell ref="R18:R19"/>
    <mergeCell ref="A5:J5"/>
    <mergeCell ref="A1:S4"/>
    <mergeCell ref="R6:R7"/>
    <mergeCell ref="R8:R9"/>
    <mergeCell ref="R10:R11"/>
    <mergeCell ref="N18:N19"/>
    <mergeCell ref="M18:M19"/>
  </mergeCells>
  <pageMargins left="0.7" right="0.7" top="0.75" bottom="0.75" header="0.3" footer="0.3"/>
  <pageSetup paperSize="9" orientation="portrait" horizontalDpi="1200" verticalDpi="1200" r:id="rId1"/>
  <ignoredErrors>
    <ignoredError sqref="B8" formulaRange="1"/>
    <ignoredError sqref="C8:C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Balance APERTURA a 01-01-24</vt:lpstr>
      <vt:lpstr>Asiento de apertura</vt:lpstr>
      <vt:lpstr>Diario</vt:lpstr>
      <vt:lpstr>Diario en blanco</vt:lpstr>
      <vt:lpstr>Amortizaciones</vt:lpstr>
      <vt:lpstr>Mayor</vt:lpstr>
      <vt:lpstr>Empresa FRESQUITOS</vt:lpstr>
      <vt:lpstr>Diario!Área_de_impresión</vt:lpstr>
      <vt:lpstr>'Diario en blanco'!Área_de_impresión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CABRERIZO MARTINEZ</dc:creator>
  <cp:lastModifiedBy>Goyo</cp:lastModifiedBy>
  <cp:lastPrinted>2024-05-15T17:13:09Z</cp:lastPrinted>
  <dcterms:created xsi:type="dcterms:W3CDTF">2024-04-01T15:58:17Z</dcterms:created>
  <dcterms:modified xsi:type="dcterms:W3CDTF">2024-05-16T18:55:54Z</dcterms:modified>
</cp:coreProperties>
</file>