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F13FCAD0-FC21-4AD0-9C58-A8FE0CE95872}" xr6:coauthVersionLast="47" xr6:coauthVersionMax="47" xr10:uidLastSave="{00000000-0000-0000-0000-000000000000}"/>
  <bookViews>
    <workbookView xWindow="-120" yWindow="-120" windowWidth="15600" windowHeight="11160" firstSheet="2" activeTab="6" xr2:uid="{C299A645-2AE0-4116-B61F-5B3A09A27543}"/>
  </bookViews>
  <sheets>
    <sheet name="Nómina 1" sheetId="1" r:id="rId1"/>
    <sheet name="Nómina 2" sheetId="2" r:id="rId2"/>
    <sheet name="Nómina 3" sheetId="3" r:id="rId3"/>
    <sheet name="Nómina 4" sheetId="4" r:id="rId4"/>
    <sheet name="Nómina 5" sheetId="6" r:id="rId5"/>
    <sheet name="Nómina 6" sheetId="7" r:id="rId6"/>
    <sheet name="Nómina 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 l="1"/>
  <c r="C41" i="8"/>
  <c r="C40" i="8"/>
  <c r="F21" i="8"/>
  <c r="D57" i="8"/>
  <c r="F56" i="8"/>
  <c r="D55" i="8"/>
  <c r="C41" i="7"/>
  <c r="I8" i="3"/>
  <c r="I8" i="2"/>
  <c r="I8" i="1"/>
  <c r="F11" i="8"/>
  <c r="D49" i="8"/>
  <c r="F49" i="8" s="1"/>
  <c r="E30" i="8"/>
  <c r="C40" i="7"/>
  <c r="F24" i="7"/>
  <c r="D50" i="7" s="1"/>
  <c r="D49" i="7"/>
  <c r="F49" i="7" s="1"/>
  <c r="E30" i="7"/>
  <c r="D49" i="6"/>
  <c r="F49" i="6" s="1"/>
  <c r="E30" i="6"/>
  <c r="F11" i="6"/>
  <c r="F24" i="6" s="1"/>
  <c r="D45" i="4"/>
  <c r="D46" i="4"/>
  <c r="D47" i="4"/>
  <c r="D44" i="4"/>
  <c r="E28" i="4"/>
  <c r="E27" i="4"/>
  <c r="E30" i="4"/>
  <c r="C41" i="4"/>
  <c r="F13" i="4"/>
  <c r="F11" i="4"/>
  <c r="D49" i="4"/>
  <c r="F49" i="4" s="1"/>
  <c r="E32" i="3"/>
  <c r="E31" i="3"/>
  <c r="E30" i="3"/>
  <c r="E29" i="3"/>
  <c r="D52" i="3"/>
  <c r="F52" i="3" s="1"/>
  <c r="D51" i="3"/>
  <c r="F51" i="3" s="1"/>
  <c r="C42" i="3"/>
  <c r="C43" i="3"/>
  <c r="F25" i="3"/>
  <c r="D53" i="3" s="1"/>
  <c r="D45" i="2"/>
  <c r="D46" i="2"/>
  <c r="D47" i="2"/>
  <c r="D44" i="2"/>
  <c r="F44" i="2" s="1"/>
  <c r="D45" i="1"/>
  <c r="D46" i="1"/>
  <c r="D47" i="1"/>
  <c r="D44" i="1"/>
  <c r="F44" i="1" s="1"/>
  <c r="C41" i="1"/>
  <c r="D42" i="1"/>
  <c r="E28" i="1" s="1"/>
  <c r="C41" i="2"/>
  <c r="F13" i="2"/>
  <c r="F11" i="2"/>
  <c r="F49" i="2"/>
  <c r="D49" i="2"/>
  <c r="F47" i="2"/>
  <c r="F46" i="2"/>
  <c r="F45" i="2"/>
  <c r="E30" i="2"/>
  <c r="D50" i="1"/>
  <c r="D49" i="1"/>
  <c r="F49" i="1" s="1"/>
  <c r="F45" i="1"/>
  <c r="F46" i="1"/>
  <c r="F47" i="1"/>
  <c r="E30" i="1"/>
  <c r="C40" i="1"/>
  <c r="I5" i="1"/>
  <c r="M6" i="1" s="1"/>
  <c r="L13" i="1" s="1"/>
  <c r="M14" i="1" s="1"/>
  <c r="I4" i="1"/>
  <c r="L4" i="1"/>
  <c r="F24" i="8" l="1"/>
  <c r="D50" i="8" s="1"/>
  <c r="D42" i="8"/>
  <c r="E29" i="8" s="1"/>
  <c r="I4" i="7"/>
  <c r="F32" i="7"/>
  <c r="I5" i="7" s="1"/>
  <c r="M6" i="7" s="1"/>
  <c r="L13" i="7" s="1"/>
  <c r="M14" i="7" s="1"/>
  <c r="D50" i="6"/>
  <c r="F32" i="6"/>
  <c r="I5" i="6" s="1"/>
  <c r="M6" i="6" s="1"/>
  <c r="L13" i="6" s="1"/>
  <c r="M14" i="6" s="1"/>
  <c r="C40" i="6"/>
  <c r="I4" i="6"/>
  <c r="F24" i="4"/>
  <c r="D50" i="4" s="1"/>
  <c r="C40" i="4"/>
  <c r="D42" i="4" s="1"/>
  <c r="D44" i="3"/>
  <c r="F34" i="3"/>
  <c r="I5" i="3" s="1"/>
  <c r="M6" i="3" s="1"/>
  <c r="L13" i="3" s="1"/>
  <c r="M14" i="3" s="1"/>
  <c r="I4" i="3"/>
  <c r="F42" i="1"/>
  <c r="I7" i="1" s="1"/>
  <c r="L5" i="1" s="1"/>
  <c r="E27" i="1"/>
  <c r="F24" i="2"/>
  <c r="D50" i="2" s="1"/>
  <c r="E29" i="1"/>
  <c r="F24" i="1"/>
  <c r="E28" i="8" l="1"/>
  <c r="D45" i="8"/>
  <c r="F45" i="8" s="1"/>
  <c r="D47" i="8"/>
  <c r="F47" i="8" s="1"/>
  <c r="E27" i="8"/>
  <c r="D44" i="8"/>
  <c r="F44" i="8" s="1"/>
  <c r="I4" i="8"/>
  <c r="F32" i="8"/>
  <c r="I5" i="8" s="1"/>
  <c r="M6" i="8" s="1"/>
  <c r="L13" i="8" s="1"/>
  <c r="M14" i="8" s="1"/>
  <c r="F42" i="8"/>
  <c r="D46" i="8"/>
  <c r="F46" i="8" s="1"/>
  <c r="L4" i="7"/>
  <c r="D42" i="7"/>
  <c r="D42" i="6"/>
  <c r="D47" i="6" s="1"/>
  <c r="F47" i="6" s="1"/>
  <c r="D46" i="6"/>
  <c r="F46" i="6" s="1"/>
  <c r="L4" i="6"/>
  <c r="F32" i="4"/>
  <c r="I5" i="4" s="1"/>
  <c r="M6" i="4" s="1"/>
  <c r="L13" i="4" s="1"/>
  <c r="M14" i="4" s="1"/>
  <c r="I4" i="4"/>
  <c r="F42" i="4"/>
  <c r="F44" i="4"/>
  <c r="F45" i="4"/>
  <c r="F47" i="4"/>
  <c r="E29" i="4"/>
  <c r="D47" i="3"/>
  <c r="D48" i="3"/>
  <c r="D49" i="3"/>
  <c r="F49" i="3" s="1"/>
  <c r="D46" i="3"/>
  <c r="F46" i="3" s="1"/>
  <c r="L4" i="3"/>
  <c r="F47" i="3"/>
  <c r="F33" i="3"/>
  <c r="F44" i="3"/>
  <c r="F48" i="3"/>
  <c r="E28" i="3"/>
  <c r="F31" i="1"/>
  <c r="I6" i="1" s="1"/>
  <c r="M7" i="1" s="1"/>
  <c r="L16" i="1" s="1"/>
  <c r="M17" i="1" s="1"/>
  <c r="C40" i="2"/>
  <c r="D42" i="2" s="1"/>
  <c r="E27" i="2" s="1"/>
  <c r="I4" i="2"/>
  <c r="L4" i="2" s="1"/>
  <c r="F32" i="2"/>
  <c r="I5" i="2" s="1"/>
  <c r="M6" i="2" s="1"/>
  <c r="L13" i="2" s="1"/>
  <c r="M14" i="2" s="1"/>
  <c r="E28" i="2"/>
  <c r="F32" i="1"/>
  <c r="F33" i="1" s="1"/>
  <c r="F34" i="1" s="1"/>
  <c r="L4" i="4" l="1"/>
  <c r="I8" i="4"/>
  <c r="F42" i="6"/>
  <c r="E27" i="6"/>
  <c r="E28" i="6"/>
  <c r="D44" i="6"/>
  <c r="F44" i="6" s="1"/>
  <c r="E29" i="6"/>
  <c r="L4" i="8"/>
  <c r="F31" i="8"/>
  <c r="F33" i="8" s="1"/>
  <c r="F34" i="8" s="1"/>
  <c r="I7" i="8"/>
  <c r="L5" i="8" s="1"/>
  <c r="D47" i="7"/>
  <c r="F47" i="7" s="1"/>
  <c r="D45" i="7"/>
  <c r="F45" i="7" s="1"/>
  <c r="E29" i="7"/>
  <c r="F42" i="7"/>
  <c r="E28" i="7"/>
  <c r="D46" i="7"/>
  <c r="F46" i="7" s="1"/>
  <c r="D44" i="7"/>
  <c r="F44" i="7" s="1"/>
  <c r="E27" i="7"/>
  <c r="D45" i="6"/>
  <c r="F45" i="6" s="1"/>
  <c r="I7" i="6" s="1"/>
  <c r="L5" i="6" s="1"/>
  <c r="F46" i="4"/>
  <c r="I7" i="4" s="1"/>
  <c r="L5" i="4" s="1"/>
  <c r="F31" i="4"/>
  <c r="F33" i="4" s="1"/>
  <c r="F34" i="4" s="1"/>
  <c r="F35" i="3"/>
  <c r="F36" i="3" s="1"/>
  <c r="I7" i="3"/>
  <c r="L5" i="3" s="1"/>
  <c r="M8" i="1"/>
  <c r="L10" i="1" s="1"/>
  <c r="M11" i="1" s="1"/>
  <c r="F42" i="2"/>
  <c r="I7" i="2" s="1"/>
  <c r="L5" i="2" s="1"/>
  <c r="E29" i="2"/>
  <c r="F31" i="2" s="1"/>
  <c r="F33" i="2" s="1"/>
  <c r="F34" i="2" s="1"/>
  <c r="F31" i="6" l="1"/>
  <c r="I6" i="6" s="1"/>
  <c r="I8" i="6" s="1"/>
  <c r="M8" i="6" s="1"/>
  <c r="L10" i="6" s="1"/>
  <c r="M11" i="6" s="1"/>
  <c r="I6" i="8"/>
  <c r="M7" i="8" s="1"/>
  <c r="L16" i="8" s="1"/>
  <c r="M17" i="8" s="1"/>
  <c r="F31" i="7"/>
  <c r="I6" i="7" s="1"/>
  <c r="I8" i="7" s="1"/>
  <c r="I7" i="7"/>
  <c r="L5" i="7" s="1"/>
  <c r="F33" i="7"/>
  <c r="F34" i="7" s="1"/>
  <c r="I6" i="4"/>
  <c r="M7" i="4" s="1"/>
  <c r="L16" i="4" s="1"/>
  <c r="M17" i="4" s="1"/>
  <c r="I6" i="3"/>
  <c r="M7" i="3" s="1"/>
  <c r="L17" i="3" s="1"/>
  <c r="M18" i="3" s="1"/>
  <c r="M8" i="3"/>
  <c r="L10" i="3" s="1"/>
  <c r="M11" i="3" s="1"/>
  <c r="I6" i="2"/>
  <c r="F33" i="6" l="1"/>
  <c r="F34" i="6" s="1"/>
  <c r="M7" i="6"/>
  <c r="L16" i="6" s="1"/>
  <c r="M17" i="6" s="1"/>
  <c r="I8" i="8"/>
  <c r="M8" i="8" s="1"/>
  <c r="L10" i="8" s="1"/>
  <c r="M11" i="8" s="1"/>
  <c r="M7" i="7"/>
  <c r="L16" i="7" s="1"/>
  <c r="M17" i="7" s="1"/>
  <c r="M8" i="7"/>
  <c r="L10" i="7" s="1"/>
  <c r="M11" i="7" s="1"/>
  <c r="M8" i="4"/>
  <c r="L10" i="4" s="1"/>
  <c r="M11" i="4" s="1"/>
  <c r="M7" i="2"/>
  <c r="L16" i="2" s="1"/>
  <c r="M17" i="2" s="1"/>
  <c r="M8" i="2"/>
  <c r="L10" i="2" s="1"/>
  <c r="M11" i="2" s="1"/>
</calcChain>
</file>

<file path=xl/sharedStrings.xml><?xml version="1.0" encoding="utf-8"?>
<sst xmlns="http://schemas.openxmlformats.org/spreadsheetml/2006/main" count="604" uniqueCount="110">
  <si>
    <t>Empresa:</t>
  </si>
  <si>
    <t>Trabajador:</t>
  </si>
  <si>
    <t>Domicilio:</t>
  </si>
  <si>
    <t>N.I.F.:</t>
  </si>
  <si>
    <t>C.I.F.:</t>
  </si>
  <si>
    <t>Nº de afiliación a la Seg. Social:</t>
  </si>
  <si>
    <t>Cód. Cta. Cotización Seg. Social:</t>
  </si>
  <si>
    <t>Categoría o grupo profesional:</t>
  </si>
  <si>
    <t>Grupo de cotización:</t>
  </si>
  <si>
    <t>I. DEVENGOS</t>
  </si>
  <si>
    <t>IMPORTE</t>
  </si>
  <si>
    <t>TOTALES</t>
  </si>
  <si>
    <t>1.Percepciones Salariales:</t>
  </si>
  <si>
    <t>Complementos Salariales</t>
  </si>
  <si>
    <t>Incentivo</t>
  </si>
  <si>
    <t>2.Percepciones No Salariales:</t>
  </si>
  <si>
    <t>II. DEDUCIONES</t>
  </si>
  <si>
    <t>1.-APORTACION DEL TRABAJADOR A LAS COTIZACIONES DE LA SEGURIDAD SOCIAL</t>
  </si>
  <si>
    <t>CONJUNTA Y DE LA BASE SUJETA A RETENCIÓN DEL IRPF Y APORTACIÓN DE LA EMPRESA</t>
  </si>
  <si>
    <t>CONCEPTO</t>
  </si>
  <si>
    <t>BASE</t>
  </si>
  <si>
    <t>TIPO</t>
  </si>
  <si>
    <t>APORTACIÓN</t>
  </si>
  <si>
    <t>EMPRESA</t>
  </si>
  <si>
    <t>1. Contingencias comunes</t>
  </si>
  <si>
    <t>2. Contingencias</t>
  </si>
  <si>
    <t>AT y EP</t>
  </si>
  <si>
    <t>profesionales y conceptos</t>
  </si>
  <si>
    <t>Desempleo</t>
  </si>
  <si>
    <t>de recaudación conjunta</t>
  </si>
  <si>
    <t>Formación profesional</t>
  </si>
  <si>
    <t>Fondo de Garantía Salarial</t>
  </si>
  <si>
    <t>Salario Base</t>
  </si>
  <si>
    <t>Horas extraordinarias</t>
  </si>
  <si>
    <t>Horas complementarias</t>
  </si>
  <si>
    <t>Gratificaciones extraordinarias</t>
  </si>
  <si>
    <t>Salario en especie</t>
  </si>
  <si>
    <t>Indemnizaciones o suplidos</t>
  </si>
  <si>
    <t>Prestaciones o indemnizaciones de la Seguridad Social</t>
  </si>
  <si>
    <t>Indemnizaciones por traslados, suspensiones o despidos</t>
  </si>
  <si>
    <t>Otras percepciones no salariales</t>
  </si>
  <si>
    <t>A.TOTAL DEVENGADO</t>
  </si>
  <si>
    <t>Contingencias comunes</t>
  </si>
  <si>
    <t>Formación Profesional</t>
  </si>
  <si>
    <t>Horas extras</t>
  </si>
  <si>
    <t>B. TOTAL A DEDUCIR</t>
  </si>
  <si>
    <t>LÍQUIDO TOTAL A PERCIBIR (A - B)</t>
  </si>
  <si>
    <t>Importe remuneración mensual</t>
  </si>
  <si>
    <t>Importe prorrata pagas extraordinarias</t>
  </si>
  <si>
    <t>TOTAL</t>
  </si>
  <si>
    <t>3. Cotización adicional horas extraordinarias</t>
  </si>
  <si>
    <t>4. Base sujeta a retención I.R.P.F</t>
  </si>
  <si>
    <t>Total días:</t>
  </si>
  <si>
    <t>Período de Liquidación:</t>
  </si>
  <si>
    <t>2.-IRPF</t>
  </si>
  <si>
    <t>TOTAL APORTACIONES S.S.</t>
  </si>
  <si>
    <t xml:space="preserve">DETERMINACIÓN DE LAS BASES DE COTIZACIÓN A LA SEG.SOCIAL Y CONCEPTOS DE RECAUDACION </t>
  </si>
  <si>
    <t>Asiento de la nómina (último día del mes):</t>
  </si>
  <si>
    <t>DEBE</t>
  </si>
  <si>
    <t>HABER</t>
  </si>
  <si>
    <t>Sueldo Bruto</t>
  </si>
  <si>
    <t>640. Sueldos y Salarios</t>
  </si>
  <si>
    <t>Retención IRPF ( %)</t>
  </si>
  <si>
    <t>642. Seguridad Social a Cargo de la empresa</t>
  </si>
  <si>
    <t>Aportación trabajador a la SS</t>
  </si>
  <si>
    <t>4751. H.P., Acreedora por retenciones practicadas</t>
  </si>
  <si>
    <t>Aportación empresa a la SS</t>
  </si>
  <si>
    <t>476. Organismos de la Seguridad Social, Acreedores</t>
  </si>
  <si>
    <t>Nómina Neta o "Líquida"</t>
  </si>
  <si>
    <t>465. Remuneraciones pendientes de pago</t>
  </si>
  <si>
    <t>Pago al trabajador:</t>
  </si>
  <si>
    <t>572. Bancos</t>
  </si>
  <si>
    <t>Pago a Hacienda (MODELO 111):</t>
  </si>
  <si>
    <t>Pago a la Seguridad Social (SEGUROS SOCIALES):</t>
  </si>
  <si>
    <t>Productividad</t>
  </si>
  <si>
    <t>Contable con contrato eventual a tiempo completo. Salario base: 1.000 €/mes, Antigüedad: 90 €/mes. Incentivos: 50 €/mes. 2 pagas extras de salario base + antigüedad, cada una. En mayo ha realizado horas extras por fuerza mayor por valor de 70 € y otras horas extras por valor de 52 €. IRPF del 5%.</t>
  </si>
  <si>
    <t>Antigüedad</t>
  </si>
  <si>
    <t>Incentivos</t>
  </si>
  <si>
    <t>Horas extraordinarias fuerza mayor</t>
  </si>
  <si>
    <t>Horas extraordinarias resto</t>
  </si>
  <si>
    <t>3. Cotización adicional horas extras fuerza mayor</t>
  </si>
  <si>
    <t>3. Cotización adicional horas extras resto</t>
  </si>
  <si>
    <t>Horas extras fuerza mayor</t>
  </si>
  <si>
    <t>Horas extras resto</t>
  </si>
  <si>
    <t>Contable con grupo 1 de cotización a la Seguridad Social, con un contrato de trabajo indefinido. Salario base: 1800 €. Incentivo: 250 €. Tiene dos pagas extraordinarias, que se cobran los 30/06 y los 31/12 de cada año, de 1800 € cada una de ellas. Tiene un tipo de IRPF del 9%.</t>
  </si>
  <si>
    <t>Contable con un contrato indefinido a tiempo completo. Retribuciones: Salario base: 25 €/día, Plus de Productividad: 5 €/día. Tiene 2 pagas extraordinarias de 30 días de salario base más el plus de productividad cada una de ellas. IRPF del 5%. Realiza la nómina del mes de abril.</t>
  </si>
  <si>
    <t>Del 1 de abril al 30 de abril del 2024</t>
  </si>
  <si>
    <t>Del 6 de  junio  al  30 de junio del 2024</t>
  </si>
  <si>
    <t>Del 1 de enero al 31 de enero del 2024</t>
  </si>
  <si>
    <t>Del 1 de mayo al  30 de mayo  del 2024</t>
  </si>
  <si>
    <t>Un oficinista con contrato indefinido a tiempo completo. Ha sido contratado el 6 de junio. Salario base: 22 €/día, Plus de Productividad: 6 €/día. 2 pagas extras de 900 € + 1 paga de beneficios de 450 €. IRPF del 5%. Realiza la nómina del mes de junio.</t>
  </si>
  <si>
    <t>Un peón con un contrato eventual a tiempo completo, y cuya empresa carece de convenio. Cobra el Salario Mínimo Interprofesional de 21,84 euros/día. IRPF del 2%. Realiza la nómina del mes de abril.</t>
  </si>
  <si>
    <t>Del 1 de junio al 30 de junio del 2024</t>
  </si>
  <si>
    <t>Un oficinista grupo 1 de cotización, contrato indefinido, entró a trabajar el 1 de febrero. Salario base: 1500 €. Plus de convenio: 150 €. 2 pagas extras de devengo semestral, que se cobran los 30/06 y los 31/12 de cada año, de 1 salario base cada una de ellas. IRPF del 12%. Realizar la nómina del mes de junio.</t>
  </si>
  <si>
    <t>Plus convenio</t>
  </si>
  <si>
    <t>Un oficinista con grupo 1 de cotización. Contrato indefinido. Salario base: 1.200 €. 3 pagas extras los 30/06 y 31/12 de 1 salario base cada una. IRPF del 8%. En abril ha comenzado una baja por enfermedad común el día 5 de la cual todavía no ha sido dado de alta. Realizar la nómina del mes de abril.</t>
  </si>
  <si>
    <t>Explicación días de baja:</t>
  </si>
  <si>
    <t>Base del mes anterior a la baja:</t>
  </si>
  <si>
    <t>No cobra nada</t>
  </si>
  <si>
    <t>Los tres primeros días:</t>
  </si>
  <si>
    <t>1500 / 30 = 50 €</t>
  </si>
  <si>
    <t>Del 21º en adelante el 75%:</t>
  </si>
  <si>
    <t xml:space="preserve">Del 4º al 20º cobra el 60%: </t>
  </si>
  <si>
    <t>(5-7 SEP)</t>
  </si>
  <si>
    <t>(8-27 )</t>
  </si>
  <si>
    <t>50 x 60% x 20</t>
  </si>
  <si>
    <t>(28-30 SEP)</t>
  </si>
  <si>
    <t>3 (días que quedan de SEP) x 0,75% x 50 =</t>
  </si>
  <si>
    <t>600 + 112,50</t>
  </si>
  <si>
    <t>Total retribución durante la baja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</si>
</sst>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ptos Narrow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" fontId="1" fillId="0" borderId="0" xfId="0" applyNumberFormat="1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indent="4"/>
    </xf>
    <xf numFmtId="0" fontId="6" fillId="0" borderId="4" xfId="0" applyFont="1" applyBorder="1" applyAlignment="1">
      <alignment horizontal="left" vertical="center" indent="9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/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right" vertical="center" indent="1"/>
    </xf>
    <xf numFmtId="4" fontId="5" fillId="0" borderId="5" xfId="0" applyNumberFormat="1" applyFont="1" applyBorder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4" fontId="1" fillId="0" borderId="5" xfId="0" applyNumberFormat="1" applyFont="1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5" fillId="0" borderId="9" xfId="0" applyFont="1" applyBorder="1" applyAlignment="1">
      <alignment horizontal="right" vertical="center" indent="1"/>
    </xf>
    <xf numFmtId="4" fontId="5" fillId="0" borderId="7" xfId="0" applyNumberFormat="1" applyFont="1" applyBorder="1" applyAlignment="1">
      <alignment horizontal="right" vertical="center" indent="1"/>
    </xf>
    <xf numFmtId="164" fontId="1" fillId="0" borderId="0" xfId="0" applyNumberFormat="1" applyFont="1" applyAlignment="1">
      <alignment horizontal="right" vertical="center" indent="1"/>
    </xf>
    <xf numFmtId="0" fontId="5" fillId="0" borderId="11" xfId="0" applyFont="1" applyBorder="1" applyAlignment="1">
      <alignment horizontal="right" vertical="center" indent="1"/>
    </xf>
    <xf numFmtId="4" fontId="5" fillId="0" borderId="12" xfId="0" applyNumberFormat="1" applyFont="1" applyBorder="1" applyAlignment="1">
      <alignment horizontal="right" vertical="center" indent="1"/>
    </xf>
    <xf numFmtId="4" fontId="1" fillId="0" borderId="7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4" fontId="1" fillId="0" borderId="0" xfId="0" applyNumberFormat="1" applyFont="1" applyAlignment="1">
      <alignment horizontal="right" vertical="center" indent="1"/>
    </xf>
    <xf numFmtId="4" fontId="5" fillId="0" borderId="0" xfId="0" applyNumberFormat="1" applyFont="1" applyAlignment="1">
      <alignment horizontal="right" vertical="center" indent="1"/>
    </xf>
    <xf numFmtId="4" fontId="1" fillId="0" borderId="0" xfId="0" applyNumberFormat="1" applyFont="1" applyAlignment="1">
      <alignment horizontal="right" indent="1"/>
    </xf>
    <xf numFmtId="4" fontId="5" fillId="0" borderId="9" xfId="0" applyNumberFormat="1" applyFont="1" applyBorder="1" applyAlignment="1">
      <alignment horizontal="right" vertical="center" indent="1"/>
    </xf>
    <xf numFmtId="4" fontId="1" fillId="0" borderId="9" xfId="0" applyNumberFormat="1" applyFont="1" applyBorder="1" applyAlignment="1">
      <alignment horizontal="right" vertical="center" indent="1"/>
    </xf>
    <xf numFmtId="10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indent="1"/>
    </xf>
    <xf numFmtId="0" fontId="1" fillId="0" borderId="9" xfId="0" applyFont="1" applyBorder="1" applyAlignment="1">
      <alignment horizontal="right" vertical="center" indent="1"/>
    </xf>
    <xf numFmtId="4" fontId="1" fillId="0" borderId="0" xfId="0" applyNumberFormat="1" applyFont="1" applyAlignment="1">
      <alignment wrapText="1"/>
    </xf>
    <xf numFmtId="0" fontId="9" fillId="2" borderId="13" xfId="0" applyFont="1" applyFill="1" applyBorder="1" applyAlignment="1">
      <alignment horizontal="justify" vertical="center" wrapText="1"/>
    </xf>
    <xf numFmtId="4" fontId="9" fillId="2" borderId="1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0" fillId="3" borderId="15" xfId="0" applyFont="1" applyFill="1" applyBorder="1" applyAlignment="1">
      <alignment horizontal="justify" vertical="center" wrapText="1"/>
    </xf>
    <xf numFmtId="4" fontId="10" fillId="3" borderId="16" xfId="0" applyNumberFormat="1" applyFont="1" applyFill="1" applyBorder="1" applyAlignment="1">
      <alignment horizontal="right" vertical="center" wrapText="1"/>
    </xf>
    <xf numFmtId="4" fontId="10" fillId="0" borderId="16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1" fillId="4" borderId="5" xfId="0" applyNumberFormat="1" applyFont="1" applyFill="1" applyBorder="1" applyAlignment="1">
      <alignment horizontal="right" vertical="center" indent="1"/>
    </xf>
    <xf numFmtId="4" fontId="5" fillId="4" borderId="5" xfId="0" applyNumberFormat="1" applyFont="1" applyFill="1" applyBorder="1" applyAlignment="1">
      <alignment horizontal="right" vertical="center" indent="1"/>
    </xf>
    <xf numFmtId="9" fontId="1" fillId="4" borderId="0" xfId="0" applyNumberFormat="1" applyFont="1" applyFill="1" applyAlignment="1">
      <alignment horizontal="right" vertical="center" indent="1"/>
    </xf>
    <xf numFmtId="4" fontId="1" fillId="4" borderId="0" xfId="0" applyNumberFormat="1" applyFont="1" applyFill="1" applyAlignment="1">
      <alignment horizontal="right" vertical="center" indent="1"/>
    </xf>
    <xf numFmtId="0" fontId="1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left"/>
    </xf>
    <xf numFmtId="0" fontId="5" fillId="0" borderId="0" xfId="0" applyFont="1"/>
    <xf numFmtId="0" fontId="2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3" fontId="1" fillId="4" borderId="1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BCE2-C365-47C9-9A6E-6A9CDD89E91B}">
  <dimension ref="A1:M50"/>
  <sheetViews>
    <sheetView showGridLines="0" topLeftCell="J1" zoomScaleNormal="100" workbookViewId="0">
      <selection activeCell="K20" sqref="K20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84</v>
      </c>
      <c r="B1" s="87"/>
      <c r="C1" s="87"/>
      <c r="D1" s="87"/>
      <c r="E1" s="87"/>
      <c r="F1" s="87"/>
    </row>
    <row r="2" spans="1:13" ht="13.5" thickBot="1" x14ac:dyDescent="0.25"/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2050</v>
      </c>
      <c r="J4" s="69"/>
      <c r="K4" s="70" t="s">
        <v>61</v>
      </c>
      <c r="L4" s="71">
        <f>I4</f>
        <v>2050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184.5</v>
      </c>
      <c r="J5" s="69"/>
      <c r="K5" s="70" t="s">
        <v>63</v>
      </c>
      <c r="L5" s="71">
        <f>I7</f>
        <v>726.15000000000009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149.22499999999999</v>
      </c>
      <c r="J6" s="69"/>
      <c r="K6" s="70" t="s">
        <v>65</v>
      </c>
      <c r="L6" s="71"/>
      <c r="M6" s="71">
        <f>I5</f>
        <v>184.5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726.15000000000009</v>
      </c>
      <c r="J7" s="69"/>
      <c r="K7" s="70" t="s">
        <v>67</v>
      </c>
      <c r="L7" s="71"/>
      <c r="M7" s="71">
        <f>I6+I7</f>
        <v>875.37500000000011</v>
      </c>
    </row>
    <row r="8" spans="1:13" ht="12.95" customHeight="1" thickBot="1" x14ac:dyDescent="0.25">
      <c r="A8" s="19" t="s">
        <v>53</v>
      </c>
      <c r="B8" s="83" t="s">
        <v>88</v>
      </c>
      <c r="C8" s="84"/>
      <c r="D8" s="85"/>
      <c r="E8" s="20" t="s">
        <v>52</v>
      </c>
      <c r="F8" s="86">
        <v>30</v>
      </c>
      <c r="H8" s="70" t="s">
        <v>68</v>
      </c>
      <c r="I8" s="72">
        <f>I4-I5-I6</f>
        <v>1716.2750000000001</v>
      </c>
      <c r="J8" s="69"/>
      <c r="K8" s="70" t="s">
        <v>69</v>
      </c>
      <c r="L8" s="71"/>
      <c r="M8" s="71">
        <f>I8</f>
        <v>1716.2750000000001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J10" s="69"/>
      <c r="K10" s="70" t="s">
        <v>69</v>
      </c>
      <c r="L10" s="71">
        <f>M8</f>
        <v>1716.2750000000001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48"/>
      <c r="F11" s="75">
        <v>1800</v>
      </c>
      <c r="H11" s="69"/>
      <c r="I11" s="69"/>
      <c r="J11" s="69"/>
      <c r="K11" s="70" t="s">
        <v>71</v>
      </c>
      <c r="L11" s="71"/>
      <c r="M11" s="71">
        <f>L10</f>
        <v>1716.2750000000001</v>
      </c>
    </row>
    <row r="12" spans="1:13" ht="12.95" customHeight="1" thickBot="1" x14ac:dyDescent="0.25">
      <c r="A12" s="24" t="s">
        <v>13</v>
      </c>
      <c r="B12" s="1"/>
      <c r="C12" s="1"/>
      <c r="D12" s="1"/>
      <c r="E12" s="50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14</v>
      </c>
      <c r="B13" s="1"/>
      <c r="C13" s="1"/>
      <c r="D13" s="1"/>
      <c r="E13" s="48"/>
      <c r="F13" s="75">
        <v>250</v>
      </c>
      <c r="H13" s="69"/>
      <c r="I13" s="69"/>
      <c r="J13" s="69"/>
      <c r="K13" s="70" t="s">
        <v>65</v>
      </c>
      <c r="L13" s="71">
        <f>M6</f>
        <v>184.5</v>
      </c>
      <c r="M13" s="71"/>
    </row>
    <row r="14" spans="1:13" ht="12.95" customHeight="1" thickBot="1" x14ac:dyDescent="0.25">
      <c r="A14" s="24"/>
      <c r="B14" s="1"/>
      <c r="C14" s="1"/>
      <c r="D14" s="1"/>
      <c r="E14" s="48"/>
      <c r="F14" s="75"/>
      <c r="H14" s="69"/>
      <c r="I14" s="69"/>
      <c r="J14" s="69"/>
      <c r="K14" s="70" t="s">
        <v>71</v>
      </c>
      <c r="L14" s="71"/>
      <c r="M14" s="71">
        <f>L13</f>
        <v>184.5</v>
      </c>
    </row>
    <row r="15" spans="1:13" ht="12.95" customHeight="1" thickBot="1" x14ac:dyDescent="0.25">
      <c r="A15" s="24" t="s">
        <v>33</v>
      </c>
      <c r="B15" s="5"/>
      <c r="C15" s="5"/>
      <c r="D15" s="5"/>
      <c r="E15" s="4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48"/>
      <c r="F16" s="75"/>
      <c r="H16" s="69"/>
      <c r="I16" s="69"/>
      <c r="J16" s="69"/>
      <c r="K16" s="70" t="s">
        <v>67</v>
      </c>
      <c r="L16" s="71">
        <f>M7</f>
        <v>875.37500000000011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48"/>
      <c r="F17" s="75"/>
      <c r="H17" s="69"/>
      <c r="I17" s="69"/>
      <c r="J17" s="69"/>
      <c r="K17" s="70" t="s">
        <v>71</v>
      </c>
      <c r="L17" s="71"/>
      <c r="M17" s="71">
        <f>L16</f>
        <v>875.37500000000011</v>
      </c>
    </row>
    <row r="18" spans="1:13" ht="12.95" customHeight="1" x14ac:dyDescent="0.2">
      <c r="A18" s="24" t="s">
        <v>36</v>
      </c>
      <c r="B18" s="5"/>
      <c r="C18" s="5"/>
      <c r="D18" s="5"/>
      <c r="E18" s="4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46"/>
      <c r="F19" s="76"/>
    </row>
    <row r="20" spans="1:13" ht="12.95" customHeight="1" x14ac:dyDescent="0.2">
      <c r="A20" s="24" t="s">
        <v>37</v>
      </c>
      <c r="B20" s="5"/>
      <c r="C20" s="5"/>
      <c r="D20" s="5"/>
      <c r="E20" s="48"/>
      <c r="F20" s="75"/>
    </row>
    <row r="21" spans="1:13" ht="12.95" customHeight="1" x14ac:dyDescent="0.2">
      <c r="A21" s="24" t="s">
        <v>38</v>
      </c>
      <c r="B21" s="5"/>
      <c r="C21" s="5"/>
      <c r="D21" s="5"/>
      <c r="E21" s="48"/>
      <c r="F21" s="75"/>
    </row>
    <row r="22" spans="1:13" ht="12.95" customHeight="1" x14ac:dyDescent="0.2">
      <c r="A22" s="24" t="s">
        <v>39</v>
      </c>
      <c r="B22" s="5"/>
      <c r="C22" s="5"/>
      <c r="D22" s="5"/>
      <c r="E22" s="48"/>
      <c r="F22" s="75"/>
    </row>
    <row r="23" spans="1:13" ht="12.95" customHeight="1" x14ac:dyDescent="0.2">
      <c r="A23" s="24" t="s">
        <v>40</v>
      </c>
      <c r="B23" s="5"/>
      <c r="C23" s="5"/>
      <c r="D23" s="5"/>
      <c r="E23" s="4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51"/>
      <c r="F24" s="52">
        <f>SUM(F11:F23)</f>
        <v>2050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110.45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36.424999999999997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2.35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149.22499999999999</v>
      </c>
    </row>
    <row r="32" spans="1:13" ht="12.95" customHeight="1" x14ac:dyDescent="0.2">
      <c r="A32" s="29" t="s">
        <v>54</v>
      </c>
      <c r="B32" s="6"/>
      <c r="C32" s="6"/>
      <c r="D32" s="77">
        <v>0.09</v>
      </c>
      <c r="E32" s="46"/>
      <c r="F32" s="49">
        <f>F24*D32</f>
        <v>184.5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333.72500000000002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1716.2750000000001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2050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1800*2/12</f>
        <v>300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2350</v>
      </c>
      <c r="E42" s="63">
        <v>0.23599999999999999</v>
      </c>
      <c r="F42" s="49">
        <f>D42*E42</f>
        <v>554.6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2350</v>
      </c>
      <c r="E44" s="63">
        <v>0.01</v>
      </c>
      <c r="F44" s="49">
        <f t="shared" ref="F44:F49" si="1">D44*E44</f>
        <v>23.5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2350</v>
      </c>
      <c r="E45" s="63">
        <v>5.5E-2</v>
      </c>
      <c r="F45" s="49">
        <f t="shared" si="1"/>
        <v>129.25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2350</v>
      </c>
      <c r="E46" s="63">
        <v>6.0000000000000001E-3</v>
      </c>
      <c r="F46" s="49">
        <f t="shared" si="1"/>
        <v>14.1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2350</v>
      </c>
      <c r="E47" s="63">
        <v>2E-3</v>
      </c>
      <c r="F47" s="49">
        <f t="shared" si="1"/>
        <v>4.7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2050</v>
      </c>
      <c r="E50" s="65"/>
      <c r="F50" s="56"/>
    </row>
  </sheetData>
  <mergeCells count="1">
    <mergeCell ref="A1:F1"/>
  </mergeCells>
  <phoneticPr fontId="8" type="noConversion"/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CE0B-423A-4B16-A018-B4939A2ED4C8}">
  <dimension ref="A1:M50"/>
  <sheetViews>
    <sheetView showGridLines="0" topLeftCell="I1" zoomScale="130" zoomScaleNormal="130" workbookViewId="0">
      <selection activeCell="O14" sqref="O14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85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900</v>
      </c>
      <c r="J4" s="69"/>
      <c r="K4" s="70" t="s">
        <v>61</v>
      </c>
      <c r="L4" s="71">
        <f>I4</f>
        <v>900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45</v>
      </c>
      <c r="J5" s="69"/>
      <c r="K5" s="70" t="s">
        <v>63</v>
      </c>
      <c r="L5" s="71">
        <f>I7</f>
        <v>323.8150684931507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66.544520547945197</v>
      </c>
      <c r="J6" s="69"/>
      <c r="K6" s="70" t="s">
        <v>65</v>
      </c>
      <c r="L6" s="71"/>
      <c r="M6" s="71">
        <f>I5</f>
        <v>45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323.8150684931507</v>
      </c>
      <c r="J7" s="69"/>
      <c r="K7" s="70" t="s">
        <v>67</v>
      </c>
      <c r="L7" s="71"/>
      <c r="M7" s="71">
        <f>I6+I7</f>
        <v>390.35958904109589</v>
      </c>
    </row>
    <row r="8" spans="1:13" ht="12.95" customHeight="1" thickBot="1" x14ac:dyDescent="0.25">
      <c r="A8" s="19" t="s">
        <v>53</v>
      </c>
      <c r="B8" s="83" t="s">
        <v>86</v>
      </c>
      <c r="C8" s="84"/>
      <c r="D8" s="85"/>
      <c r="E8" s="20" t="s">
        <v>52</v>
      </c>
      <c r="F8" s="86">
        <v>30</v>
      </c>
      <c r="H8" s="70" t="s">
        <v>68</v>
      </c>
      <c r="I8" s="72">
        <f>I4-I5-I6</f>
        <v>788.45547945205476</v>
      </c>
      <c r="J8" s="69"/>
      <c r="K8" s="70" t="s">
        <v>69</v>
      </c>
      <c r="L8" s="71"/>
      <c r="M8" s="71">
        <f>I8</f>
        <v>788.45547945205476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J10" s="69"/>
      <c r="K10" s="70" t="s">
        <v>69</v>
      </c>
      <c r="L10" s="71">
        <f>M8</f>
        <v>788.45547945205476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78">
        <v>25</v>
      </c>
      <c r="F11" s="75">
        <f>E11*F8</f>
        <v>750</v>
      </c>
      <c r="H11" s="69"/>
      <c r="I11" s="69"/>
      <c r="J11" s="69"/>
      <c r="K11" s="70" t="s">
        <v>71</v>
      </c>
      <c r="L11" s="71"/>
      <c r="M11" s="71">
        <f>L10</f>
        <v>788.45547945205476</v>
      </c>
    </row>
    <row r="12" spans="1:13" ht="12.95" customHeight="1" thickBot="1" x14ac:dyDescent="0.25">
      <c r="A12" s="24" t="s">
        <v>13</v>
      </c>
      <c r="B12" s="1"/>
      <c r="C12" s="1"/>
      <c r="D12" s="1"/>
      <c r="E12" s="7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74</v>
      </c>
      <c r="B13" s="1"/>
      <c r="C13" s="1"/>
      <c r="D13" s="1"/>
      <c r="E13" s="78">
        <v>5</v>
      </c>
      <c r="F13" s="75">
        <f>E13*F8</f>
        <v>150</v>
      </c>
      <c r="H13" s="69"/>
      <c r="I13" s="69"/>
      <c r="J13" s="69"/>
      <c r="K13" s="70" t="s">
        <v>65</v>
      </c>
      <c r="L13" s="71">
        <f>M6</f>
        <v>45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45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390.35958904109589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390.35958904109589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900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49.253424657534239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16.243150684931503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1.047945205479452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66.544520547945197</v>
      </c>
    </row>
    <row r="32" spans="1:13" ht="12.95" customHeight="1" x14ac:dyDescent="0.2">
      <c r="A32" s="29" t="s">
        <v>54</v>
      </c>
      <c r="B32" s="6"/>
      <c r="C32" s="6"/>
      <c r="D32" s="77">
        <v>0.05</v>
      </c>
      <c r="E32" s="46"/>
      <c r="F32" s="49">
        <f>F24*D32</f>
        <v>45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111.5445205479452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788.45547945205476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900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F24*2/365*30</f>
        <v>147.94520547945206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1047.9452054794519</v>
      </c>
      <c r="E42" s="63">
        <v>0.23599999999999999</v>
      </c>
      <c r="F42" s="49">
        <f>D42*E42</f>
        <v>247.31506849315065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1047.9452054794519</v>
      </c>
      <c r="E44" s="63">
        <v>0.01</v>
      </c>
      <c r="F44" s="49">
        <f t="shared" ref="F44:F49" si="1">D44*E44</f>
        <v>10.479452054794519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1047.9452054794519</v>
      </c>
      <c r="E45" s="63">
        <v>5.5E-2</v>
      </c>
      <c r="F45" s="49">
        <f t="shared" si="1"/>
        <v>57.636986301369859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1047.9452054794519</v>
      </c>
      <c r="E46" s="63">
        <v>6.0000000000000001E-3</v>
      </c>
      <c r="F46" s="49">
        <f t="shared" si="1"/>
        <v>6.2876712328767121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1047.9452054794519</v>
      </c>
      <c r="E47" s="63">
        <v>2E-3</v>
      </c>
      <c r="F47" s="49">
        <f t="shared" si="1"/>
        <v>2.095890410958904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900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B05A-57BD-4021-AA09-508A16389B03}">
  <dimension ref="A1:M53"/>
  <sheetViews>
    <sheetView showGridLines="0" topLeftCell="I1" zoomScale="130" zoomScaleNormal="130" workbookViewId="0">
      <selection activeCell="D22" sqref="D22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8.14062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75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F25</f>
        <v>1262</v>
      </c>
      <c r="J4" s="69"/>
      <c r="K4" s="70" t="s">
        <v>61</v>
      </c>
      <c r="L4" s="71">
        <f>I4</f>
        <v>1262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F34</f>
        <v>63.1</v>
      </c>
      <c r="J5" s="69"/>
      <c r="K5" s="70" t="s">
        <v>63</v>
      </c>
      <c r="L5" s="71">
        <f>I7</f>
        <v>451.14500000000004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F33</f>
        <v>90.504666666666694</v>
      </c>
      <c r="J6" s="69"/>
      <c r="K6" s="70" t="s">
        <v>65</v>
      </c>
      <c r="L6" s="71"/>
      <c r="M6" s="71">
        <f>I5</f>
        <v>63.1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SUM(F44:F51)</f>
        <v>451.14500000000004</v>
      </c>
      <c r="J7" s="69"/>
      <c r="K7" s="70" t="s">
        <v>67</v>
      </c>
      <c r="L7" s="71"/>
      <c r="M7" s="71">
        <f>I6+I7</f>
        <v>541.64966666666669</v>
      </c>
    </row>
    <row r="8" spans="1:13" ht="12.95" customHeight="1" thickBot="1" x14ac:dyDescent="0.25">
      <c r="A8" s="19" t="s">
        <v>53</v>
      </c>
      <c r="B8" s="83" t="s">
        <v>89</v>
      </c>
      <c r="C8" s="84"/>
      <c r="D8" s="85"/>
      <c r="E8" s="20" t="s">
        <v>52</v>
      </c>
      <c r="F8" s="86">
        <v>30</v>
      </c>
      <c r="H8" s="70" t="s">
        <v>68</v>
      </c>
      <c r="I8" s="72">
        <f>I4-I5-I6</f>
        <v>1108.3953333333334</v>
      </c>
      <c r="J8" s="69"/>
      <c r="K8" s="70" t="s">
        <v>69</v>
      </c>
      <c r="L8" s="71"/>
      <c r="M8" s="71">
        <f>I8</f>
        <v>1108.3953333333334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1108.3953333333334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48"/>
      <c r="F11" s="75">
        <v>1000</v>
      </c>
      <c r="J11" s="69"/>
      <c r="K11" s="70" t="s">
        <v>71</v>
      </c>
      <c r="L11" s="71"/>
      <c r="M11" s="71">
        <f>L10</f>
        <v>1108.3953333333334</v>
      </c>
    </row>
    <row r="12" spans="1:13" ht="12.95" customHeight="1" thickBot="1" x14ac:dyDescent="0.25">
      <c r="A12" s="24" t="s">
        <v>13</v>
      </c>
      <c r="B12" s="1"/>
      <c r="C12" s="1"/>
      <c r="D12" s="1"/>
      <c r="E12" s="50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76</v>
      </c>
      <c r="B13" s="1"/>
      <c r="C13" s="1"/>
      <c r="D13" s="1"/>
      <c r="E13" s="48"/>
      <c r="F13" s="75">
        <v>90</v>
      </c>
      <c r="H13" s="69"/>
      <c r="I13" s="69"/>
      <c r="J13" s="69"/>
      <c r="K13" s="70" t="s">
        <v>65</v>
      </c>
      <c r="L13" s="71">
        <f>M6</f>
        <v>63.1</v>
      </c>
      <c r="M13" s="71"/>
    </row>
    <row r="14" spans="1:13" ht="12.95" customHeight="1" thickBot="1" x14ac:dyDescent="0.25">
      <c r="A14" s="25" t="s">
        <v>77</v>
      </c>
      <c r="B14" s="1"/>
      <c r="C14" s="1"/>
      <c r="D14" s="1"/>
      <c r="E14" s="48"/>
      <c r="F14" s="75">
        <v>50</v>
      </c>
      <c r="H14" s="69"/>
      <c r="I14" s="69"/>
      <c r="J14" s="69"/>
      <c r="K14" s="70" t="s">
        <v>71</v>
      </c>
      <c r="L14" s="71"/>
      <c r="M14" s="71">
        <f>L13</f>
        <v>63.1</v>
      </c>
    </row>
    <row r="15" spans="1:13" ht="12.95" customHeight="1" thickBot="1" x14ac:dyDescent="0.25">
      <c r="A15" s="24" t="s">
        <v>78</v>
      </c>
      <c r="B15" s="5"/>
      <c r="C15" s="5"/>
      <c r="D15" s="5"/>
      <c r="E15" s="48"/>
      <c r="F15" s="75">
        <v>70</v>
      </c>
      <c r="H15" s="69"/>
      <c r="I15" s="69"/>
      <c r="J15" s="69"/>
      <c r="K15" s="70"/>
      <c r="L15" s="71"/>
      <c r="M15" s="71"/>
    </row>
    <row r="16" spans="1:13" ht="12.95" customHeight="1" thickBot="1" x14ac:dyDescent="0.25">
      <c r="A16" s="24" t="s">
        <v>79</v>
      </c>
      <c r="B16" s="5"/>
      <c r="C16" s="5"/>
      <c r="D16" s="5"/>
      <c r="E16" s="48"/>
      <c r="F16" s="75">
        <v>52</v>
      </c>
      <c r="H16" s="69"/>
      <c r="I16" s="69"/>
      <c r="J16" s="69"/>
      <c r="K16" s="67" t="s">
        <v>73</v>
      </c>
      <c r="L16" s="68"/>
      <c r="M16" s="68"/>
    </row>
    <row r="17" spans="1:13" ht="12.95" customHeight="1" thickBot="1" x14ac:dyDescent="0.25">
      <c r="A17" s="24" t="s">
        <v>34</v>
      </c>
      <c r="B17" s="5"/>
      <c r="C17" s="5"/>
      <c r="D17" s="5"/>
      <c r="E17" s="48"/>
      <c r="F17" s="75"/>
      <c r="H17" s="69"/>
      <c r="I17" s="69"/>
      <c r="J17" s="69"/>
      <c r="K17" s="70" t="s">
        <v>67</v>
      </c>
      <c r="L17" s="71">
        <f>M7</f>
        <v>541.64966666666669</v>
      </c>
      <c r="M17" s="71"/>
    </row>
    <row r="18" spans="1:13" ht="12.95" customHeight="1" thickBot="1" x14ac:dyDescent="0.25">
      <c r="A18" s="24" t="s">
        <v>35</v>
      </c>
      <c r="B18" s="5"/>
      <c r="C18" s="5"/>
      <c r="D18" s="5"/>
      <c r="E18" s="48"/>
      <c r="F18" s="75"/>
      <c r="H18" s="69"/>
      <c r="I18" s="69"/>
      <c r="J18" s="69"/>
      <c r="K18" s="70" t="s">
        <v>71</v>
      </c>
      <c r="L18" s="71"/>
      <c r="M18" s="71">
        <f>L17</f>
        <v>541.64966666666669</v>
      </c>
    </row>
    <row r="19" spans="1:13" ht="12.95" customHeight="1" x14ac:dyDescent="0.2">
      <c r="A19" s="24" t="s">
        <v>36</v>
      </c>
      <c r="B19" s="5"/>
      <c r="C19" s="5"/>
      <c r="D19" s="5"/>
      <c r="E19" s="48"/>
      <c r="F19" s="75"/>
      <c r="H19" s="69"/>
      <c r="I19" s="69"/>
      <c r="J19" s="69"/>
    </row>
    <row r="20" spans="1:13" ht="12.95" customHeight="1" x14ac:dyDescent="0.2">
      <c r="A20" s="22" t="s">
        <v>15</v>
      </c>
      <c r="B20" s="4"/>
      <c r="C20" s="4"/>
      <c r="D20" s="4"/>
      <c r="E20" s="46"/>
      <c r="F20" s="76"/>
    </row>
    <row r="21" spans="1:13" ht="12.95" customHeight="1" x14ac:dyDescent="0.2">
      <c r="A21" s="24" t="s">
        <v>37</v>
      </c>
      <c r="B21" s="5"/>
      <c r="C21" s="5"/>
      <c r="D21" s="5"/>
      <c r="E21" s="48"/>
      <c r="F21" s="75"/>
    </row>
    <row r="22" spans="1:13" ht="12.95" customHeight="1" x14ac:dyDescent="0.2">
      <c r="A22" s="24" t="s">
        <v>38</v>
      </c>
      <c r="B22" s="5"/>
      <c r="C22" s="5"/>
      <c r="D22" s="5"/>
      <c r="E22" s="48"/>
      <c r="F22" s="75"/>
    </row>
    <row r="23" spans="1:13" ht="12.95" customHeight="1" x14ac:dyDescent="0.2">
      <c r="A23" s="24" t="s">
        <v>39</v>
      </c>
      <c r="B23" s="5"/>
      <c r="C23" s="5"/>
      <c r="D23" s="5"/>
      <c r="E23" s="48"/>
      <c r="F23" s="75"/>
    </row>
    <row r="24" spans="1:13" ht="12.95" customHeight="1" x14ac:dyDescent="0.2">
      <c r="A24" s="24" t="s">
        <v>40</v>
      </c>
      <c r="B24" s="5"/>
      <c r="C24" s="5"/>
      <c r="D24" s="5"/>
      <c r="E24" s="48"/>
      <c r="F24" s="75"/>
    </row>
    <row r="25" spans="1:13" ht="12.95" customHeight="1" thickBot="1" x14ac:dyDescent="0.25">
      <c r="A25" s="26" t="s">
        <v>41</v>
      </c>
      <c r="B25" s="27"/>
      <c r="C25" s="27"/>
      <c r="D25" s="27"/>
      <c r="E25" s="51"/>
      <c r="F25" s="52">
        <f>SUM(F11:F24)</f>
        <v>1262</v>
      </c>
    </row>
    <row r="26" spans="1:13" ht="12.95" customHeight="1" x14ac:dyDescent="0.2">
      <c r="A26" s="21" t="s">
        <v>16</v>
      </c>
      <c r="B26" s="14"/>
      <c r="C26" s="14"/>
      <c r="D26" s="14"/>
      <c r="E26" s="14"/>
      <c r="F26" s="15"/>
    </row>
    <row r="27" spans="1:13" ht="12.95" customHeight="1" x14ac:dyDescent="0.2">
      <c r="A27" s="22" t="s">
        <v>17</v>
      </c>
      <c r="B27" s="4"/>
      <c r="C27" s="4"/>
      <c r="D27" s="4"/>
      <c r="E27" s="4"/>
      <c r="F27" s="23"/>
    </row>
    <row r="28" spans="1:13" ht="12.95" customHeight="1" x14ac:dyDescent="0.2">
      <c r="A28" s="24" t="s">
        <v>42</v>
      </c>
      <c r="B28" s="5"/>
      <c r="C28" s="5"/>
      <c r="D28" s="63">
        <v>4.7E-2</v>
      </c>
      <c r="E28" s="53">
        <f>D28*$D$44</f>
        <v>62.118333333333339</v>
      </c>
      <c r="F28" s="49"/>
    </row>
    <row r="29" spans="1:13" ht="12.95" customHeight="1" x14ac:dyDescent="0.2">
      <c r="A29" s="24" t="s">
        <v>28</v>
      </c>
      <c r="B29" s="5"/>
      <c r="C29" s="5"/>
      <c r="D29" s="63">
        <v>1.6E-2</v>
      </c>
      <c r="E29" s="53">
        <f>D29*D47</f>
        <v>23.09866666666667</v>
      </c>
      <c r="F29" s="49"/>
    </row>
    <row r="30" spans="1:13" ht="12.95" customHeight="1" x14ac:dyDescent="0.2">
      <c r="A30" s="24" t="s">
        <v>43</v>
      </c>
      <c r="B30" s="5"/>
      <c r="C30" s="5"/>
      <c r="D30" s="63">
        <v>1E-3</v>
      </c>
      <c r="E30" s="53">
        <f>D30*D48</f>
        <v>1.4436666666666669</v>
      </c>
      <c r="F30" s="49"/>
    </row>
    <row r="31" spans="1:13" ht="12.95" customHeight="1" x14ac:dyDescent="0.2">
      <c r="A31" s="24" t="s">
        <v>82</v>
      </c>
      <c r="B31" s="5"/>
      <c r="C31" s="5"/>
      <c r="D31" s="63">
        <v>0.02</v>
      </c>
      <c r="E31" s="53">
        <f>D31*D51</f>
        <v>1.4000000000000001</v>
      </c>
      <c r="F31" s="49"/>
    </row>
    <row r="32" spans="1:13" ht="12.95" customHeight="1" x14ac:dyDescent="0.2">
      <c r="A32" s="24" t="s">
        <v>83</v>
      </c>
      <c r="B32" s="5"/>
      <c r="C32" s="5"/>
      <c r="D32" s="63">
        <v>4.7E-2</v>
      </c>
      <c r="E32" s="53">
        <f>D32*D52</f>
        <v>2.444</v>
      </c>
      <c r="F32" s="49"/>
    </row>
    <row r="33" spans="1:12" ht="12.95" customHeight="1" x14ac:dyDescent="0.2">
      <c r="A33" s="28" t="s">
        <v>55</v>
      </c>
      <c r="B33" s="6"/>
      <c r="C33" s="6"/>
      <c r="D33" s="46"/>
      <c r="E33" s="46"/>
      <c r="F33" s="49">
        <f>SUM(E28:E32)</f>
        <v>90.504666666666694</v>
      </c>
    </row>
    <row r="34" spans="1:12" ht="12.95" customHeight="1" x14ac:dyDescent="0.2">
      <c r="A34" s="29" t="s">
        <v>54</v>
      </c>
      <c r="B34" s="6"/>
      <c r="C34" s="6"/>
      <c r="D34" s="77">
        <v>0.05</v>
      </c>
      <c r="E34" s="46"/>
      <c r="F34" s="49">
        <f>F25*D34</f>
        <v>63.1</v>
      </c>
    </row>
    <row r="35" spans="1:12" ht="12.95" customHeight="1" thickBot="1" x14ac:dyDescent="0.25">
      <c r="A35" s="26" t="s">
        <v>45</v>
      </c>
      <c r="B35" s="27"/>
      <c r="C35" s="27"/>
      <c r="D35" s="51"/>
      <c r="E35" s="51"/>
      <c r="F35" s="52">
        <f>SUM(F33:F34)</f>
        <v>153.6046666666667</v>
      </c>
    </row>
    <row r="36" spans="1:12" ht="12.95" customHeight="1" thickBot="1" x14ac:dyDescent="0.25">
      <c r="A36" s="30" t="s">
        <v>46</v>
      </c>
      <c r="B36" s="31"/>
      <c r="C36" s="31"/>
      <c r="D36" s="31"/>
      <c r="E36" s="54"/>
      <c r="F36" s="55">
        <f>F25-F35</f>
        <v>1108.3953333333334</v>
      </c>
    </row>
    <row r="37" spans="1:12" s="7" customFormat="1" ht="12.95" customHeight="1" x14ac:dyDescent="0.2">
      <c r="A37" s="44" t="s">
        <v>56</v>
      </c>
      <c r="B37" s="42"/>
      <c r="C37" s="42"/>
      <c r="D37" s="42"/>
      <c r="E37" s="42"/>
      <c r="F37" s="43"/>
      <c r="H37" s="66"/>
      <c r="I37" s="66"/>
      <c r="J37" s="66"/>
      <c r="K37" s="66"/>
      <c r="L37" s="66"/>
    </row>
    <row r="38" spans="1:12" s="7" customFormat="1" ht="12.95" customHeight="1" x14ac:dyDescent="0.2">
      <c r="A38" s="45" t="s">
        <v>18</v>
      </c>
      <c r="B38" s="40"/>
      <c r="C38" s="40"/>
      <c r="D38" s="40"/>
      <c r="E38" s="40"/>
      <c r="F38" s="41"/>
      <c r="H38" s="66"/>
      <c r="I38" s="66"/>
      <c r="J38" s="66"/>
      <c r="K38" s="66"/>
      <c r="L38" s="66"/>
    </row>
    <row r="39" spans="1:12" ht="12.95" customHeight="1" x14ac:dyDescent="0.2">
      <c r="A39" s="32" t="s">
        <v>19</v>
      </c>
      <c r="B39" s="33"/>
      <c r="C39" s="33"/>
      <c r="D39" s="34" t="s">
        <v>20</v>
      </c>
      <c r="E39" s="34" t="s">
        <v>21</v>
      </c>
      <c r="F39" s="35" t="s">
        <v>22</v>
      </c>
    </row>
    <row r="40" spans="1:12" ht="12.95" customHeight="1" x14ac:dyDescent="0.2">
      <c r="A40" s="36"/>
      <c r="B40" s="33"/>
      <c r="C40" s="57"/>
      <c r="D40" s="57"/>
      <c r="E40" s="57"/>
      <c r="F40" s="35" t="s">
        <v>23</v>
      </c>
    </row>
    <row r="41" spans="1:12" ht="12.95" customHeight="1" x14ac:dyDescent="0.2">
      <c r="A41" s="22" t="s">
        <v>24</v>
      </c>
      <c r="B41" s="4"/>
      <c r="C41" s="46"/>
      <c r="D41" s="46"/>
      <c r="E41" s="46"/>
      <c r="F41" s="47"/>
    </row>
    <row r="42" spans="1:12" ht="12.95" customHeight="1" x14ac:dyDescent="0.2">
      <c r="A42" s="10" t="s">
        <v>47</v>
      </c>
      <c r="B42" s="1"/>
      <c r="C42" s="58">
        <f>SUM(F11:F14)</f>
        <v>1140</v>
      </c>
      <c r="D42" s="58"/>
      <c r="E42" s="50"/>
      <c r="F42" s="49"/>
    </row>
    <row r="43" spans="1:12" ht="12.95" customHeight="1" x14ac:dyDescent="0.2">
      <c r="A43" s="10" t="s">
        <v>48</v>
      </c>
      <c r="B43" s="1"/>
      <c r="C43" s="78">
        <f>1090*2/12</f>
        <v>181.66666666666666</v>
      </c>
      <c r="D43" s="58"/>
      <c r="E43" s="50"/>
      <c r="F43" s="49"/>
    </row>
    <row r="44" spans="1:12" ht="12.95" customHeight="1" x14ac:dyDescent="0.2">
      <c r="A44" s="10"/>
      <c r="B44" s="6" t="s">
        <v>49</v>
      </c>
      <c r="C44" s="59"/>
      <c r="D44" s="58">
        <f>SUM(C42:C43)</f>
        <v>1321.6666666666667</v>
      </c>
      <c r="E44" s="63">
        <v>0.23599999999999999</v>
      </c>
      <c r="F44" s="49">
        <f>D44*E44</f>
        <v>311.91333333333336</v>
      </c>
    </row>
    <row r="45" spans="1:12" ht="12.95" customHeight="1" x14ac:dyDescent="0.2">
      <c r="A45" s="10"/>
      <c r="B45" s="6"/>
      <c r="C45" s="59"/>
      <c r="D45" s="58"/>
      <c r="E45" s="63"/>
      <c r="F45" s="49"/>
    </row>
    <row r="46" spans="1:12" ht="12.95" customHeight="1" x14ac:dyDescent="0.2">
      <c r="A46" s="22" t="s">
        <v>25</v>
      </c>
      <c r="B46" s="1" t="s">
        <v>26</v>
      </c>
      <c r="C46" s="58"/>
      <c r="D46" s="58">
        <f>$D$44+$F$15+$F$16</f>
        <v>1443.6666666666667</v>
      </c>
      <c r="E46" s="63">
        <v>0.01</v>
      </c>
      <c r="F46" s="49">
        <f t="shared" ref="F46:F52" si="0">D46*E46</f>
        <v>14.436666666666667</v>
      </c>
    </row>
    <row r="47" spans="1:12" ht="12.95" customHeight="1" x14ac:dyDescent="0.2">
      <c r="A47" s="22" t="s">
        <v>27</v>
      </c>
      <c r="B47" s="1" t="s">
        <v>28</v>
      </c>
      <c r="C47" s="58"/>
      <c r="D47" s="58">
        <f t="shared" ref="D47:D49" si="1">$D$44+$F$15+$F$16</f>
        <v>1443.6666666666667</v>
      </c>
      <c r="E47" s="63">
        <v>6.7000000000000004E-2</v>
      </c>
      <c r="F47" s="49">
        <f t="shared" si="0"/>
        <v>96.725666666666683</v>
      </c>
    </row>
    <row r="48" spans="1:12" ht="12.95" customHeight="1" x14ac:dyDescent="0.2">
      <c r="A48" s="22" t="s">
        <v>29</v>
      </c>
      <c r="B48" s="1" t="s">
        <v>30</v>
      </c>
      <c r="C48" s="58"/>
      <c r="D48" s="58">
        <f t="shared" si="1"/>
        <v>1443.6666666666667</v>
      </c>
      <c r="E48" s="63">
        <v>6.0000000000000001E-3</v>
      </c>
      <c r="F48" s="49">
        <f t="shared" si="0"/>
        <v>8.6620000000000008</v>
      </c>
    </row>
    <row r="49" spans="1:6" ht="12.95" customHeight="1" x14ac:dyDescent="0.2">
      <c r="A49" s="37"/>
      <c r="B49" s="1" t="s">
        <v>31</v>
      </c>
      <c r="C49" s="58"/>
      <c r="D49" s="58">
        <f t="shared" si="1"/>
        <v>1443.6666666666667</v>
      </c>
      <c r="E49" s="63">
        <v>2E-3</v>
      </c>
      <c r="F49" s="49">
        <f t="shared" si="0"/>
        <v>2.8873333333333338</v>
      </c>
    </row>
    <row r="50" spans="1:6" ht="12.95" customHeight="1" x14ac:dyDescent="0.2">
      <c r="A50" s="10"/>
      <c r="C50" s="60"/>
      <c r="D50" s="60"/>
      <c r="E50" s="64"/>
      <c r="F50" s="49"/>
    </row>
    <row r="51" spans="1:6" ht="12.95" customHeight="1" x14ac:dyDescent="0.2">
      <c r="A51" s="22" t="s">
        <v>80</v>
      </c>
      <c r="B51" s="4"/>
      <c r="C51" s="59"/>
      <c r="D51" s="58">
        <f>F15</f>
        <v>70</v>
      </c>
      <c r="E51" s="63">
        <v>0.23599999999999999</v>
      </c>
      <c r="F51" s="49">
        <f t="shared" si="0"/>
        <v>16.52</v>
      </c>
    </row>
    <row r="52" spans="1:6" ht="12.95" customHeight="1" x14ac:dyDescent="0.2">
      <c r="A52" s="22" t="s">
        <v>81</v>
      </c>
      <c r="B52" s="4"/>
      <c r="C52" s="59"/>
      <c r="D52" s="58">
        <f>F16</f>
        <v>52</v>
      </c>
      <c r="E52" s="63">
        <v>0.12</v>
      </c>
      <c r="F52" s="49">
        <f t="shared" si="0"/>
        <v>6.24</v>
      </c>
    </row>
    <row r="53" spans="1:6" ht="12.95" customHeight="1" thickBot="1" x14ac:dyDescent="0.25">
      <c r="A53" s="38" t="s">
        <v>51</v>
      </c>
      <c r="B53" s="39"/>
      <c r="C53" s="61"/>
      <c r="D53" s="62">
        <f>F25</f>
        <v>1262</v>
      </c>
      <c r="E53" s="65"/>
      <c r="F53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  <ignoredErrors>
    <ignoredError sqref="C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A467-5D6F-4629-90EF-B998B521D008}">
  <dimension ref="A1:M50"/>
  <sheetViews>
    <sheetView showGridLines="0" topLeftCell="K1" zoomScaleNormal="100" workbookViewId="0">
      <selection activeCell="M6" sqref="M6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8.14062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90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1600</v>
      </c>
      <c r="J4" s="69"/>
      <c r="K4" s="70" t="s">
        <v>61</v>
      </c>
      <c r="L4" s="71">
        <f>I4</f>
        <v>1600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80</v>
      </c>
      <c r="J5" s="69"/>
      <c r="K5" s="70" t="s">
        <v>63</v>
      </c>
      <c r="L5" s="71">
        <f>I7</f>
        <v>263.9198630136986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54.235958904109587</v>
      </c>
      <c r="J6" s="69"/>
      <c r="K6" s="70" t="s">
        <v>65</v>
      </c>
      <c r="L6" s="71"/>
      <c r="M6" s="71">
        <f>I5</f>
        <v>80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263.9198630136986</v>
      </c>
      <c r="J7" s="69"/>
      <c r="K7" s="70" t="s">
        <v>67</v>
      </c>
      <c r="L7" s="71"/>
      <c r="M7" s="71">
        <f>I6+I7</f>
        <v>318.15582191780817</v>
      </c>
    </row>
    <row r="8" spans="1:13" ht="12.95" customHeight="1" thickBot="1" x14ac:dyDescent="0.25">
      <c r="A8" s="19" t="s">
        <v>53</v>
      </c>
      <c r="B8" s="83" t="s">
        <v>87</v>
      </c>
      <c r="C8" s="84"/>
      <c r="D8" s="85"/>
      <c r="E8" s="20" t="s">
        <v>52</v>
      </c>
      <c r="F8" s="86">
        <v>25</v>
      </c>
      <c r="H8" s="70" t="s">
        <v>68</v>
      </c>
      <c r="I8" s="72">
        <f>I4-I5-I6</f>
        <v>1465.7640410958904</v>
      </c>
      <c r="J8" s="69"/>
      <c r="K8" s="70" t="s">
        <v>69</v>
      </c>
      <c r="L8" s="71"/>
      <c r="M8" s="71">
        <f>I8</f>
        <v>1465.7640410958904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1465.7640410958904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0">
        <v>22</v>
      </c>
      <c r="F11" s="75">
        <f>E11*F8</f>
        <v>550</v>
      </c>
      <c r="J11" s="69"/>
      <c r="K11" s="70" t="s">
        <v>71</v>
      </c>
      <c r="L11" s="71"/>
      <c r="M11" s="71">
        <f>L10</f>
        <v>1465.7640410958904</v>
      </c>
    </row>
    <row r="12" spans="1:13" ht="12.95" customHeight="1" thickBot="1" x14ac:dyDescent="0.25">
      <c r="A12" s="24" t="s">
        <v>13</v>
      </c>
      <c r="B12" s="1"/>
      <c r="C12" s="1"/>
      <c r="D12" s="1"/>
      <c r="E12" s="50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74</v>
      </c>
      <c r="B13" s="1"/>
      <c r="C13" s="1"/>
      <c r="D13" s="1"/>
      <c r="E13" s="50">
        <v>6</v>
      </c>
      <c r="F13" s="75">
        <f>E13*F8</f>
        <v>150</v>
      </c>
      <c r="H13" s="69"/>
      <c r="I13" s="69"/>
      <c r="J13" s="69"/>
      <c r="K13" s="70" t="s">
        <v>65</v>
      </c>
      <c r="L13" s="71">
        <f>M6</f>
        <v>80</v>
      </c>
      <c r="M13" s="71"/>
    </row>
    <row r="14" spans="1:13" ht="12.95" customHeight="1" thickBot="1" x14ac:dyDescent="0.25">
      <c r="A14" s="25"/>
      <c r="B14" s="1"/>
      <c r="C14" s="1"/>
      <c r="D14" s="1"/>
      <c r="E14" s="48"/>
      <c r="F14" s="75"/>
      <c r="H14" s="69"/>
      <c r="I14" s="69"/>
      <c r="J14" s="69"/>
      <c r="K14" s="70" t="s">
        <v>71</v>
      </c>
      <c r="L14" s="71"/>
      <c r="M14" s="71">
        <f>L13</f>
        <v>80</v>
      </c>
    </row>
    <row r="15" spans="1:13" ht="12.95" customHeight="1" thickBot="1" x14ac:dyDescent="0.25">
      <c r="A15" s="24" t="s">
        <v>33</v>
      </c>
      <c r="B15" s="5"/>
      <c r="C15" s="5"/>
      <c r="D15" s="5"/>
      <c r="E15" s="4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48"/>
      <c r="F16" s="75"/>
      <c r="H16" s="69"/>
      <c r="I16" s="69"/>
      <c r="J16" s="69"/>
      <c r="K16" s="70" t="s">
        <v>67</v>
      </c>
      <c r="L16" s="71">
        <f>M7</f>
        <v>318.15582191780817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48"/>
      <c r="F17" s="75">
        <v>900</v>
      </c>
      <c r="H17" s="69"/>
      <c r="I17" s="69"/>
      <c r="J17" s="69"/>
      <c r="K17" s="70" t="s">
        <v>71</v>
      </c>
      <c r="L17" s="71"/>
      <c r="M17" s="71">
        <f>L16</f>
        <v>318.15582191780817</v>
      </c>
    </row>
    <row r="18" spans="1:13" ht="12.95" customHeight="1" x14ac:dyDescent="0.2">
      <c r="A18" s="24" t="s">
        <v>36</v>
      </c>
      <c r="B18" s="5"/>
      <c r="C18" s="5"/>
      <c r="D18" s="5"/>
      <c r="E18" s="4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>
        <v>700</v>
      </c>
      <c r="E19" s="46"/>
      <c r="F19" s="76"/>
    </row>
    <row r="20" spans="1:13" ht="12.95" customHeight="1" x14ac:dyDescent="0.2">
      <c r="A20" s="24" t="s">
        <v>37</v>
      </c>
      <c r="B20" s="5"/>
      <c r="C20" s="5"/>
      <c r="D20" s="5"/>
      <c r="E20" s="48"/>
      <c r="F20" s="75"/>
    </row>
    <row r="21" spans="1:13" ht="12.95" customHeight="1" x14ac:dyDescent="0.2">
      <c r="A21" s="24" t="s">
        <v>38</v>
      </c>
      <c r="B21" s="5"/>
      <c r="C21" s="5"/>
      <c r="D21" s="5"/>
      <c r="E21" s="48"/>
      <c r="F21" s="75"/>
    </row>
    <row r="22" spans="1:13" ht="12.95" customHeight="1" x14ac:dyDescent="0.2">
      <c r="A22" s="24" t="s">
        <v>39</v>
      </c>
      <c r="B22" s="5"/>
      <c r="C22" s="5"/>
      <c r="D22" s="5"/>
      <c r="E22" s="48"/>
      <c r="F22" s="75"/>
    </row>
    <row r="23" spans="1:13" ht="12.95" customHeight="1" x14ac:dyDescent="0.2">
      <c r="A23" s="24" t="s">
        <v>40</v>
      </c>
      <c r="B23" s="5"/>
      <c r="C23" s="5"/>
      <c r="D23" s="5"/>
      <c r="E23" s="4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51"/>
      <c r="F24" s="52">
        <f>SUM(F11:F23)</f>
        <v>1600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D27*D42</f>
        <v>40.143150684931506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>D28*D45</f>
        <v>13.238698630136986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>D29*D46</f>
        <v>0.85410958904109591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54.235958904109587</v>
      </c>
    </row>
    <row r="32" spans="1:13" ht="12.95" customHeight="1" x14ac:dyDescent="0.2">
      <c r="A32" s="29" t="s">
        <v>54</v>
      </c>
      <c r="B32" s="6"/>
      <c r="C32" s="6"/>
      <c r="D32" s="77">
        <v>0.05</v>
      </c>
      <c r="E32" s="46"/>
      <c r="F32" s="49">
        <f>F24*D32</f>
        <v>80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134.23595890410959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1465.7640410958904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SUM(F11:F14)</f>
        <v>700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((900*2)+450)/365*25</f>
        <v>154.10958904109589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854.10958904109589</v>
      </c>
      <c r="E42" s="63">
        <v>0.23599999999999999</v>
      </c>
      <c r="F42" s="49">
        <f>D42*E42</f>
        <v>201.56986301369861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854.10958904109589</v>
      </c>
      <c r="E44" s="63">
        <v>0.01</v>
      </c>
      <c r="F44" s="49">
        <f t="shared" ref="F44:F49" si="0">D44*E44</f>
        <v>8.5410958904109595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1">$D$42</f>
        <v>854.10958904109589</v>
      </c>
      <c r="E45" s="63">
        <v>5.5E-2</v>
      </c>
      <c r="F45" s="49">
        <f t="shared" si="0"/>
        <v>46.976027397260275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1"/>
        <v>854.10958904109589</v>
      </c>
      <c r="E46" s="63">
        <v>6.0000000000000001E-3</v>
      </c>
      <c r="F46" s="49">
        <f t="shared" si="0"/>
        <v>5.124657534246575</v>
      </c>
    </row>
    <row r="47" spans="1:12" ht="12.95" customHeight="1" x14ac:dyDescent="0.2">
      <c r="A47" s="37"/>
      <c r="B47" s="1" t="s">
        <v>31</v>
      </c>
      <c r="C47" s="58"/>
      <c r="D47" s="58">
        <f t="shared" si="1"/>
        <v>854.10958904109589</v>
      </c>
      <c r="E47" s="63">
        <v>2E-3</v>
      </c>
      <c r="F47" s="49">
        <f t="shared" si="0"/>
        <v>1.7082191780821918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80</v>
      </c>
      <c r="B49" s="4"/>
      <c r="C49" s="59"/>
      <c r="D49" s="58">
        <f>F15</f>
        <v>0</v>
      </c>
      <c r="E49" s="63">
        <v>0.23599999999999999</v>
      </c>
      <c r="F49" s="49">
        <f t="shared" si="0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1600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DFBC-1214-43B7-94D3-FE08359CAFE3}">
  <dimension ref="A1:M50"/>
  <sheetViews>
    <sheetView showGridLines="0" topLeftCell="J2" zoomScaleNormal="100" workbookViewId="0">
      <selection activeCell="K19" sqref="K19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91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677.04</v>
      </c>
      <c r="J4" s="69"/>
      <c r="K4" s="70" t="s">
        <v>61</v>
      </c>
      <c r="L4" s="71">
        <f>I4</f>
        <v>677.04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13.540799999999999</v>
      </c>
      <c r="J5" s="69"/>
      <c r="K5" s="70" t="s">
        <v>63</v>
      </c>
      <c r="L5" s="71">
        <f>I7</f>
        <v>297.99034520547946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50.45339178082191</v>
      </c>
      <c r="J6" s="69"/>
      <c r="K6" s="70" t="s">
        <v>65</v>
      </c>
      <c r="L6" s="71"/>
      <c r="M6" s="71">
        <f>I5</f>
        <v>13.540799999999999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297.99034520547946</v>
      </c>
      <c r="J7" s="69"/>
      <c r="K7" s="70" t="s">
        <v>67</v>
      </c>
      <c r="L7" s="71"/>
      <c r="M7" s="71">
        <f>I6+I7</f>
        <v>348.44373698630136</v>
      </c>
    </row>
    <row r="8" spans="1:13" ht="12.95" customHeight="1" thickBot="1" x14ac:dyDescent="0.25">
      <c r="A8" s="19" t="s">
        <v>53</v>
      </c>
      <c r="B8" s="83" t="s">
        <v>86</v>
      </c>
      <c r="C8" s="84"/>
      <c r="D8" s="85"/>
      <c r="E8" s="20" t="s">
        <v>52</v>
      </c>
      <c r="F8" s="86">
        <v>31</v>
      </c>
      <c r="H8" s="70" t="s">
        <v>68</v>
      </c>
      <c r="I8" s="72">
        <f>I4-I5-I6</f>
        <v>613.04580821917807</v>
      </c>
      <c r="J8" s="69"/>
      <c r="K8" s="70" t="s">
        <v>69</v>
      </c>
      <c r="L8" s="71"/>
      <c r="M8" s="71">
        <f>I8</f>
        <v>613.04580821917807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613.04580821917807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78">
        <v>21.84</v>
      </c>
      <c r="F11" s="75">
        <f>E11*F8</f>
        <v>677.04</v>
      </c>
      <c r="H11" s="69"/>
      <c r="I11" s="69"/>
      <c r="J11" s="69"/>
      <c r="K11" s="70" t="s">
        <v>71</v>
      </c>
      <c r="L11" s="71"/>
      <c r="M11" s="71">
        <f>L10</f>
        <v>613.04580821917807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/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13.540799999999999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13.540799999999999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348.44373698630136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348.44373698630136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677.04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37.051709589041089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1.6E-2</v>
      </c>
      <c r="E28" s="53">
        <f t="shared" ref="E28:E29" si="0">D28*$D$42</f>
        <v>12.613347945205478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0.78833424657534235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50.45339178082191</v>
      </c>
    </row>
    <row r="32" spans="1:13" ht="12.95" customHeight="1" x14ac:dyDescent="0.2">
      <c r="A32" s="29" t="s">
        <v>54</v>
      </c>
      <c r="B32" s="6"/>
      <c r="C32" s="6"/>
      <c r="D32" s="77">
        <v>0.02</v>
      </c>
      <c r="E32" s="46"/>
      <c r="F32" s="49">
        <f>F24*D32</f>
        <v>13.540799999999999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63.994191780821907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613.04580821917807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677.04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(21.84*30)*2/365*31</f>
        <v>111.29424657534247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788.33424657534238</v>
      </c>
      <c r="E42" s="63">
        <v>0.23599999999999999</v>
      </c>
      <c r="F42" s="49">
        <f>D42*E42</f>
        <v>186.04688219178078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788.33424657534238</v>
      </c>
      <c r="E44" s="63">
        <v>6.7000000000000004E-2</v>
      </c>
      <c r="F44" s="49">
        <f t="shared" ref="F44:F49" si="1">D44*E44</f>
        <v>52.81839452054794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788.33424657534238</v>
      </c>
      <c r="E45" s="63">
        <v>6.7000000000000004E-2</v>
      </c>
      <c r="F45" s="49">
        <f t="shared" si="1"/>
        <v>52.81839452054794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788.33424657534238</v>
      </c>
      <c r="E46" s="63">
        <v>6.0000000000000001E-3</v>
      </c>
      <c r="F46" s="49">
        <f t="shared" si="1"/>
        <v>4.7300054794520543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788.33424657534238</v>
      </c>
      <c r="E47" s="63">
        <v>2E-3</v>
      </c>
      <c r="F47" s="49">
        <f t="shared" si="1"/>
        <v>1.5766684931506847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677.04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311-E441-4EA8-B5F0-07E2F4DE5224}">
  <dimension ref="A1:M50"/>
  <sheetViews>
    <sheetView showGridLines="0" topLeftCell="A31" zoomScaleNormal="100" workbookViewId="0">
      <selection activeCell="C41" sqref="C41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93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1650</v>
      </c>
      <c r="J4" s="69"/>
      <c r="K4" s="70" t="s">
        <v>61</v>
      </c>
      <c r="L4" s="71">
        <f>I4</f>
        <v>1650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198</v>
      </c>
      <c r="J5" s="69"/>
      <c r="K5" s="70" t="s">
        <v>63</v>
      </c>
      <c r="L5" s="71">
        <f>I7</f>
        <v>664.34999999999991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136.52500000000001</v>
      </c>
      <c r="J6" s="69"/>
      <c r="K6" s="70" t="s">
        <v>65</v>
      </c>
      <c r="L6" s="71"/>
      <c r="M6" s="71">
        <f>I5</f>
        <v>198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664.34999999999991</v>
      </c>
      <c r="J7" s="69"/>
      <c r="K7" s="70" t="s">
        <v>67</v>
      </c>
      <c r="L7" s="71"/>
      <c r="M7" s="71">
        <f>I6+I7</f>
        <v>800.87499999999989</v>
      </c>
    </row>
    <row r="8" spans="1:13" ht="12.95" customHeight="1" thickBot="1" x14ac:dyDescent="0.25">
      <c r="A8" s="19" t="s">
        <v>53</v>
      </c>
      <c r="B8" s="83" t="s">
        <v>92</v>
      </c>
      <c r="C8" s="84"/>
      <c r="D8" s="85"/>
      <c r="E8" s="20" t="s">
        <v>52</v>
      </c>
      <c r="F8" s="86">
        <v>30</v>
      </c>
      <c r="H8" s="70" t="s">
        <v>68</v>
      </c>
      <c r="I8" s="72">
        <f>I4-I5-I6</f>
        <v>1315.4749999999999</v>
      </c>
      <c r="J8" s="69"/>
      <c r="K8" s="70" t="s">
        <v>69</v>
      </c>
      <c r="L8" s="71"/>
      <c r="M8" s="71">
        <f>I8</f>
        <v>1315.4749999999999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J10" s="69"/>
      <c r="K10" s="70" t="s">
        <v>69</v>
      </c>
      <c r="L10" s="71">
        <f>M8</f>
        <v>1315.4749999999999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8"/>
      <c r="F11" s="75">
        <v>1500</v>
      </c>
      <c r="H11" s="69"/>
      <c r="I11" s="69"/>
      <c r="J11" s="69"/>
      <c r="K11" s="70" t="s">
        <v>71</v>
      </c>
      <c r="L11" s="71"/>
      <c r="M11" s="71">
        <f>L10</f>
        <v>1315.4749999999999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94</v>
      </c>
      <c r="B13" s="1"/>
      <c r="C13" s="1"/>
      <c r="D13" s="1"/>
      <c r="E13" s="58"/>
      <c r="F13" s="75">
        <v>150</v>
      </c>
      <c r="H13" s="69"/>
      <c r="I13" s="69"/>
      <c r="J13" s="69"/>
      <c r="K13" s="70" t="s">
        <v>65</v>
      </c>
      <c r="L13" s="71">
        <f>M6</f>
        <v>198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198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800.87499999999989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800.87499999999989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1650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101.05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33.325000000000003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2.15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136.52500000000001</v>
      </c>
    </row>
    <row r="32" spans="1:13" ht="12.95" customHeight="1" x14ac:dyDescent="0.2">
      <c r="A32" s="29" t="s">
        <v>54</v>
      </c>
      <c r="B32" s="6"/>
      <c r="C32" s="6"/>
      <c r="D32" s="77">
        <v>0.12</v>
      </c>
      <c r="E32" s="46"/>
      <c r="F32" s="49">
        <f>F24*D32</f>
        <v>198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334.52499999999998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1315.4749999999999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SUM(F11:F13)</f>
        <v>1650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F11/6*2</f>
        <v>500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2150</v>
      </c>
      <c r="E42" s="63">
        <v>0.23599999999999999</v>
      </c>
      <c r="F42" s="49">
        <f>D42*E42</f>
        <v>507.4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2150</v>
      </c>
      <c r="E44" s="63">
        <v>0.01</v>
      </c>
      <c r="F44" s="49">
        <f t="shared" ref="F44:F49" si="1">D44*E44</f>
        <v>21.5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2150</v>
      </c>
      <c r="E45" s="63">
        <v>5.5E-2</v>
      </c>
      <c r="F45" s="49">
        <f t="shared" si="1"/>
        <v>118.25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2150</v>
      </c>
      <c r="E46" s="63">
        <v>6.0000000000000001E-3</v>
      </c>
      <c r="F46" s="49">
        <f t="shared" si="1"/>
        <v>12.9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2150</v>
      </c>
      <c r="E47" s="63">
        <v>2E-3</v>
      </c>
      <c r="F47" s="49">
        <f t="shared" si="1"/>
        <v>4.3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1650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1CE-471C-404C-92AF-DBBC4047C1EE}">
  <dimension ref="A1:M57"/>
  <sheetViews>
    <sheetView showGridLines="0" tabSelected="1" topLeftCell="A20" zoomScale="145" zoomScaleNormal="145" workbookViewId="0">
      <selection activeCell="F34" sqref="F34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7" t="s">
        <v>95</v>
      </c>
      <c r="B1" s="87"/>
      <c r="C1" s="87"/>
      <c r="D1" s="87"/>
      <c r="E1" s="87"/>
      <c r="F1" s="87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872.5</v>
      </c>
      <c r="J4" s="69"/>
      <c r="K4" s="70" t="s">
        <v>61</v>
      </c>
      <c r="L4" s="71">
        <f>I4</f>
        <v>872.5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69.8</v>
      </c>
      <c r="J5" s="69"/>
      <c r="K5" s="70" t="s">
        <v>63</v>
      </c>
      <c r="L5" s="71">
        <f>I7</f>
        <v>362.30250000000007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74.453749999999999</v>
      </c>
      <c r="J6" s="69"/>
      <c r="K6" s="70" t="s">
        <v>65</v>
      </c>
      <c r="L6" s="71"/>
      <c r="M6" s="71">
        <f>I5</f>
        <v>69.8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362.30250000000007</v>
      </c>
      <c r="J7" s="69"/>
      <c r="K7" s="70" t="s">
        <v>67</v>
      </c>
      <c r="L7" s="71"/>
      <c r="M7" s="71">
        <f>I6+I7</f>
        <v>436.75625000000008</v>
      </c>
    </row>
    <row r="8" spans="1:13" ht="12.95" customHeight="1" thickBot="1" x14ac:dyDescent="0.25">
      <c r="A8" s="19" t="s">
        <v>53</v>
      </c>
      <c r="B8" s="83" t="s">
        <v>86</v>
      </c>
      <c r="C8" s="84"/>
      <c r="D8" s="85"/>
      <c r="E8" s="20" t="s">
        <v>52</v>
      </c>
      <c r="F8" s="86">
        <v>30</v>
      </c>
      <c r="H8" s="70" t="s">
        <v>68</v>
      </c>
      <c r="I8" s="72">
        <f>I4-I5-I6</f>
        <v>728.24625000000003</v>
      </c>
      <c r="J8" s="69"/>
      <c r="K8" s="70" t="s">
        <v>69</v>
      </c>
      <c r="L8" s="71"/>
      <c r="M8" s="71">
        <f>I8</f>
        <v>728.24625000000003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H9" s="69"/>
      <c r="I9" s="69"/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J10" s="69"/>
      <c r="K10" s="70" t="s">
        <v>69</v>
      </c>
      <c r="L10" s="71">
        <f>M8</f>
        <v>728.24625000000003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8"/>
      <c r="F11" s="75">
        <f>1200/30*4</f>
        <v>160</v>
      </c>
      <c r="H11" s="69"/>
      <c r="I11" s="69"/>
      <c r="J11" s="69"/>
      <c r="K11" s="70" t="s">
        <v>71</v>
      </c>
      <c r="L11" s="71"/>
      <c r="M11" s="71">
        <f>L10</f>
        <v>728.24625000000003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/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69.8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69.8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436.75625000000008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436.75625000000008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>
        <f>D57</f>
        <v>712.5</v>
      </c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872.5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55.107500000000002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18.173749999999998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1.1725000000000001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74.453749999999999</v>
      </c>
    </row>
    <row r="32" spans="1:13" ht="12.95" customHeight="1" x14ac:dyDescent="0.2">
      <c r="A32" s="29" t="s">
        <v>54</v>
      </c>
      <c r="B32" s="6"/>
      <c r="C32" s="6"/>
      <c r="D32" s="77">
        <v>0.08</v>
      </c>
      <c r="E32" s="46"/>
      <c r="F32" s="49">
        <f>F24*D32</f>
        <v>69.8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144.25375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728.24625000000003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78">
        <f>F24</f>
        <v>872.5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>
        <f>1200*3/12</f>
        <v>300</v>
      </c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1172.5</v>
      </c>
      <c r="E42" s="63">
        <v>0.23599999999999999</v>
      </c>
      <c r="F42" s="49">
        <f>D42*E42</f>
        <v>276.70999999999998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1172.5</v>
      </c>
      <c r="E44" s="63">
        <v>0.01</v>
      </c>
      <c r="F44" s="49">
        <f t="shared" ref="F44:F49" si="1">D44*E44</f>
        <v>11.725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1172.5</v>
      </c>
      <c r="E45" s="63">
        <v>5.5E-2</v>
      </c>
      <c r="F45" s="49">
        <f t="shared" si="1"/>
        <v>64.487499999999997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1172.5</v>
      </c>
      <c r="E46" s="63">
        <v>6.0000000000000001E-3</v>
      </c>
      <c r="F46" s="49">
        <f t="shared" si="1"/>
        <v>7.0350000000000001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1172.5</v>
      </c>
      <c r="E47" s="63">
        <v>2E-3</v>
      </c>
      <c r="F47" s="49">
        <f t="shared" si="1"/>
        <v>2.3450000000000002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872.5</v>
      </c>
      <c r="E50" s="65"/>
      <c r="F50" s="56"/>
    </row>
    <row r="52" spans="1:6" x14ac:dyDescent="0.2">
      <c r="A52" s="88" t="s">
        <v>96</v>
      </c>
      <c r="B52" s="88"/>
      <c r="C52" s="88"/>
      <c r="D52" s="88"/>
      <c r="E52" s="88"/>
      <c r="F52" s="88"/>
    </row>
    <row r="53" spans="1:6" x14ac:dyDescent="0.2">
      <c r="A53" s="1" t="s">
        <v>97</v>
      </c>
      <c r="C53" s="1" t="s">
        <v>100</v>
      </c>
      <c r="E53" s="80"/>
      <c r="F53" s="80"/>
    </row>
    <row r="54" spans="1:6" x14ac:dyDescent="0.2">
      <c r="A54" s="2" t="s">
        <v>99</v>
      </c>
      <c r="B54" s="81" t="s">
        <v>103</v>
      </c>
      <c r="C54" s="2" t="s">
        <v>98</v>
      </c>
    </row>
    <row r="55" spans="1:6" x14ac:dyDescent="0.2">
      <c r="A55" s="2" t="s">
        <v>102</v>
      </c>
      <c r="B55" s="81" t="s">
        <v>104</v>
      </c>
      <c r="C55" s="2" t="s">
        <v>105</v>
      </c>
      <c r="D55" s="81">
        <f>50*20*60/100</f>
        <v>600</v>
      </c>
    </row>
    <row r="56" spans="1:6" x14ac:dyDescent="0.2">
      <c r="A56" s="2" t="s">
        <v>101</v>
      </c>
      <c r="B56" s="81" t="s">
        <v>106</v>
      </c>
      <c r="C56" s="2" t="s">
        <v>107</v>
      </c>
      <c r="F56" s="81">
        <f>3*50*75/100</f>
        <v>112.5</v>
      </c>
    </row>
    <row r="57" spans="1:6" x14ac:dyDescent="0.2">
      <c r="A57" s="82" t="s">
        <v>109</v>
      </c>
      <c r="B57" s="82"/>
      <c r="C57" s="82" t="s">
        <v>108</v>
      </c>
      <c r="D57" s="89">
        <f>D55+F56</f>
        <v>712.5</v>
      </c>
    </row>
  </sheetData>
  <mergeCells count="2">
    <mergeCell ref="A1:F1"/>
    <mergeCell ref="A52:F52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Nómina 1</vt:lpstr>
      <vt:lpstr>Nómina 2</vt:lpstr>
      <vt:lpstr>Nómina 3</vt:lpstr>
      <vt:lpstr>Nómina 4</vt:lpstr>
      <vt:lpstr>Nómina 5</vt:lpstr>
      <vt:lpstr>Nómina 6</vt:lpstr>
      <vt:lpstr>Nómina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Goyo</cp:lastModifiedBy>
  <cp:lastPrinted>2024-06-05T11:16:41Z</cp:lastPrinted>
  <dcterms:created xsi:type="dcterms:W3CDTF">2024-06-05T08:44:49Z</dcterms:created>
  <dcterms:modified xsi:type="dcterms:W3CDTF">2024-06-06T19:07:24Z</dcterms:modified>
</cp:coreProperties>
</file>