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065" windowHeight="7485" activeTab="5"/>
  </bookViews>
  <sheets>
    <sheet name="NDZT" sheetId="7" r:id="rId1"/>
    <sheet name="TTest_1sample" sheetId="1" r:id="rId2"/>
    <sheet name="TTest_2sample" sheetId="2" r:id="rId3"/>
    <sheet name="TTest_related_samples" sheetId="3" r:id="rId4"/>
    <sheet name="OneWay ANOVA" sheetId="4" r:id="rId5"/>
    <sheet name="CHi_Square" sheetId="6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/>
  <c r="K44" i="7" l="1"/>
  <c r="D38"/>
  <c r="D38" i="1"/>
  <c r="G7" i="2"/>
  <c r="G8"/>
  <c r="G9"/>
  <c r="G10"/>
  <c r="G11"/>
  <c r="G12"/>
  <c r="G13"/>
  <c r="G14"/>
  <c r="G6"/>
  <c r="E7"/>
  <c r="E8"/>
  <c r="E9"/>
  <c r="E10"/>
  <c r="E11"/>
  <c r="E12"/>
  <c r="E13"/>
  <c r="E14"/>
  <c r="E6"/>
  <c r="H47" i="7" l="1"/>
  <c r="F7" i="1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8" s="1"/>
  <c r="F6"/>
  <c r="N54" i="6" l="1"/>
  <c r="H23"/>
  <c r="G23"/>
  <c r="I22"/>
  <c r="I21"/>
  <c r="I8"/>
  <c r="I7"/>
  <c r="I9" s="1"/>
  <c r="H9"/>
  <c r="G9"/>
  <c r="M14" s="1"/>
  <c r="E55" i="4"/>
  <c r="D52"/>
  <c r="D51"/>
  <c r="F40"/>
  <c r="P6"/>
  <c r="Q6" s="1"/>
  <c r="P7"/>
  <c r="Q7" s="1"/>
  <c r="P13"/>
  <c r="Q13" s="1"/>
  <c r="P14"/>
  <c r="Q14" s="1"/>
  <c r="P5"/>
  <c r="Q5" s="1"/>
  <c r="J12"/>
  <c r="K12" s="1"/>
  <c r="J13"/>
  <c r="K13" s="1"/>
  <c r="O19"/>
  <c r="P8" s="1"/>
  <c r="Q8" s="1"/>
  <c r="I19"/>
  <c r="J6" s="1"/>
  <c r="K6" s="1"/>
  <c r="C19"/>
  <c r="D12" s="1"/>
  <c r="E12" s="1"/>
  <c r="C16"/>
  <c r="D21" s="1"/>
  <c r="O16"/>
  <c r="I16"/>
  <c r="M15" i="6" l="1"/>
  <c r="M12"/>
  <c r="M11"/>
  <c r="I23"/>
  <c r="R9" i="4"/>
  <c r="S9" s="1"/>
  <c r="L7"/>
  <c r="M7" s="1"/>
  <c r="L5"/>
  <c r="F13"/>
  <c r="G13" s="1"/>
  <c r="F5"/>
  <c r="R10"/>
  <c r="S10" s="1"/>
  <c r="L8"/>
  <c r="M8" s="1"/>
  <c r="F6"/>
  <c r="G6" s="1"/>
  <c r="F14"/>
  <c r="G14" s="1"/>
  <c r="R11"/>
  <c r="S11" s="1"/>
  <c r="L9"/>
  <c r="M9" s="1"/>
  <c r="F7"/>
  <c r="G7" s="1"/>
  <c r="R12"/>
  <c r="S12" s="1"/>
  <c r="L10"/>
  <c r="M10" s="1"/>
  <c r="F8"/>
  <c r="G8" s="1"/>
  <c r="L11"/>
  <c r="M11" s="1"/>
  <c r="F9"/>
  <c r="G9" s="1"/>
  <c r="R6"/>
  <c r="S6" s="1"/>
  <c r="R14"/>
  <c r="S14" s="1"/>
  <c r="L12"/>
  <c r="M12" s="1"/>
  <c r="F10"/>
  <c r="G10" s="1"/>
  <c r="R7"/>
  <c r="S7" s="1"/>
  <c r="R5"/>
  <c r="L13"/>
  <c r="M13" s="1"/>
  <c r="F11"/>
  <c r="G11" s="1"/>
  <c r="R13"/>
  <c r="S13" s="1"/>
  <c r="R8"/>
  <c r="S8" s="1"/>
  <c r="L6"/>
  <c r="M6" s="1"/>
  <c r="L14"/>
  <c r="M14" s="1"/>
  <c r="F12"/>
  <c r="G12" s="1"/>
  <c r="D11"/>
  <c r="E11" s="1"/>
  <c r="D10"/>
  <c r="E10" s="1"/>
  <c r="D5"/>
  <c r="E5" s="1"/>
  <c r="J9"/>
  <c r="K9" s="1"/>
  <c r="D14"/>
  <c r="E14" s="1"/>
  <c r="D6"/>
  <c r="E6" s="1"/>
  <c r="J8"/>
  <c r="K8" s="1"/>
  <c r="P10"/>
  <c r="Q10" s="1"/>
  <c r="F31"/>
  <c r="D9"/>
  <c r="E9" s="1"/>
  <c r="J11"/>
  <c r="K11" s="1"/>
  <c r="D8"/>
  <c r="E8" s="1"/>
  <c r="J10"/>
  <c r="K10" s="1"/>
  <c r="P12"/>
  <c r="Q12" s="1"/>
  <c r="D7"/>
  <c r="E7" s="1"/>
  <c r="P11"/>
  <c r="Q11" s="1"/>
  <c r="D13"/>
  <c r="E13" s="1"/>
  <c r="J5"/>
  <c r="K5" s="1"/>
  <c r="J7"/>
  <c r="K7" s="1"/>
  <c r="P9"/>
  <c r="Q9" s="1"/>
  <c r="Q16" s="1"/>
  <c r="J14"/>
  <c r="K14" s="1"/>
  <c r="M6" i="2"/>
  <c r="O6"/>
  <c r="M7"/>
  <c r="O7" s="1"/>
  <c r="M8"/>
  <c r="O8"/>
  <c r="M9"/>
  <c r="O9"/>
  <c r="M10"/>
  <c r="O10"/>
  <c r="M11"/>
  <c r="O11" s="1"/>
  <c r="M12"/>
  <c r="O12"/>
  <c r="M13"/>
  <c r="O13"/>
  <c r="M14"/>
  <c r="O14"/>
  <c r="S5" i="4" l="1"/>
  <c r="S16" s="1"/>
  <c r="R16"/>
  <c r="G5"/>
  <c r="G16" s="1"/>
  <c r="F16"/>
  <c r="E16"/>
  <c r="M5"/>
  <c r="M16" s="1"/>
  <c r="L16"/>
  <c r="K16"/>
  <c r="F28" i="3"/>
  <c r="J20"/>
  <c r="L22"/>
  <c r="H22"/>
  <c r="L19"/>
  <c r="L4"/>
  <c r="L5"/>
  <c r="L6"/>
  <c r="L7"/>
  <c r="L8"/>
  <c r="L9"/>
  <c r="L10"/>
  <c r="L11"/>
  <c r="L12"/>
  <c r="L13"/>
  <c r="L14"/>
  <c r="L15"/>
  <c r="L16"/>
  <c r="L17"/>
  <c r="L3"/>
  <c r="J19"/>
  <c r="J4"/>
  <c r="J5"/>
  <c r="J6"/>
  <c r="J7"/>
  <c r="J8"/>
  <c r="J9"/>
  <c r="J10"/>
  <c r="J11"/>
  <c r="J12"/>
  <c r="J13"/>
  <c r="J14"/>
  <c r="J15"/>
  <c r="J16"/>
  <c r="J17"/>
  <c r="J3"/>
  <c r="O16" i="2"/>
  <c r="M19" s="1"/>
  <c r="M21" s="1"/>
  <c r="M23" s="1"/>
  <c r="G16"/>
  <c r="E19" s="1"/>
  <c r="E21" s="1"/>
  <c r="E23" s="1"/>
  <c r="K16"/>
  <c r="C16"/>
  <c r="I44" i="1"/>
  <c r="I47" s="1"/>
  <c r="I50" s="1"/>
  <c r="F37" i="4" l="1"/>
  <c r="F27" i="2"/>
  <c r="F36" s="1"/>
  <c r="D66" i="1"/>
</calcChain>
</file>

<file path=xl/sharedStrings.xml><?xml version="1.0" encoding="utf-8"?>
<sst xmlns="http://schemas.openxmlformats.org/spreadsheetml/2006/main" count="197" uniqueCount="168">
  <si>
    <t>X</t>
  </si>
  <si>
    <t>Index</t>
  </si>
  <si>
    <t>M =</t>
  </si>
  <si>
    <t>Ϭ^2_est</t>
  </si>
  <si>
    <t>Sum((xi - M)^2 )/ n-1</t>
  </si>
  <si>
    <t>Ϭ_est</t>
  </si>
  <si>
    <t>Ϭ_est/ sqrt(n)</t>
  </si>
  <si>
    <t>t_1_samp</t>
  </si>
  <si>
    <t>μ</t>
  </si>
  <si>
    <t>(Given)</t>
  </si>
  <si>
    <t>Population Mean</t>
  </si>
  <si>
    <t>Est pop stddev</t>
  </si>
  <si>
    <t>Standard Error</t>
  </si>
  <si>
    <t>(pop stddev / sqrt(n)</t>
  </si>
  <si>
    <t>One Sample Tscore</t>
  </si>
  <si>
    <t>Interpretation</t>
  </si>
  <si>
    <t xml:space="preserve">Result  =  </t>
  </si>
  <si>
    <t>&gt;</t>
  </si>
  <si>
    <t>Reject Null Hypothesis</t>
  </si>
  <si>
    <t>t_1_Samp</t>
  </si>
  <si>
    <t>t_threshold at 5%</t>
  </si>
  <si>
    <t>One Sample Ttest</t>
  </si>
  <si>
    <t>Necessary conditions - Population mean is known, number of sample points is small (&lt;=30) , poulation standard deviation is not known</t>
  </si>
  <si>
    <t>Hypothesis Formulation</t>
  </si>
  <si>
    <t>Group1</t>
  </si>
  <si>
    <t>Group2</t>
  </si>
  <si>
    <t>M1</t>
  </si>
  <si>
    <t>M2</t>
  </si>
  <si>
    <t>Ϭ^2_est_1</t>
  </si>
  <si>
    <t>Ϭ^2_est_2</t>
  </si>
  <si>
    <t>X1</t>
  </si>
  <si>
    <t>X1 - M1</t>
  </si>
  <si>
    <t>X2</t>
  </si>
  <si>
    <t>X2 - M2</t>
  </si>
  <si>
    <t>(X1-M1)^2</t>
  </si>
  <si>
    <t>(X2 - M2)^2</t>
  </si>
  <si>
    <t>Sum</t>
  </si>
  <si>
    <t>((X1-M1)^2 ) / n-1</t>
  </si>
  <si>
    <t>((X2-M2)^2 ) / n-1</t>
  </si>
  <si>
    <t>Est Var</t>
  </si>
  <si>
    <t>Est pop var</t>
  </si>
  <si>
    <t>Est pop Stddev</t>
  </si>
  <si>
    <t>Est Std Error of Mean</t>
  </si>
  <si>
    <t>(Ϭ_est_1)/sqrt(n)</t>
  </si>
  <si>
    <t>Standard Error of the difference between the means (standard deviation of the sampling distribution of differences between infinite number of pairs of sample means) = 3.91</t>
  </si>
  <si>
    <t xml:space="preserve">Ϭ_(M1-M2) = </t>
  </si>
  <si>
    <t xml:space="preserve">Sqrt (( Ϭ^2_est_1 +  Ϭ^2_est_2)) = </t>
  </si>
  <si>
    <t>t_2samp =  ( (M1 - M2) - ( μ1 - μ2) ) / Ϭ_(M1-M2)</t>
  </si>
  <si>
    <t>Under the assumption that H0 is true i.e. ( μ1 - μ2) ) = 0</t>
  </si>
  <si>
    <t xml:space="preserve">t_2samp =  ( (M1 - M2) - 0 ) / Ϭ_(M1-M2)  = </t>
  </si>
  <si>
    <t>Is this observed difference between the two sample means large enough to believe they are from different population?</t>
  </si>
  <si>
    <t>Result - Sufficient evidence to reject H0</t>
  </si>
  <si>
    <t>The |t_2samp|  &gt;  |t_threshold |</t>
  </si>
  <si>
    <t>(we copare the magnitude)</t>
  </si>
  <si>
    <t>Before</t>
  </si>
  <si>
    <t>After</t>
  </si>
  <si>
    <t>D</t>
  </si>
  <si>
    <t>Sum D</t>
  </si>
  <si>
    <t>D^2</t>
  </si>
  <si>
    <t>D-bar   =</t>
  </si>
  <si>
    <t>Sum(D)/n  =</t>
  </si>
  <si>
    <t xml:space="preserve">t = </t>
  </si>
  <si>
    <t>(D-bar -  μ_d) / Sqrt ( (Sum(D^2) - (D^2-bar) ) / n(n-1))</t>
  </si>
  <si>
    <t>μ_d</t>
  </si>
  <si>
    <t>diff in poulation mean which is expected to be 0 by H0</t>
  </si>
  <si>
    <t>Source1</t>
  </si>
  <si>
    <t>Source2</t>
  </si>
  <si>
    <t>Source3</t>
  </si>
  <si>
    <t>Mean1</t>
  </si>
  <si>
    <t>Are the differences in mean an indication oif the three groups being truly different or is it just by chance?</t>
  </si>
  <si>
    <t>HO - The groups are same, the mean differences are by chance</t>
  </si>
  <si>
    <t>H1 - The differences are due to true differences between the groups</t>
  </si>
  <si>
    <t>xi - Mean1</t>
  </si>
  <si>
    <t>xi - Mean2</t>
  </si>
  <si>
    <t>xi - Mean3</t>
  </si>
  <si>
    <t>(xi - m1)^2</t>
  </si>
  <si>
    <t>(xi - m3)^2</t>
  </si>
  <si>
    <t>(xi - m2)^2</t>
  </si>
  <si>
    <t>Mean_Tot</t>
  </si>
  <si>
    <t>SS_bet</t>
  </si>
  <si>
    <t xml:space="preserve">Ng X [ ( Mg1 - Mtot)^2  + (Mg2 - Mtot)^2 +  (Mg3 - Mtot)^2 ] </t>
  </si>
  <si>
    <t>Ng = 10</t>
  </si>
  <si>
    <t>SS_with</t>
  </si>
  <si>
    <t>Sum across groups ( Sum across all points in a group (Xi - M1)^2 ))</t>
  </si>
  <si>
    <t>SS_Tot</t>
  </si>
  <si>
    <t>Sum (xi - Mtot)^2</t>
  </si>
  <si>
    <t>Xi - Mtot</t>
  </si>
  <si>
    <t>(Xi - Mtot)^2</t>
  </si>
  <si>
    <t>(total variance in data is split into between and within) this is confirmed</t>
  </si>
  <si>
    <t>F = MS_bet /  MS_with   =</t>
  </si>
  <si>
    <t xml:space="preserve">DOF calculations </t>
  </si>
  <si>
    <t xml:space="preserve">df_between = No. of groups - 1 = </t>
  </si>
  <si>
    <t>df_within = number of data points - number of groups =</t>
  </si>
  <si>
    <t xml:space="preserve">Ms_bet = </t>
  </si>
  <si>
    <t xml:space="preserve">Ms_with= </t>
  </si>
  <si>
    <t>Result</t>
  </si>
  <si>
    <t>Fstats &gt; The F threshold at 95% confidence level. Hence reject H0</t>
  </si>
  <si>
    <t>F_threshold at  95% confidence level with df1 = 2 and df2 = 27 is 3.35</t>
  </si>
  <si>
    <t>Yes</t>
  </si>
  <si>
    <t>No</t>
  </si>
  <si>
    <t>Total</t>
  </si>
  <si>
    <t>E1,1</t>
  </si>
  <si>
    <t>E1,2</t>
  </si>
  <si>
    <t>Expected valueof smoker = yes and lung cancer = yes  : ( 70/760) * 360   =</t>
  </si>
  <si>
    <t xml:space="preserve">Expected value of smoker=yes and lung cancer = no : (690/760 )*360 = </t>
  </si>
  <si>
    <t>E2,1</t>
  </si>
  <si>
    <t xml:space="preserve">Expected value of Smoker = No and Lung Cancer = Yes: (70 / 760)*400 = </t>
  </si>
  <si>
    <t>E2,2</t>
  </si>
  <si>
    <t xml:space="preserve">Expected value of Smoker = No and Lung Cancer = No: (690 / 760)*400 = </t>
  </si>
  <si>
    <t>Smoker</t>
  </si>
  <si>
    <t>Lung Cancer</t>
  </si>
  <si>
    <t xml:space="preserve">Given data </t>
  </si>
  <si>
    <t>Lung Cancer - Yes</t>
  </si>
  <si>
    <t>Lung Cancer - No</t>
  </si>
  <si>
    <t>Smoker - Yes</t>
  </si>
  <si>
    <t>60  (33.16)</t>
  </si>
  <si>
    <t>300  (326.84)</t>
  </si>
  <si>
    <t>Smoker - No</t>
  </si>
  <si>
    <t>10  (36.84)</t>
  </si>
  <si>
    <t>390  (363.16)</t>
  </si>
  <si>
    <t>760 (G total)</t>
  </si>
  <si>
    <t>Expected Vs Actual</t>
  </si>
  <si>
    <r>
      <t>1.</t>
    </r>
    <r>
      <rPr>
        <sz val="11"/>
        <color rgb="FF000000"/>
        <rFont val="Arial"/>
        <family val="2"/>
      </rPr>
      <t>Null (H0) – smoking and lung cancer diagnosis are independent</t>
    </r>
  </si>
  <si>
    <r>
      <t>2.</t>
    </r>
    <r>
      <rPr>
        <sz val="11"/>
        <color rgb="FF000000"/>
        <rFont val="Arial"/>
        <family val="2"/>
      </rPr>
      <t>Alternate (H1) – smoking and lung cancer diagnosis are not independent (Note: we are not stating H1 as “smoking leads to cancer”…. Such causations, unless established should not be stated in hypothesis definitions)</t>
    </r>
  </si>
  <si>
    <t xml:space="preserve">Hypothesis – </t>
  </si>
  <si>
    <t>Expected distribution (If the two variables are independent of one another)</t>
  </si>
  <si>
    <t>Chi-Square Test</t>
  </si>
  <si>
    <t>=</t>
  </si>
  <si>
    <r>
      <t>1.</t>
    </r>
    <r>
      <rPr>
        <sz val="11"/>
        <color rgb="FF000000"/>
        <rFont val="Arial"/>
        <family val="2"/>
      </rPr>
      <t xml:space="preserve">Degree of freedom is number of categories in a variable -1 for all the variables, often shown as number of rows – 1, number of cols -1 = (2-1) * (2 -) = 1 </t>
    </r>
  </si>
  <si>
    <r>
      <t>1.</t>
    </r>
    <r>
      <rPr>
        <sz val="13"/>
        <color rgb="FF000000"/>
        <rFont val="Arial"/>
        <family val="2"/>
      </rPr>
      <t>Having calculated the chi-square value and degrees of freedom, we consult a chi-square table to check whether the chi-square statistic of 45 exceeds the critical value for the Chi-square distribution. The critical value for alpha of .05 (95% confidence) is 3.84</t>
    </r>
  </si>
  <si>
    <r>
      <t>2.</t>
    </r>
    <r>
      <rPr>
        <sz val="13"/>
        <color rgb="FF000000"/>
        <rFont val="Arial"/>
        <family val="2"/>
      </rPr>
      <t xml:space="preserve">Since the statistic is much larger than 3.84, we have sufficient evidence to reject the H0 </t>
    </r>
  </si>
  <si>
    <t>Chi Square Analysis for Independence of Variables</t>
  </si>
  <si>
    <t>One Way Analysis of Variance</t>
  </si>
  <si>
    <t>xi- xbar</t>
  </si>
  <si>
    <t>Population standard dev</t>
  </si>
  <si>
    <t>Ϭ</t>
  </si>
  <si>
    <t>Ϭerr</t>
  </si>
  <si>
    <t>Ϭ / sqrt(n)</t>
  </si>
  <si>
    <t xml:space="preserve">Zscore </t>
  </si>
  <si>
    <t>(M - μ) / Ϭerr</t>
  </si>
  <si>
    <t>Necessary conditions - Population mean is known, number of sample points is small (&lt;=30) , poulation standard deviation is  known</t>
  </si>
  <si>
    <t>Ϭ_error</t>
  </si>
  <si>
    <r>
      <t xml:space="preserve">(M - </t>
    </r>
    <r>
      <rPr>
        <sz val="11"/>
        <color theme="1"/>
        <rFont val="Calibri"/>
        <family val="2"/>
      </rPr>
      <t>μ) /Ϭ_error</t>
    </r>
  </si>
  <si>
    <t>Refer to Ttable with DOF = 16, two tailed, alpha = .05 = 2.12</t>
  </si>
  <si>
    <t>As per the Standard Normal Distribution area covered upto the 1.022 from the left side of the distribution is .8461</t>
  </si>
  <si>
    <t xml:space="preserve">Which means at the calculated Zscore, only 84.6 % area is covered. </t>
  </si>
  <si>
    <t>What is left on the right uncovered is 1 - .8461 = .1539 which is much larger than .05 (Alpha value)</t>
  </si>
  <si>
    <t>That means the claculated Z score falls within the region of acceptance and hence</t>
  </si>
  <si>
    <r>
      <rPr>
        <b/>
        <sz val="11"/>
        <color theme="1"/>
        <rFont val="Calibri"/>
        <family val="2"/>
        <scheme val="minor"/>
      </rPr>
      <t>Fail to reject the null hypothesis</t>
    </r>
    <r>
      <rPr>
        <sz val="11"/>
        <color theme="1"/>
        <rFont val="Calibri"/>
        <family val="2"/>
        <scheme val="minor"/>
      </rPr>
      <t xml:space="preserve"> which means the M =79.8 is not significantly different from population mean 77</t>
    </r>
  </si>
  <si>
    <t xml:space="preserve">Ho - No significant difference between this sample mean and the population mean </t>
  </si>
  <si>
    <t>Ha - The sample mean is significantly different from population mean and does not belong to the given popluation</t>
  </si>
  <si>
    <t>In Ttest -  first get the DOF which is number of data points in the sample -1 = 29 in this sample</t>
  </si>
  <si>
    <t>Scan the T table at row = dof and alpha = .05 on the positive side as sample mean is larger than poulation mean</t>
  </si>
  <si>
    <t xml:space="preserve">Note -  We failed to reject H0 in NDZT but were able to reject H0 in Ttest 1 sample. </t>
  </si>
  <si>
    <t>Test statistic: 0.958088755607605</t>
  </si>
  <si>
    <t>P-Value: 0.27659091353416443</t>
  </si>
  <si>
    <t>Data is likely to be coming from Normal distribution</t>
  </si>
  <si>
    <t>1. Check the data for normality</t>
  </si>
  <si>
    <t>2. Check for outliers</t>
  </si>
  <si>
    <t>3. Check the sample -  for large sample size (greater than 30) the two should give similar results</t>
  </si>
  <si>
    <t>4. For small sample T Test is preferred</t>
  </si>
  <si>
    <t xml:space="preserve">When two tests conflict - </t>
  </si>
  <si>
    <t xml:space="preserve">At 95% confidence - </t>
  </si>
  <si>
    <t>Two Tail Ttest</t>
  </si>
  <si>
    <t xml:space="preserve">D^2_bar  = </t>
  </si>
  <si>
    <t xml:space="preserve">Threshold for DOF 15 , two tails, 5% alpha = </t>
  </si>
  <si>
    <t>Since T-score (3835771) &gt; Threshold (2.145) - sufficient evidence to reject the Ho</t>
  </si>
  <si>
    <t>df_tot = total number of data points in a group - 1 =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</si>
</sst>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8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A757A0"/>
      <name val="Arial"/>
      <family val="2"/>
    </font>
    <font>
      <sz val="13"/>
      <color theme="1"/>
      <name val="+mj-lt"/>
    </font>
    <font>
      <sz val="13"/>
      <color rgb="FF000000"/>
      <name val="Arial"/>
      <family val="2"/>
    </font>
    <font>
      <sz val="11"/>
      <color theme="1"/>
      <name val="+mj-lt"/>
    </font>
    <font>
      <sz val="11"/>
      <color rgb="FF000000"/>
      <name val="Arial"/>
      <family val="2"/>
    </font>
    <font>
      <b/>
      <sz val="13"/>
      <color rgb="FF000000"/>
      <name val="Arial"/>
      <family val="2"/>
    </font>
    <font>
      <sz val="11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3A2DF"/>
        <bgColor indexed="64"/>
      </patternFill>
    </fill>
    <fill>
      <patternFill patternType="solid">
        <fgColor rgb="FFCBE0F3"/>
        <bgColor indexed="64"/>
      </patternFill>
    </fill>
    <fill>
      <patternFill patternType="solid">
        <fgColor rgb="FFE7F0F9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left" vertical="center" wrapText="1" readingOrder="1"/>
    </xf>
    <xf numFmtId="0" fontId="6" fillId="4" borderId="2" xfId="0" applyFont="1" applyFill="1" applyBorder="1" applyAlignment="1">
      <alignment horizontal="left" vertical="center" wrapText="1" readingOrder="1"/>
    </xf>
    <xf numFmtId="0" fontId="7" fillId="4" borderId="2" xfId="0" applyFont="1" applyFill="1" applyBorder="1" applyAlignment="1">
      <alignment horizontal="left" vertical="center" wrapText="1" readingOrder="1"/>
    </xf>
    <xf numFmtId="0" fontId="6" fillId="5" borderId="3" xfId="0" applyFont="1" applyFill="1" applyBorder="1" applyAlignment="1">
      <alignment horizontal="left" vertical="center" wrapText="1" readingOrder="1"/>
    </xf>
    <xf numFmtId="0" fontId="7" fillId="5" borderId="3" xfId="0" applyFont="1" applyFill="1" applyBorder="1" applyAlignment="1">
      <alignment horizontal="left" vertical="center" wrapText="1" readingOrder="1"/>
    </xf>
    <xf numFmtId="0" fontId="7" fillId="4" borderId="3" xfId="0" applyFont="1" applyFill="1" applyBorder="1" applyAlignment="1">
      <alignment horizontal="left" vertical="center" wrapText="1" readingOrder="1"/>
    </xf>
    <xf numFmtId="0" fontId="8" fillId="4" borderId="3" xfId="0" applyFont="1" applyFill="1" applyBorder="1" applyAlignment="1">
      <alignment horizontal="left" vertical="center" wrapText="1" readingOrder="1"/>
    </xf>
    <xf numFmtId="0" fontId="9" fillId="0" borderId="0" xfId="0" applyFont="1" applyAlignment="1">
      <alignment horizontal="left" vertical="center" indent="4" readingOrder="1"/>
    </xf>
    <xf numFmtId="0" fontId="11" fillId="0" borderId="0" xfId="0" applyFont="1" applyAlignment="1">
      <alignment horizontal="left" vertical="center" indent="9" readingOrder="1"/>
    </xf>
    <xf numFmtId="0" fontId="13" fillId="0" borderId="0" xfId="0" applyFont="1" applyAlignment="1">
      <alignment horizontal="left" vertical="center" indent="4" readingOrder="1"/>
    </xf>
    <xf numFmtId="0" fontId="14" fillId="0" borderId="0" xfId="0" applyFont="1" applyAlignment="1">
      <alignment horizontal="left" vertical="center"/>
    </xf>
    <xf numFmtId="0" fontId="0" fillId="6" borderId="0" xfId="0" applyFill="1"/>
    <xf numFmtId="0" fontId="0" fillId="2" borderId="0" xfId="0" applyFill="1" applyAlignment="1"/>
    <xf numFmtId="0" fontId="0" fillId="0" borderId="0" xfId="0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Marks</a:t>
            </a:r>
            <a:r>
              <a:rPr lang="en-IN" baseline="0"/>
              <a:t> Frequency Distribution</a:t>
            </a:r>
            <a:endParaRPr lang="en-IN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NDZT!$D$6:$D$35</c:f>
              <c:numCache>
                <c:formatCode>General</c:formatCode>
                <c:ptCount val="30"/>
                <c:pt idx="0">
                  <c:v>72</c:v>
                </c:pt>
                <c:pt idx="1">
                  <c:v>91</c:v>
                </c:pt>
                <c:pt idx="2">
                  <c:v>74</c:v>
                </c:pt>
                <c:pt idx="3">
                  <c:v>83</c:v>
                </c:pt>
                <c:pt idx="4">
                  <c:v>94</c:v>
                </c:pt>
                <c:pt idx="5">
                  <c:v>75</c:v>
                </c:pt>
                <c:pt idx="6">
                  <c:v>89</c:v>
                </c:pt>
                <c:pt idx="7">
                  <c:v>82</c:v>
                </c:pt>
                <c:pt idx="8">
                  <c:v>73</c:v>
                </c:pt>
                <c:pt idx="9">
                  <c:v>67</c:v>
                </c:pt>
                <c:pt idx="10">
                  <c:v>82</c:v>
                </c:pt>
                <c:pt idx="11">
                  <c:v>83</c:v>
                </c:pt>
                <c:pt idx="12">
                  <c:v>79</c:v>
                </c:pt>
                <c:pt idx="13">
                  <c:v>82</c:v>
                </c:pt>
                <c:pt idx="14">
                  <c:v>82</c:v>
                </c:pt>
                <c:pt idx="15">
                  <c:v>80</c:v>
                </c:pt>
                <c:pt idx="16">
                  <c:v>81</c:v>
                </c:pt>
                <c:pt idx="17">
                  <c:v>92</c:v>
                </c:pt>
                <c:pt idx="18">
                  <c:v>80</c:v>
                </c:pt>
                <c:pt idx="19">
                  <c:v>70</c:v>
                </c:pt>
                <c:pt idx="20">
                  <c:v>74</c:v>
                </c:pt>
                <c:pt idx="21">
                  <c:v>78</c:v>
                </c:pt>
                <c:pt idx="22">
                  <c:v>92</c:v>
                </c:pt>
                <c:pt idx="23">
                  <c:v>81</c:v>
                </c:pt>
                <c:pt idx="24">
                  <c:v>75</c:v>
                </c:pt>
                <c:pt idx="25">
                  <c:v>76</c:v>
                </c:pt>
                <c:pt idx="26">
                  <c:v>90</c:v>
                </c:pt>
                <c:pt idx="27">
                  <c:v>72</c:v>
                </c:pt>
                <c:pt idx="28">
                  <c:v>77</c:v>
                </c:pt>
                <c:pt idx="29">
                  <c:v>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B1-4AAD-8B77-F4B2A4AE87F6}"/>
            </c:ext>
          </c:extLst>
        </c:ser>
        <c:dLbls/>
        <c:gapWidth val="219"/>
        <c:overlap val="-27"/>
        <c:axId val="113642880"/>
        <c:axId val="113652864"/>
      </c:barChart>
      <c:catAx>
        <c:axId val="11364288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52864"/>
        <c:crosses val="autoZero"/>
        <c:auto val="1"/>
        <c:lblAlgn val="ctr"/>
        <c:lblOffset val="100"/>
      </c:catAx>
      <c:valAx>
        <c:axId val="113652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4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13</xdr:col>
      <xdr:colOff>161925</xdr:colOff>
      <xdr:row>88</xdr:row>
      <xdr:rowOff>19050</xdr:rowOff>
    </xdr:to>
    <xdr:pic>
      <xdr:nvPicPr>
        <xdr:cNvPr id="2" name="Picture 1" descr="Z-Score table">
          <a:extLst>
            <a:ext uri="{FF2B5EF4-FFF2-40B4-BE49-F238E27FC236}">
              <a16:creationId xmlns:a16="http://schemas.microsoft.com/office/drawing/2014/main" xmlns="" id="{CD78D1A5-9842-474A-9A6D-358A2A6A4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239500"/>
          <a:ext cx="7477125" cy="554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13</xdr:col>
      <xdr:colOff>85725</xdr:colOff>
      <xdr:row>113</xdr:row>
      <xdr:rowOff>161925</xdr:rowOff>
    </xdr:to>
    <xdr:pic>
      <xdr:nvPicPr>
        <xdr:cNvPr id="3" name="Picture 2" descr="Z-Score table">
          <a:extLst>
            <a:ext uri="{FF2B5EF4-FFF2-40B4-BE49-F238E27FC236}">
              <a16:creationId xmlns:a16="http://schemas.microsoft.com/office/drawing/2014/main" xmlns="" id="{761C4253-6744-495A-8BD6-068ACDFFE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7145000"/>
          <a:ext cx="7400925" cy="454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33337</xdr:colOff>
      <xdr:row>3</xdr:row>
      <xdr:rowOff>157162</xdr:rowOff>
    </xdr:from>
    <xdr:to>
      <xdr:col>17</xdr:col>
      <xdr:colOff>338137</xdr:colOff>
      <xdr:row>18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9587F8A-0B04-4BA1-9CDB-C647B96E4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24156</xdr:colOff>
      <xdr:row>37</xdr:row>
      <xdr:rowOff>8936</xdr:rowOff>
    </xdr:from>
    <xdr:to>
      <xdr:col>13</xdr:col>
      <xdr:colOff>556771</xdr:colOff>
      <xdr:row>74</xdr:row>
      <xdr:rowOff>47036</xdr:rowOff>
    </xdr:to>
    <xdr:pic>
      <xdr:nvPicPr>
        <xdr:cNvPr id="2" name="Picture 1" descr="https://www.tdistributiontable.com/wp-content/uploads/2020/08/t-table.png">
          <a:extLst>
            <a:ext uri="{FF2B5EF4-FFF2-40B4-BE49-F238E27FC236}">
              <a16:creationId xmlns:a16="http://schemas.microsoft.com/office/drawing/2014/main" xmlns="" id="{B45DE671-8196-40D4-BA3C-1CF495B40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41785" y="6912106"/>
          <a:ext cx="7229574" cy="6941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61</xdr:row>
      <xdr:rowOff>47625</xdr:rowOff>
    </xdr:from>
    <xdr:to>
      <xdr:col>19</xdr:col>
      <xdr:colOff>428625</xdr:colOff>
      <xdr:row>102</xdr:row>
      <xdr:rowOff>133350</xdr:rowOff>
    </xdr:to>
    <xdr:pic>
      <xdr:nvPicPr>
        <xdr:cNvPr id="2" name="Picture 1" descr="F distribution table for alpha = .05.">
          <a:extLst>
            <a:ext uri="{FF2B5EF4-FFF2-40B4-BE49-F238E27FC236}">
              <a16:creationId xmlns:a16="http://schemas.microsoft.com/office/drawing/2014/main" xmlns="" id="{7977E71E-5422-497F-9918-6F574FC39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2963525" cy="789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504825</xdr:colOff>
      <xdr:row>39</xdr:row>
      <xdr:rowOff>19049</xdr:rowOff>
    </xdr:from>
    <xdr:to>
      <xdr:col>10</xdr:col>
      <xdr:colOff>241378</xdr:colOff>
      <xdr:row>43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4674900-6A74-4112-81EA-63E6FF21C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3625" y="7839074"/>
          <a:ext cx="4394278" cy="923925"/>
        </a:xfrm>
        <a:prstGeom prst="rect">
          <a:avLst/>
        </a:prstGeom>
      </xdr:spPr>
    </xdr:pic>
    <xdr:clientData/>
  </xdr:twoCellAnchor>
  <xdr:twoCellAnchor editAs="oneCell">
    <xdr:from>
      <xdr:col>3</xdr:col>
      <xdr:colOff>609599</xdr:colOff>
      <xdr:row>46</xdr:row>
      <xdr:rowOff>0</xdr:rowOff>
    </xdr:from>
    <xdr:to>
      <xdr:col>11</xdr:col>
      <xdr:colOff>586585</xdr:colOff>
      <xdr:row>54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181F73D-4932-4E8C-8C6B-A8534E74C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399" y="9153525"/>
          <a:ext cx="5244311" cy="1695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54"/>
  <sheetViews>
    <sheetView topLeftCell="A31" workbookViewId="0">
      <selection activeCell="J24" sqref="J24"/>
    </sheetView>
  </sheetViews>
  <sheetFormatPr defaultRowHeight="15"/>
  <sheetData>
    <row r="2" spans="2:4">
      <c r="B2" t="s">
        <v>140</v>
      </c>
    </row>
    <row r="4" spans="2:4">
      <c r="C4" t="s">
        <v>1</v>
      </c>
      <c r="D4" s="1" t="s">
        <v>0</v>
      </c>
    </row>
    <row r="6" spans="2:4">
      <c r="C6">
        <v>1</v>
      </c>
      <c r="D6">
        <v>72</v>
      </c>
    </row>
    <row r="7" spans="2:4">
      <c r="C7">
        <v>2</v>
      </c>
      <c r="D7">
        <v>91</v>
      </c>
    </row>
    <row r="8" spans="2:4">
      <c r="C8">
        <v>3</v>
      </c>
      <c r="D8">
        <v>74</v>
      </c>
    </row>
    <row r="9" spans="2:4">
      <c r="C9">
        <v>4</v>
      </c>
      <c r="D9">
        <v>83</v>
      </c>
    </row>
    <row r="10" spans="2:4">
      <c r="C10">
        <v>5</v>
      </c>
      <c r="D10">
        <v>94</v>
      </c>
    </row>
    <row r="11" spans="2:4">
      <c r="C11">
        <v>6</v>
      </c>
      <c r="D11">
        <v>75</v>
      </c>
    </row>
    <row r="12" spans="2:4">
      <c r="C12">
        <v>7</v>
      </c>
      <c r="D12">
        <v>89</v>
      </c>
    </row>
    <row r="13" spans="2:4">
      <c r="C13">
        <v>8</v>
      </c>
      <c r="D13">
        <v>82</v>
      </c>
    </row>
    <row r="14" spans="2:4">
      <c r="C14">
        <v>9</v>
      </c>
      <c r="D14">
        <v>73</v>
      </c>
    </row>
    <row r="15" spans="2:4">
      <c r="C15">
        <v>10</v>
      </c>
      <c r="D15">
        <v>67</v>
      </c>
    </row>
    <row r="16" spans="2:4">
      <c r="C16">
        <v>11</v>
      </c>
      <c r="D16">
        <v>82</v>
      </c>
    </row>
    <row r="17" spans="3:11">
      <c r="C17">
        <v>12</v>
      </c>
      <c r="D17">
        <v>83</v>
      </c>
    </row>
    <row r="18" spans="3:11">
      <c r="C18">
        <v>13</v>
      </c>
      <c r="D18">
        <v>79</v>
      </c>
    </row>
    <row r="19" spans="3:11">
      <c r="C19">
        <v>14</v>
      </c>
      <c r="D19">
        <v>82</v>
      </c>
    </row>
    <row r="20" spans="3:11">
      <c r="C20">
        <v>15</v>
      </c>
      <c r="D20">
        <v>82</v>
      </c>
      <c r="K20" s="21" t="s">
        <v>154</v>
      </c>
    </row>
    <row r="21" spans="3:11">
      <c r="C21">
        <v>16</v>
      </c>
      <c r="D21">
        <v>80</v>
      </c>
      <c r="K21" s="21" t="s">
        <v>155</v>
      </c>
    </row>
    <row r="22" spans="3:11">
      <c r="C22">
        <v>17</v>
      </c>
      <c r="D22">
        <v>81</v>
      </c>
      <c r="K22" t="s">
        <v>156</v>
      </c>
    </row>
    <row r="23" spans="3:11">
      <c r="C23">
        <v>18</v>
      </c>
      <c r="D23">
        <v>92</v>
      </c>
    </row>
    <row r="24" spans="3:11">
      <c r="C24">
        <v>19</v>
      </c>
      <c r="D24">
        <v>80</v>
      </c>
    </row>
    <row r="25" spans="3:11">
      <c r="C25">
        <v>20</v>
      </c>
      <c r="D25">
        <v>70</v>
      </c>
    </row>
    <row r="26" spans="3:11">
      <c r="C26">
        <v>21</v>
      </c>
      <c r="D26">
        <v>74</v>
      </c>
    </row>
    <row r="27" spans="3:11">
      <c r="C27">
        <v>22</v>
      </c>
      <c r="D27">
        <v>78</v>
      </c>
    </row>
    <row r="28" spans="3:11">
      <c r="C28">
        <v>23</v>
      </c>
      <c r="D28">
        <v>92</v>
      </c>
    </row>
    <row r="29" spans="3:11">
      <c r="C29">
        <v>24</v>
      </c>
      <c r="D29">
        <v>81</v>
      </c>
    </row>
    <row r="30" spans="3:11">
      <c r="C30">
        <v>25</v>
      </c>
      <c r="D30">
        <v>75</v>
      </c>
    </row>
    <row r="31" spans="3:11">
      <c r="C31">
        <v>26</v>
      </c>
      <c r="D31">
        <v>76</v>
      </c>
    </row>
    <row r="32" spans="3:11">
      <c r="C32">
        <v>27</v>
      </c>
      <c r="D32">
        <v>90</v>
      </c>
    </row>
    <row r="33" spans="1:11">
      <c r="C33">
        <v>28</v>
      </c>
      <c r="D33">
        <v>72</v>
      </c>
    </row>
    <row r="34" spans="1:11">
      <c r="C34">
        <v>29</v>
      </c>
      <c r="D34">
        <v>77</v>
      </c>
    </row>
    <row r="35" spans="1:11">
      <c r="C35">
        <v>30</v>
      </c>
      <c r="D35">
        <v>68</v>
      </c>
    </row>
    <row r="38" spans="1:11">
      <c r="C38" t="s">
        <v>2</v>
      </c>
      <c r="D38">
        <f>AVERAGE(D6:D37)</f>
        <v>79.8</v>
      </c>
    </row>
    <row r="40" spans="1:11">
      <c r="A40" t="s">
        <v>10</v>
      </c>
      <c r="H40" t="s">
        <v>8</v>
      </c>
      <c r="I40">
        <v>77</v>
      </c>
      <c r="K40" t="s">
        <v>9</v>
      </c>
    </row>
    <row r="42" spans="1:11">
      <c r="A42" t="s">
        <v>134</v>
      </c>
      <c r="H42" s="3" t="s">
        <v>135</v>
      </c>
      <c r="I42">
        <v>15</v>
      </c>
    </row>
    <row r="44" spans="1:11">
      <c r="A44" t="s">
        <v>12</v>
      </c>
      <c r="H44" s="3" t="s">
        <v>136</v>
      </c>
      <c r="I44" s="3" t="s">
        <v>137</v>
      </c>
      <c r="K44">
        <f>I42/SQRT(C35)</f>
        <v>2.7386127875258306</v>
      </c>
    </row>
    <row r="47" spans="1:11">
      <c r="C47" t="s">
        <v>138</v>
      </c>
      <c r="E47" t="s">
        <v>139</v>
      </c>
      <c r="H47">
        <f xml:space="preserve"> (D38-I40) / K44</f>
        <v>1.0224154406763091</v>
      </c>
    </row>
    <row r="49" spans="3:13">
      <c r="C49" t="s">
        <v>144</v>
      </c>
    </row>
    <row r="50" spans="3:13">
      <c r="C50" t="s">
        <v>145</v>
      </c>
    </row>
    <row r="51" spans="3:13">
      <c r="C51" t="s">
        <v>146</v>
      </c>
    </row>
    <row r="52" spans="3:13">
      <c r="C52" t="s">
        <v>147</v>
      </c>
    </row>
    <row r="54" spans="3:13">
      <c r="C54" s="23" t="s">
        <v>148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</row>
  </sheetData>
  <mergeCells count="1">
    <mergeCell ref="C54:M5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8"/>
  <sheetViews>
    <sheetView topLeftCell="A69" workbookViewId="0">
      <selection activeCell="G81" sqref="G81"/>
    </sheetView>
  </sheetViews>
  <sheetFormatPr defaultRowHeight="15"/>
  <sheetData>
    <row r="1" spans="2:9">
      <c r="H1" s="7" t="s">
        <v>21</v>
      </c>
      <c r="I1" s="4"/>
    </row>
    <row r="2" spans="2:9">
      <c r="B2" t="s">
        <v>22</v>
      </c>
    </row>
    <row r="4" spans="2:9">
      <c r="C4" t="s">
        <v>1</v>
      </c>
      <c r="D4" s="1" t="s">
        <v>0</v>
      </c>
      <c r="F4" t="s">
        <v>133</v>
      </c>
      <c r="H4" s="2"/>
    </row>
    <row r="6" spans="2:9">
      <c r="C6">
        <v>1</v>
      </c>
      <c r="D6">
        <v>72</v>
      </c>
      <c r="F6">
        <f>(D6 - D$38)^2</f>
        <v>60.839999999999954</v>
      </c>
    </row>
    <row r="7" spans="2:9">
      <c r="C7">
        <v>2</v>
      </c>
      <c r="D7">
        <v>91</v>
      </c>
      <c r="F7">
        <f t="shared" ref="F7:F35" si="0">(D7 - D$38)^2</f>
        <v>125.44000000000007</v>
      </c>
    </row>
    <row r="8" spans="2:9">
      <c r="C8">
        <v>3</v>
      </c>
      <c r="D8">
        <v>74</v>
      </c>
      <c r="F8">
        <f t="shared" si="0"/>
        <v>33.639999999999965</v>
      </c>
    </row>
    <row r="9" spans="2:9">
      <c r="C9">
        <v>4</v>
      </c>
      <c r="D9">
        <v>83</v>
      </c>
      <c r="F9">
        <f t="shared" si="0"/>
        <v>10.240000000000018</v>
      </c>
    </row>
    <row r="10" spans="2:9">
      <c r="C10">
        <v>5</v>
      </c>
      <c r="D10">
        <v>94</v>
      </c>
      <c r="F10">
        <f t="shared" si="0"/>
        <v>201.64000000000007</v>
      </c>
    </row>
    <row r="11" spans="2:9">
      <c r="C11">
        <v>6</v>
      </c>
      <c r="D11">
        <v>75</v>
      </c>
      <c r="F11">
        <f t="shared" si="0"/>
        <v>23.039999999999974</v>
      </c>
    </row>
    <row r="12" spans="2:9">
      <c r="C12">
        <v>7</v>
      </c>
      <c r="D12">
        <v>89</v>
      </c>
      <c r="F12">
        <f t="shared" si="0"/>
        <v>84.640000000000057</v>
      </c>
    </row>
    <row r="13" spans="2:9">
      <c r="C13">
        <v>8</v>
      </c>
      <c r="D13">
        <v>82</v>
      </c>
      <c r="F13">
        <f t="shared" si="0"/>
        <v>4.8400000000000123</v>
      </c>
    </row>
    <row r="14" spans="2:9">
      <c r="C14">
        <v>9</v>
      </c>
      <c r="D14">
        <v>73</v>
      </c>
      <c r="F14">
        <f t="shared" si="0"/>
        <v>46.239999999999959</v>
      </c>
    </row>
    <row r="15" spans="2:9">
      <c r="C15">
        <v>10</v>
      </c>
      <c r="D15">
        <v>67</v>
      </c>
      <c r="F15">
        <f t="shared" si="0"/>
        <v>163.83999999999992</v>
      </c>
    </row>
    <row r="16" spans="2:9">
      <c r="C16">
        <v>11</v>
      </c>
      <c r="D16">
        <v>82</v>
      </c>
      <c r="F16">
        <f t="shared" si="0"/>
        <v>4.8400000000000123</v>
      </c>
    </row>
    <row r="17" spans="3:6">
      <c r="C17">
        <v>12</v>
      </c>
      <c r="D17">
        <v>83</v>
      </c>
      <c r="F17">
        <f t="shared" si="0"/>
        <v>10.240000000000018</v>
      </c>
    </row>
    <row r="18" spans="3:6">
      <c r="C18">
        <v>13</v>
      </c>
      <c r="D18">
        <v>79</v>
      </c>
      <c r="F18">
        <f t="shared" si="0"/>
        <v>0.63999999999999546</v>
      </c>
    </row>
    <row r="19" spans="3:6">
      <c r="C19">
        <v>14</v>
      </c>
      <c r="D19">
        <v>82</v>
      </c>
      <c r="F19">
        <f t="shared" si="0"/>
        <v>4.8400000000000123</v>
      </c>
    </row>
    <row r="20" spans="3:6">
      <c r="C20">
        <v>15</v>
      </c>
      <c r="D20">
        <v>82</v>
      </c>
      <c r="F20">
        <f t="shared" si="0"/>
        <v>4.8400000000000123</v>
      </c>
    </row>
    <row r="21" spans="3:6">
      <c r="C21">
        <v>16</v>
      </c>
      <c r="D21">
        <v>80</v>
      </c>
      <c r="F21">
        <f t="shared" si="0"/>
        <v>4.0000000000001139E-2</v>
      </c>
    </row>
    <row r="22" spans="3:6">
      <c r="C22">
        <v>17</v>
      </c>
      <c r="D22">
        <v>81</v>
      </c>
      <c r="F22">
        <f t="shared" si="0"/>
        <v>1.4400000000000068</v>
      </c>
    </row>
    <row r="23" spans="3:6">
      <c r="C23">
        <v>18</v>
      </c>
      <c r="D23">
        <v>92</v>
      </c>
      <c r="F23">
        <f t="shared" si="0"/>
        <v>148.84000000000006</v>
      </c>
    </row>
    <row r="24" spans="3:6">
      <c r="C24">
        <v>19</v>
      </c>
      <c r="D24">
        <v>80</v>
      </c>
      <c r="F24">
        <f t="shared" si="0"/>
        <v>4.0000000000001139E-2</v>
      </c>
    </row>
    <row r="25" spans="3:6">
      <c r="C25">
        <v>20</v>
      </c>
      <c r="D25">
        <v>70</v>
      </c>
      <c r="F25">
        <f t="shared" si="0"/>
        <v>96.039999999999949</v>
      </c>
    </row>
    <row r="26" spans="3:6">
      <c r="C26">
        <v>21</v>
      </c>
      <c r="D26">
        <v>74</v>
      </c>
      <c r="F26">
        <f t="shared" si="0"/>
        <v>33.639999999999965</v>
      </c>
    </row>
    <row r="27" spans="3:6">
      <c r="C27">
        <v>22</v>
      </c>
      <c r="D27">
        <v>78</v>
      </c>
      <c r="F27">
        <f t="shared" si="0"/>
        <v>3.2399999999999896</v>
      </c>
    </row>
    <row r="28" spans="3:6">
      <c r="C28">
        <v>23</v>
      </c>
      <c r="D28">
        <v>92</v>
      </c>
      <c r="F28">
        <f t="shared" si="0"/>
        <v>148.84000000000006</v>
      </c>
    </row>
    <row r="29" spans="3:6">
      <c r="C29">
        <v>24</v>
      </c>
      <c r="D29">
        <v>81</v>
      </c>
      <c r="F29">
        <f t="shared" si="0"/>
        <v>1.4400000000000068</v>
      </c>
    </row>
    <row r="30" spans="3:6">
      <c r="C30">
        <v>25</v>
      </c>
      <c r="D30">
        <v>75</v>
      </c>
      <c r="F30">
        <f t="shared" si="0"/>
        <v>23.039999999999974</v>
      </c>
    </row>
    <row r="31" spans="3:6">
      <c r="C31">
        <v>26</v>
      </c>
      <c r="D31">
        <v>76</v>
      </c>
      <c r="F31">
        <f t="shared" si="0"/>
        <v>14.439999999999978</v>
      </c>
    </row>
    <row r="32" spans="3:6">
      <c r="C32">
        <v>27</v>
      </c>
      <c r="D32">
        <v>90</v>
      </c>
      <c r="F32">
        <f t="shared" si="0"/>
        <v>104.04000000000006</v>
      </c>
    </row>
    <row r="33" spans="1:11">
      <c r="C33">
        <v>28</v>
      </c>
      <c r="D33">
        <v>72</v>
      </c>
      <c r="F33">
        <f t="shared" si="0"/>
        <v>60.839999999999954</v>
      </c>
    </row>
    <row r="34" spans="1:11">
      <c r="C34">
        <v>29</v>
      </c>
      <c r="D34">
        <v>77</v>
      </c>
      <c r="F34">
        <f t="shared" si="0"/>
        <v>7.8399999999999839</v>
      </c>
    </row>
    <row r="35" spans="1:11">
      <c r="C35">
        <v>30</v>
      </c>
      <c r="D35">
        <v>68</v>
      </c>
      <c r="F35">
        <f t="shared" si="0"/>
        <v>139.23999999999992</v>
      </c>
    </row>
    <row r="38" spans="1:11">
      <c r="C38" t="s">
        <v>2</v>
      </c>
      <c r="D38">
        <f>AVERAGE(D6:D35)</f>
        <v>79.8</v>
      </c>
      <c r="F38">
        <f>SUM(F35)</f>
        <v>139.23999999999992</v>
      </c>
    </row>
    <row r="41" spans="1:11">
      <c r="A41" t="s">
        <v>10</v>
      </c>
      <c r="H41" t="s">
        <v>8</v>
      </c>
      <c r="I41">
        <v>77</v>
      </c>
      <c r="K41" t="s">
        <v>9</v>
      </c>
    </row>
    <row r="43" spans="1:11">
      <c r="D43" s="3" t="s">
        <v>3</v>
      </c>
      <c r="F43" t="s">
        <v>4</v>
      </c>
      <c r="I43">
        <f>F38/29</f>
        <v>4.8013793103448252</v>
      </c>
    </row>
    <row r="44" spans="1:11">
      <c r="A44" t="s">
        <v>11</v>
      </c>
      <c r="D44" s="3" t="s">
        <v>5</v>
      </c>
      <c r="I44">
        <f>SQRT(I43)</f>
        <v>2.1912049904892115</v>
      </c>
    </row>
    <row r="47" spans="1:11">
      <c r="A47" t="s">
        <v>12</v>
      </c>
      <c r="D47" s="3" t="s">
        <v>141</v>
      </c>
      <c r="F47" s="3" t="s">
        <v>6</v>
      </c>
      <c r="I47">
        <f>I44/SQRT(30)</f>
        <v>0.40005746713627804</v>
      </c>
    </row>
    <row r="48" spans="1:11">
      <c r="A48" t="s">
        <v>13</v>
      </c>
    </row>
    <row r="50" spans="1:9">
      <c r="A50" t="s">
        <v>14</v>
      </c>
      <c r="D50" t="s">
        <v>7</v>
      </c>
      <c r="F50" t="s">
        <v>142</v>
      </c>
      <c r="I50" s="4">
        <f>($D$38 - $I$41)/$I$47</f>
        <v>6.9989944695775117</v>
      </c>
    </row>
    <row r="53" spans="1:9">
      <c r="A53" s="5" t="s">
        <v>23</v>
      </c>
    </row>
    <row r="54" spans="1:9">
      <c r="C54" t="s">
        <v>149</v>
      </c>
    </row>
    <row r="55" spans="1:9">
      <c r="C55" t="s">
        <v>150</v>
      </c>
    </row>
    <row r="57" spans="1:9">
      <c r="A57" s="5" t="s">
        <v>15</v>
      </c>
    </row>
    <row r="58" spans="1:9">
      <c r="C58" t="s">
        <v>151</v>
      </c>
    </row>
    <row r="59" spans="1:9">
      <c r="C59" t="s">
        <v>152</v>
      </c>
    </row>
    <row r="65" spans="2:11">
      <c r="B65" s="4"/>
      <c r="C65" s="4"/>
      <c r="D65" s="7" t="s">
        <v>19</v>
      </c>
      <c r="E65" s="4"/>
      <c r="F65" s="7" t="s">
        <v>20</v>
      </c>
      <c r="G65" s="4"/>
      <c r="H65" s="4"/>
      <c r="I65" s="4"/>
      <c r="J65" s="4"/>
      <c r="K65" s="4"/>
    </row>
    <row r="66" spans="2:11">
      <c r="B66" s="4" t="s">
        <v>16</v>
      </c>
      <c r="C66" s="4"/>
      <c r="D66" s="4">
        <f>($D$38 - 77)/$I$47</f>
        <v>6.9989944695775117</v>
      </c>
      <c r="E66" s="6" t="s">
        <v>17</v>
      </c>
      <c r="F66" s="4">
        <v>1.6990000000000001</v>
      </c>
      <c r="G66" s="4"/>
      <c r="H66" s="4"/>
      <c r="I66" s="7" t="s">
        <v>18</v>
      </c>
      <c r="J66" s="4"/>
      <c r="K66" s="4"/>
    </row>
    <row r="71" spans="2:11">
      <c r="B71" s="25" t="s">
        <v>153</v>
      </c>
      <c r="C71" s="25"/>
      <c r="D71" s="25"/>
      <c r="E71" s="25"/>
      <c r="F71" s="25"/>
      <c r="G71" s="25"/>
      <c r="H71" s="25"/>
      <c r="I71" s="25"/>
      <c r="J71" s="25"/>
    </row>
    <row r="74" spans="2:11">
      <c r="B74" t="s">
        <v>161</v>
      </c>
    </row>
    <row r="75" spans="2:11">
      <c r="C75" t="s">
        <v>157</v>
      </c>
    </row>
    <row r="76" spans="2:11">
      <c r="C76" t="s">
        <v>158</v>
      </c>
    </row>
    <row r="77" spans="2:11">
      <c r="C77" t="s">
        <v>159</v>
      </c>
    </row>
    <row r="78" spans="2:11">
      <c r="C78" t="s">
        <v>160</v>
      </c>
    </row>
  </sheetData>
  <mergeCells count="1">
    <mergeCell ref="B71:J7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O48"/>
  <sheetViews>
    <sheetView topLeftCell="A29" workbookViewId="0">
      <selection activeCell="K42" sqref="K42"/>
    </sheetView>
  </sheetViews>
  <sheetFormatPr defaultRowHeight="15"/>
  <cols>
    <col min="1" max="1" width="20.7109375" customWidth="1"/>
    <col min="2" max="2" width="13.42578125" customWidth="1"/>
    <col min="3" max="3" width="12.85546875" customWidth="1"/>
    <col min="10" max="10" width="14.5703125" customWidth="1"/>
  </cols>
  <sheetData>
    <row r="2" spans="2:15">
      <c r="E2" t="s">
        <v>24</v>
      </c>
      <c r="M2" t="s">
        <v>25</v>
      </c>
    </row>
    <row r="4" spans="2:15">
      <c r="C4" s="1" t="s">
        <v>30</v>
      </c>
      <c r="E4" t="s">
        <v>31</v>
      </c>
      <c r="G4" t="s">
        <v>34</v>
      </c>
      <c r="K4" s="1" t="s">
        <v>32</v>
      </c>
      <c r="M4" t="s">
        <v>33</v>
      </c>
      <c r="O4" t="s">
        <v>35</v>
      </c>
    </row>
    <row r="6" spans="2:15">
      <c r="B6">
        <v>1</v>
      </c>
      <c r="C6">
        <v>32</v>
      </c>
      <c r="E6">
        <f>C6-$C$16</f>
        <v>3.2222222222222214</v>
      </c>
      <c r="G6">
        <f>E6^2</f>
        <v>10.382716049382712</v>
      </c>
      <c r="K6">
        <v>43</v>
      </c>
      <c r="M6">
        <f>K6-$K$16</f>
        <v>4.8888888888888857</v>
      </c>
      <c r="O6">
        <f>M6^2</f>
        <v>23.901234567901202</v>
      </c>
    </row>
    <row r="7" spans="2:15">
      <c r="B7">
        <v>2</v>
      </c>
      <c r="C7">
        <v>40</v>
      </c>
      <c r="E7">
        <f t="shared" ref="E7:E14" si="0">C7-$C$16</f>
        <v>11.222222222222221</v>
      </c>
      <c r="G7">
        <f t="shared" ref="G7:G14" si="1">E7^2</f>
        <v>125.93827160493825</v>
      </c>
      <c r="K7">
        <v>31</v>
      </c>
      <c r="M7">
        <f t="shared" ref="M7:M14" si="2">K7-$K$16</f>
        <v>-7.1111111111111143</v>
      </c>
      <c r="O7">
        <f t="shared" ref="O7:O14" si="3">M7^2</f>
        <v>50.567901234567948</v>
      </c>
    </row>
    <row r="8" spans="2:15">
      <c r="B8">
        <v>3</v>
      </c>
      <c r="C8">
        <v>21</v>
      </c>
      <c r="E8">
        <f t="shared" si="0"/>
        <v>-7.7777777777777786</v>
      </c>
      <c r="G8">
        <f t="shared" si="1"/>
        <v>60.493827160493836</v>
      </c>
      <c r="K8">
        <v>39</v>
      </c>
      <c r="M8">
        <f t="shared" si="2"/>
        <v>0.88888888888888573</v>
      </c>
      <c r="O8">
        <f t="shared" si="3"/>
        <v>0.79012345679011786</v>
      </c>
    </row>
    <row r="9" spans="2:15">
      <c r="B9">
        <v>4</v>
      </c>
      <c r="C9">
        <v>17</v>
      </c>
      <c r="E9">
        <f t="shared" si="0"/>
        <v>-11.777777777777779</v>
      </c>
      <c r="G9">
        <f t="shared" si="1"/>
        <v>138.71604938271608</v>
      </c>
      <c r="K9">
        <v>36</v>
      </c>
      <c r="M9">
        <f t="shared" si="2"/>
        <v>-2.1111111111111143</v>
      </c>
      <c r="O9">
        <f t="shared" si="3"/>
        <v>4.4567901234568037</v>
      </c>
    </row>
    <row r="10" spans="2:15">
      <c r="B10">
        <v>5</v>
      </c>
      <c r="C10">
        <v>40</v>
      </c>
      <c r="E10">
        <f t="shared" si="0"/>
        <v>11.222222222222221</v>
      </c>
      <c r="G10">
        <f t="shared" si="1"/>
        <v>125.93827160493825</v>
      </c>
      <c r="K10">
        <v>46</v>
      </c>
      <c r="M10">
        <f t="shared" si="2"/>
        <v>7.8888888888888857</v>
      </c>
      <c r="O10">
        <f t="shared" si="3"/>
        <v>62.23456790123452</v>
      </c>
    </row>
    <row r="11" spans="2:15">
      <c r="B11">
        <v>6</v>
      </c>
      <c r="C11">
        <v>26</v>
      </c>
      <c r="E11">
        <f t="shared" si="0"/>
        <v>-2.7777777777777786</v>
      </c>
      <c r="G11">
        <f t="shared" si="1"/>
        <v>7.7160493827160535</v>
      </c>
      <c r="K11">
        <v>35</v>
      </c>
      <c r="M11">
        <f t="shared" si="2"/>
        <v>-3.1111111111111143</v>
      </c>
      <c r="O11">
        <f t="shared" si="3"/>
        <v>9.6790123456790322</v>
      </c>
    </row>
    <row r="12" spans="2:15">
      <c r="B12">
        <v>7</v>
      </c>
      <c r="C12">
        <v>19</v>
      </c>
      <c r="E12">
        <f t="shared" si="0"/>
        <v>-9.7777777777777786</v>
      </c>
      <c r="G12">
        <f t="shared" si="1"/>
        <v>95.604938271604951</v>
      </c>
      <c r="K12">
        <v>32</v>
      </c>
      <c r="M12">
        <f t="shared" si="2"/>
        <v>-6.1111111111111143</v>
      </c>
      <c r="O12">
        <f t="shared" si="3"/>
        <v>37.34567901234572</v>
      </c>
    </row>
    <row r="13" spans="2:15">
      <c r="B13">
        <v>8</v>
      </c>
      <c r="C13">
        <v>44</v>
      </c>
      <c r="E13">
        <f t="shared" si="0"/>
        <v>15.222222222222221</v>
      </c>
      <c r="G13">
        <f t="shared" si="1"/>
        <v>231.71604938271602</v>
      </c>
      <c r="K13">
        <v>44</v>
      </c>
      <c r="M13">
        <f t="shared" si="2"/>
        <v>5.8888888888888857</v>
      </c>
      <c r="O13">
        <f t="shared" si="3"/>
        <v>34.679012345678977</v>
      </c>
    </row>
    <row r="14" spans="2:15">
      <c r="B14">
        <v>9</v>
      </c>
      <c r="C14">
        <v>20</v>
      </c>
      <c r="E14">
        <f t="shared" si="0"/>
        <v>-8.7777777777777786</v>
      </c>
      <c r="G14">
        <f t="shared" si="1"/>
        <v>77.049382716049394</v>
      </c>
      <c r="K14">
        <v>37</v>
      </c>
      <c r="M14">
        <f t="shared" si="2"/>
        <v>-1.1111111111111143</v>
      </c>
      <c r="O14">
        <f t="shared" si="3"/>
        <v>1.2345679012345749</v>
      </c>
    </row>
    <row r="16" spans="2:15">
      <c r="B16" t="s">
        <v>26</v>
      </c>
      <c r="C16">
        <f>AVERAGE(C6:C15)</f>
        <v>28.777777777777779</v>
      </c>
      <c r="F16" t="s">
        <v>36</v>
      </c>
      <c r="G16">
        <f>SUM(G6:G15)</f>
        <v>873.55555555555554</v>
      </c>
      <c r="J16" t="s">
        <v>27</v>
      </c>
      <c r="K16">
        <f>AVERAGE(K6:K15)</f>
        <v>38.111111111111114</v>
      </c>
      <c r="N16" t="s">
        <v>36</v>
      </c>
      <c r="O16">
        <f>SUM(O6:O15)</f>
        <v>224.88888888888891</v>
      </c>
    </row>
    <row r="19" spans="1:13">
      <c r="A19" t="s">
        <v>40</v>
      </c>
      <c r="B19" s="3" t="s">
        <v>28</v>
      </c>
      <c r="C19" t="s">
        <v>37</v>
      </c>
      <c r="E19">
        <f>G16/8</f>
        <v>109.19444444444444</v>
      </c>
      <c r="I19" t="s">
        <v>39</v>
      </c>
      <c r="J19" s="3" t="s">
        <v>29</v>
      </c>
      <c r="K19" t="s">
        <v>38</v>
      </c>
      <c r="M19">
        <f>O16/8</f>
        <v>28.111111111111114</v>
      </c>
    </row>
    <row r="21" spans="1:13">
      <c r="A21" t="s">
        <v>41</v>
      </c>
      <c r="E21">
        <f>SQRT(E19)</f>
        <v>10.44961455961149</v>
      </c>
      <c r="I21" t="s">
        <v>41</v>
      </c>
      <c r="M21">
        <f>SQRT(M19)</f>
        <v>5.3019912401956226</v>
      </c>
    </row>
    <row r="23" spans="1:13">
      <c r="A23" t="s">
        <v>42</v>
      </c>
      <c r="B23" s="3" t="s">
        <v>43</v>
      </c>
      <c r="E23">
        <f>E21/3</f>
        <v>3.48320485320383</v>
      </c>
      <c r="I23" s="3" t="s">
        <v>43</v>
      </c>
      <c r="M23">
        <f>M21/3</f>
        <v>1.7673304133985408</v>
      </c>
    </row>
    <row r="27" spans="1:13">
      <c r="B27" s="8" t="s">
        <v>45</v>
      </c>
      <c r="C27" s="4" t="s">
        <v>46</v>
      </c>
      <c r="D27" s="4"/>
      <c r="E27" s="8"/>
      <c r="F27" s="4">
        <f>SQRT(E23^2 + M23^2)</f>
        <v>3.9059151091013451</v>
      </c>
    </row>
    <row r="29" spans="1:13">
      <c r="A29" t="s">
        <v>44</v>
      </c>
    </row>
    <row r="32" spans="1:13">
      <c r="B32" t="s">
        <v>47</v>
      </c>
    </row>
    <row r="34" spans="2:6">
      <c r="B34" t="s">
        <v>48</v>
      </c>
    </row>
    <row r="36" spans="2:6">
      <c r="B36" s="4" t="s">
        <v>49</v>
      </c>
      <c r="C36" s="4"/>
      <c r="D36" s="4"/>
      <c r="E36" s="4"/>
      <c r="F36" s="4">
        <f>($C$16-$K$16)/$F$27</f>
        <v>-2.3895381933891304</v>
      </c>
    </row>
    <row r="39" spans="2:6">
      <c r="B39" t="s">
        <v>50</v>
      </c>
    </row>
    <row r="41" spans="2:6">
      <c r="B41" t="s">
        <v>162</v>
      </c>
    </row>
    <row r="42" spans="2:6">
      <c r="B42" t="s">
        <v>163</v>
      </c>
    </row>
    <row r="44" spans="2:6">
      <c r="B44" t="s">
        <v>143</v>
      </c>
    </row>
    <row r="46" spans="2:6">
      <c r="B46" t="s">
        <v>52</v>
      </c>
      <c r="F46" t="s">
        <v>53</v>
      </c>
    </row>
    <row r="48" spans="2:6">
      <c r="B48" s="4" t="s">
        <v>51</v>
      </c>
      <c r="C48" s="4"/>
      <c r="D4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L32"/>
  <sheetViews>
    <sheetView topLeftCell="A41" zoomScale="97" workbookViewId="0">
      <selection activeCell="E35" sqref="E35"/>
    </sheetView>
  </sheetViews>
  <sheetFormatPr defaultRowHeight="15"/>
  <sheetData>
    <row r="2" spans="1:12">
      <c r="C2" t="s">
        <v>54</v>
      </c>
      <c r="G2" t="s">
        <v>55</v>
      </c>
      <c r="J2" t="s">
        <v>56</v>
      </c>
      <c r="L2" t="s">
        <v>58</v>
      </c>
    </row>
    <row r="3" spans="1:12">
      <c r="A3">
        <v>1</v>
      </c>
      <c r="C3">
        <v>8</v>
      </c>
      <c r="G3">
        <v>5</v>
      </c>
      <c r="J3">
        <f>C3-G3</f>
        <v>3</v>
      </c>
      <c r="L3">
        <f>J3^2</f>
        <v>9</v>
      </c>
    </row>
    <row r="4" spans="1:12">
      <c r="A4">
        <v>2</v>
      </c>
      <c r="C4">
        <v>9</v>
      </c>
      <c r="G4">
        <v>4</v>
      </c>
      <c r="J4">
        <f t="shared" ref="J4:J17" si="0">C4-G4</f>
        <v>5</v>
      </c>
      <c r="L4">
        <f t="shared" ref="L4:L17" si="1">J4^2</f>
        <v>25</v>
      </c>
    </row>
    <row r="5" spans="1:12">
      <c r="A5">
        <v>3</v>
      </c>
      <c r="C5">
        <v>9</v>
      </c>
      <c r="G5">
        <v>8</v>
      </c>
      <c r="J5">
        <f t="shared" si="0"/>
        <v>1</v>
      </c>
      <c r="L5">
        <f t="shared" si="1"/>
        <v>1</v>
      </c>
    </row>
    <row r="6" spans="1:12">
      <c r="A6">
        <v>4</v>
      </c>
      <c r="C6">
        <v>6</v>
      </c>
      <c r="G6">
        <v>8</v>
      </c>
      <c r="J6">
        <f t="shared" si="0"/>
        <v>-2</v>
      </c>
      <c r="L6">
        <f t="shared" si="1"/>
        <v>4</v>
      </c>
    </row>
    <row r="7" spans="1:12">
      <c r="A7">
        <v>5</v>
      </c>
      <c r="C7">
        <v>10</v>
      </c>
      <c r="G7">
        <v>7</v>
      </c>
      <c r="J7">
        <f t="shared" si="0"/>
        <v>3</v>
      </c>
      <c r="L7">
        <f t="shared" si="1"/>
        <v>9</v>
      </c>
    </row>
    <row r="8" spans="1:12">
      <c r="A8">
        <v>6</v>
      </c>
      <c r="C8">
        <v>8</v>
      </c>
      <c r="G8">
        <v>7</v>
      </c>
      <c r="J8">
        <f t="shared" si="0"/>
        <v>1</v>
      </c>
      <c r="L8">
        <f t="shared" si="1"/>
        <v>1</v>
      </c>
    </row>
    <row r="9" spans="1:12">
      <c r="A9">
        <v>7</v>
      </c>
      <c r="C9">
        <v>7</v>
      </c>
      <c r="G9">
        <v>4</v>
      </c>
      <c r="J9">
        <f t="shared" si="0"/>
        <v>3</v>
      </c>
      <c r="L9">
        <f t="shared" si="1"/>
        <v>9</v>
      </c>
    </row>
    <row r="10" spans="1:12">
      <c r="A10">
        <v>8</v>
      </c>
      <c r="C10">
        <v>8</v>
      </c>
      <c r="G10">
        <v>6</v>
      </c>
      <c r="J10">
        <f t="shared" si="0"/>
        <v>2</v>
      </c>
      <c r="L10">
        <f t="shared" si="1"/>
        <v>4</v>
      </c>
    </row>
    <row r="11" spans="1:12">
      <c r="A11">
        <v>9</v>
      </c>
      <c r="C11">
        <v>5</v>
      </c>
      <c r="G11">
        <v>6</v>
      </c>
      <c r="J11">
        <f t="shared" si="0"/>
        <v>-1</v>
      </c>
      <c r="L11">
        <f t="shared" si="1"/>
        <v>1</v>
      </c>
    </row>
    <row r="12" spans="1:12">
      <c r="A12">
        <v>10</v>
      </c>
      <c r="C12">
        <v>10</v>
      </c>
      <c r="G12">
        <v>7</v>
      </c>
      <c r="J12">
        <f t="shared" si="0"/>
        <v>3</v>
      </c>
      <c r="L12">
        <f t="shared" si="1"/>
        <v>9</v>
      </c>
    </row>
    <row r="13" spans="1:12">
      <c r="A13">
        <v>11</v>
      </c>
      <c r="C13">
        <v>10</v>
      </c>
      <c r="G13">
        <v>8</v>
      </c>
      <c r="J13">
        <f t="shared" si="0"/>
        <v>2</v>
      </c>
      <c r="L13">
        <f t="shared" si="1"/>
        <v>4</v>
      </c>
    </row>
    <row r="14" spans="1:12">
      <c r="A14">
        <v>12</v>
      </c>
      <c r="C14">
        <v>7</v>
      </c>
      <c r="G14">
        <v>6</v>
      </c>
      <c r="J14">
        <f t="shared" si="0"/>
        <v>1</v>
      </c>
      <c r="L14">
        <f t="shared" si="1"/>
        <v>1</v>
      </c>
    </row>
    <row r="15" spans="1:12">
      <c r="A15">
        <v>13</v>
      </c>
      <c r="C15">
        <v>8</v>
      </c>
      <c r="G15">
        <v>8</v>
      </c>
      <c r="J15">
        <f t="shared" si="0"/>
        <v>0</v>
      </c>
      <c r="L15">
        <f t="shared" si="1"/>
        <v>0</v>
      </c>
    </row>
    <row r="16" spans="1:12">
      <c r="A16">
        <v>14</v>
      </c>
      <c r="C16">
        <v>10</v>
      </c>
      <c r="G16">
        <v>6</v>
      </c>
      <c r="J16">
        <f t="shared" si="0"/>
        <v>4</v>
      </c>
      <c r="L16">
        <f t="shared" si="1"/>
        <v>16</v>
      </c>
    </row>
    <row r="17" spans="1:12">
      <c r="A17">
        <v>15</v>
      </c>
      <c r="C17">
        <v>6</v>
      </c>
      <c r="G17">
        <v>3</v>
      </c>
      <c r="J17">
        <f t="shared" si="0"/>
        <v>3</v>
      </c>
      <c r="L17">
        <f t="shared" si="1"/>
        <v>9</v>
      </c>
    </row>
    <row r="19" spans="1:12">
      <c r="I19" t="s">
        <v>57</v>
      </c>
      <c r="J19">
        <f>SUM(J3:J18)</f>
        <v>28</v>
      </c>
      <c r="L19">
        <f>SUM(L3:L18)</f>
        <v>102</v>
      </c>
    </row>
    <row r="20" spans="1:12">
      <c r="J20">
        <f>J19^2</f>
        <v>784</v>
      </c>
    </row>
    <row r="22" spans="1:12">
      <c r="E22" t="s">
        <v>59</v>
      </c>
      <c r="F22" t="s">
        <v>60</v>
      </c>
      <c r="H22">
        <f>J19/15</f>
        <v>1.8666666666666667</v>
      </c>
      <c r="J22" t="s">
        <v>164</v>
      </c>
      <c r="L22">
        <f>L19/15</f>
        <v>6.8</v>
      </c>
    </row>
    <row r="24" spans="1:12">
      <c r="E24" t="s">
        <v>63</v>
      </c>
      <c r="F24" t="s">
        <v>64</v>
      </c>
    </row>
    <row r="26" spans="1:12">
      <c r="E26" t="s">
        <v>61</v>
      </c>
      <c r="F26" t="s">
        <v>62</v>
      </c>
    </row>
    <row r="28" spans="1:12">
      <c r="F28" s="22">
        <f>(H22-0)/SQRT((L19-(J20/15))/210)</f>
        <v>3.8357706825646551</v>
      </c>
    </row>
    <row r="30" spans="1:12">
      <c r="E30" t="s">
        <v>165</v>
      </c>
      <c r="J30">
        <v>2.145</v>
      </c>
    </row>
    <row r="32" spans="1:12">
      <c r="E32" t="s">
        <v>166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S60"/>
  <sheetViews>
    <sheetView topLeftCell="A60" workbookViewId="0">
      <selection activeCell="L61" sqref="L61"/>
    </sheetView>
  </sheetViews>
  <sheetFormatPr defaultRowHeight="15"/>
  <cols>
    <col min="4" max="4" width="10.7109375" customWidth="1"/>
    <col min="5" max="5" width="11.85546875" customWidth="1"/>
    <col min="7" max="7" width="12.42578125" customWidth="1"/>
    <col min="10" max="10" width="11.140625" customWidth="1"/>
    <col min="11" max="11" width="11.28515625" customWidth="1"/>
    <col min="16" max="17" width="10.42578125" customWidth="1"/>
  </cols>
  <sheetData>
    <row r="1" spans="2:19">
      <c r="I1" s="5" t="s">
        <v>132</v>
      </c>
    </row>
    <row r="3" spans="2:19">
      <c r="C3" t="s">
        <v>65</v>
      </c>
      <c r="D3" t="s">
        <v>72</v>
      </c>
      <c r="E3" t="s">
        <v>75</v>
      </c>
      <c r="F3" t="s">
        <v>86</v>
      </c>
      <c r="G3" t="s">
        <v>87</v>
      </c>
      <c r="I3" t="s">
        <v>66</v>
      </c>
      <c r="J3" t="s">
        <v>73</v>
      </c>
      <c r="K3" t="s">
        <v>77</v>
      </c>
      <c r="L3" t="s">
        <v>86</v>
      </c>
      <c r="M3" t="s">
        <v>87</v>
      </c>
      <c r="O3" t="s">
        <v>67</v>
      </c>
      <c r="P3" t="s">
        <v>74</v>
      </c>
      <c r="Q3" t="s">
        <v>76</v>
      </c>
      <c r="R3" t="s">
        <v>86</v>
      </c>
      <c r="S3" t="s">
        <v>87</v>
      </c>
    </row>
    <row r="5" spans="2:19">
      <c r="C5">
        <v>23</v>
      </c>
      <c r="D5">
        <f>C5-C$19</f>
        <v>2.8000000000000007</v>
      </c>
      <c r="E5">
        <f>D5^2</f>
        <v>7.8400000000000043</v>
      </c>
      <c r="F5">
        <f>C5-$D$21</f>
        <v>-5.1999999999999993</v>
      </c>
      <c r="G5">
        <f>F5^2</f>
        <v>27.039999999999992</v>
      </c>
      <c r="I5">
        <v>38</v>
      </c>
      <c r="J5">
        <f>I5-I$19</f>
        <v>9.3000000000000007</v>
      </c>
      <c r="K5">
        <f>J5^2</f>
        <v>86.490000000000009</v>
      </c>
      <c r="L5">
        <f>I5-$D$21</f>
        <v>9.8000000000000007</v>
      </c>
      <c r="M5">
        <f>L5^2</f>
        <v>96.04000000000002</v>
      </c>
      <c r="O5">
        <v>40</v>
      </c>
      <c r="P5">
        <f>O5-O$19</f>
        <v>4.2999999999999972</v>
      </c>
      <c r="Q5">
        <f>P5^2</f>
        <v>18.489999999999977</v>
      </c>
      <c r="R5">
        <f>O5-$D$21</f>
        <v>11.8</v>
      </c>
      <c r="S5">
        <f>R5^2</f>
        <v>139.24</v>
      </c>
    </row>
    <row r="6" spans="2:19">
      <c r="C6">
        <v>16</v>
      </c>
      <c r="D6">
        <f t="shared" ref="D6:D14" si="0">C6-C$19</f>
        <v>-4.1999999999999993</v>
      </c>
      <c r="E6">
        <f t="shared" ref="E6:E14" si="1">D6^2</f>
        <v>17.639999999999993</v>
      </c>
      <c r="F6">
        <f t="shared" ref="F6:F14" si="2">C6-$D$21</f>
        <v>-12.2</v>
      </c>
      <c r="G6">
        <f t="shared" ref="G6:G14" si="3">F6^2</f>
        <v>148.83999999999997</v>
      </c>
      <c r="I6">
        <v>32</v>
      </c>
      <c r="J6">
        <f t="shared" ref="J6:J14" si="4">I6-I$19</f>
        <v>3.3000000000000007</v>
      </c>
      <c r="K6">
        <f t="shared" ref="K6:K14" si="5">J6^2</f>
        <v>10.890000000000004</v>
      </c>
      <c r="L6">
        <f t="shared" ref="L6:L14" si="6">I6-$D$21</f>
        <v>3.8000000000000007</v>
      </c>
      <c r="M6">
        <f t="shared" ref="M6:M14" si="7">L6^2</f>
        <v>14.440000000000005</v>
      </c>
      <c r="O6">
        <v>28</v>
      </c>
      <c r="P6">
        <f t="shared" ref="P6:P14" si="8">O6-O$19</f>
        <v>-7.7000000000000028</v>
      </c>
      <c r="Q6">
        <f t="shared" ref="Q6:Q14" si="9">P6^2</f>
        <v>59.290000000000042</v>
      </c>
      <c r="R6">
        <f t="shared" ref="R6:R14" si="10">O6-$D$21</f>
        <v>-0.19999999999999929</v>
      </c>
      <c r="S6">
        <f t="shared" ref="S6:S14" si="11">R6^2</f>
        <v>3.9999999999999716E-2</v>
      </c>
    </row>
    <row r="7" spans="2:19">
      <c r="C7">
        <v>15</v>
      </c>
      <c r="D7">
        <f t="shared" si="0"/>
        <v>-5.1999999999999993</v>
      </c>
      <c r="E7">
        <f t="shared" si="1"/>
        <v>27.039999999999992</v>
      </c>
      <c r="F7">
        <f t="shared" si="2"/>
        <v>-13.2</v>
      </c>
      <c r="G7">
        <f t="shared" si="3"/>
        <v>174.23999999999998</v>
      </c>
      <c r="I7">
        <v>29</v>
      </c>
      <c r="J7">
        <f t="shared" si="4"/>
        <v>0.30000000000000071</v>
      </c>
      <c r="K7">
        <f t="shared" si="5"/>
        <v>9.0000000000000427E-2</v>
      </c>
      <c r="L7">
        <f t="shared" si="6"/>
        <v>0.80000000000000071</v>
      </c>
      <c r="M7">
        <f t="shared" si="7"/>
        <v>0.64000000000000112</v>
      </c>
      <c r="O7">
        <v>33</v>
      </c>
      <c r="P7">
        <f t="shared" si="8"/>
        <v>-2.7000000000000028</v>
      </c>
      <c r="Q7">
        <f t="shared" si="9"/>
        <v>7.2900000000000151</v>
      </c>
      <c r="R7">
        <f t="shared" si="10"/>
        <v>4.8000000000000007</v>
      </c>
      <c r="S7">
        <f t="shared" si="11"/>
        <v>23.040000000000006</v>
      </c>
    </row>
    <row r="8" spans="2:19">
      <c r="C8">
        <v>32</v>
      </c>
      <c r="D8">
        <f t="shared" si="0"/>
        <v>11.8</v>
      </c>
      <c r="E8">
        <f t="shared" si="1"/>
        <v>139.24</v>
      </c>
      <c r="F8">
        <f t="shared" si="2"/>
        <v>3.8000000000000007</v>
      </c>
      <c r="G8">
        <f t="shared" si="3"/>
        <v>14.440000000000005</v>
      </c>
      <c r="I8">
        <v>42</v>
      </c>
      <c r="J8">
        <f t="shared" si="4"/>
        <v>13.3</v>
      </c>
      <c r="K8">
        <f t="shared" si="5"/>
        <v>176.89000000000001</v>
      </c>
      <c r="L8">
        <f t="shared" si="6"/>
        <v>13.8</v>
      </c>
      <c r="M8">
        <f t="shared" si="7"/>
        <v>190.44000000000003</v>
      </c>
      <c r="O8">
        <v>42</v>
      </c>
      <c r="P8">
        <f t="shared" si="8"/>
        <v>6.2999999999999972</v>
      </c>
      <c r="Q8">
        <f t="shared" si="9"/>
        <v>39.689999999999962</v>
      </c>
      <c r="R8">
        <f t="shared" si="10"/>
        <v>13.8</v>
      </c>
      <c r="S8">
        <f t="shared" si="11"/>
        <v>190.44000000000003</v>
      </c>
    </row>
    <row r="9" spans="2:19">
      <c r="C9">
        <v>26</v>
      </c>
      <c r="D9">
        <f t="shared" si="0"/>
        <v>5.8000000000000007</v>
      </c>
      <c r="E9">
        <f t="shared" si="1"/>
        <v>33.640000000000008</v>
      </c>
      <c r="F9">
        <f t="shared" si="2"/>
        <v>-2.1999999999999993</v>
      </c>
      <c r="G9">
        <f t="shared" si="3"/>
        <v>4.8399999999999972</v>
      </c>
      <c r="I9">
        <v>25</v>
      </c>
      <c r="J9">
        <f t="shared" si="4"/>
        <v>-3.6999999999999993</v>
      </c>
      <c r="K9">
        <f t="shared" si="5"/>
        <v>13.689999999999994</v>
      </c>
      <c r="L9">
        <f t="shared" si="6"/>
        <v>-3.1999999999999993</v>
      </c>
      <c r="M9">
        <f t="shared" si="7"/>
        <v>10.239999999999995</v>
      </c>
      <c r="O9">
        <v>35</v>
      </c>
      <c r="P9">
        <f t="shared" si="8"/>
        <v>-0.70000000000000284</v>
      </c>
      <c r="Q9">
        <f t="shared" si="9"/>
        <v>0.49000000000000399</v>
      </c>
      <c r="R9">
        <f t="shared" si="10"/>
        <v>6.8000000000000007</v>
      </c>
      <c r="S9">
        <f t="shared" si="11"/>
        <v>46.240000000000009</v>
      </c>
    </row>
    <row r="10" spans="2:19">
      <c r="C10">
        <v>18</v>
      </c>
      <c r="D10">
        <f t="shared" si="0"/>
        <v>-2.1999999999999993</v>
      </c>
      <c r="E10">
        <f t="shared" si="1"/>
        <v>4.8399999999999972</v>
      </c>
      <c r="F10">
        <f t="shared" si="2"/>
        <v>-10.199999999999999</v>
      </c>
      <c r="G10">
        <f t="shared" si="3"/>
        <v>104.03999999999999</v>
      </c>
      <c r="I10">
        <v>17</v>
      </c>
      <c r="J10">
        <f t="shared" si="4"/>
        <v>-11.7</v>
      </c>
      <c r="K10">
        <f t="shared" si="5"/>
        <v>136.88999999999999</v>
      </c>
      <c r="L10">
        <f t="shared" si="6"/>
        <v>-11.2</v>
      </c>
      <c r="M10">
        <f t="shared" si="7"/>
        <v>125.43999999999998</v>
      </c>
      <c r="O10">
        <v>35</v>
      </c>
      <c r="P10">
        <f t="shared" si="8"/>
        <v>-0.70000000000000284</v>
      </c>
      <c r="Q10">
        <f t="shared" si="9"/>
        <v>0.49000000000000399</v>
      </c>
      <c r="R10">
        <f t="shared" si="10"/>
        <v>6.8000000000000007</v>
      </c>
      <c r="S10">
        <f t="shared" si="11"/>
        <v>46.240000000000009</v>
      </c>
    </row>
    <row r="11" spans="2:19">
      <c r="C11">
        <v>22</v>
      </c>
      <c r="D11">
        <f t="shared" si="0"/>
        <v>1.8000000000000007</v>
      </c>
      <c r="E11">
        <f t="shared" si="1"/>
        <v>3.2400000000000024</v>
      </c>
      <c r="F11">
        <f t="shared" si="2"/>
        <v>-6.1999999999999993</v>
      </c>
      <c r="G11">
        <f t="shared" si="3"/>
        <v>38.439999999999991</v>
      </c>
      <c r="I11">
        <v>37</v>
      </c>
      <c r="J11">
        <f t="shared" si="4"/>
        <v>8.3000000000000007</v>
      </c>
      <c r="K11">
        <f t="shared" si="5"/>
        <v>68.890000000000015</v>
      </c>
      <c r="L11">
        <f t="shared" si="6"/>
        <v>8.8000000000000007</v>
      </c>
      <c r="M11">
        <f t="shared" si="7"/>
        <v>77.440000000000012</v>
      </c>
      <c r="O11">
        <v>41</v>
      </c>
      <c r="P11">
        <f t="shared" si="8"/>
        <v>5.2999999999999972</v>
      </c>
      <c r="Q11">
        <f t="shared" si="9"/>
        <v>28.089999999999971</v>
      </c>
      <c r="R11">
        <f t="shared" si="10"/>
        <v>12.8</v>
      </c>
      <c r="S11">
        <f t="shared" si="11"/>
        <v>163.84000000000003</v>
      </c>
    </row>
    <row r="12" spans="2:19">
      <c r="C12">
        <v>14</v>
      </c>
      <c r="D12">
        <f t="shared" si="0"/>
        <v>-6.1999999999999993</v>
      </c>
      <c r="E12">
        <f t="shared" si="1"/>
        <v>38.439999999999991</v>
      </c>
      <c r="F12">
        <f t="shared" si="2"/>
        <v>-14.2</v>
      </c>
      <c r="G12">
        <f t="shared" si="3"/>
        <v>201.64</v>
      </c>
      <c r="I12">
        <v>26</v>
      </c>
      <c r="J12">
        <f t="shared" si="4"/>
        <v>-2.6999999999999993</v>
      </c>
      <c r="K12">
        <f t="shared" si="5"/>
        <v>7.2899999999999965</v>
      </c>
      <c r="L12">
        <f t="shared" si="6"/>
        <v>-2.1999999999999993</v>
      </c>
      <c r="M12">
        <f t="shared" si="7"/>
        <v>4.8399999999999972</v>
      </c>
      <c r="O12">
        <v>30</v>
      </c>
      <c r="P12">
        <f t="shared" si="8"/>
        <v>-5.7000000000000028</v>
      </c>
      <c r="Q12">
        <f t="shared" si="9"/>
        <v>32.49000000000003</v>
      </c>
      <c r="R12">
        <f t="shared" si="10"/>
        <v>1.8000000000000007</v>
      </c>
      <c r="S12">
        <f t="shared" si="11"/>
        <v>3.2400000000000024</v>
      </c>
    </row>
    <row r="13" spans="2:19">
      <c r="C13">
        <v>14</v>
      </c>
      <c r="D13">
        <f t="shared" si="0"/>
        <v>-6.1999999999999993</v>
      </c>
      <c r="E13">
        <f t="shared" si="1"/>
        <v>38.439999999999991</v>
      </c>
      <c r="F13">
        <f t="shared" si="2"/>
        <v>-14.2</v>
      </c>
      <c r="G13">
        <f t="shared" si="3"/>
        <v>201.64</v>
      </c>
      <c r="I13">
        <v>19</v>
      </c>
      <c r="J13">
        <f t="shared" si="4"/>
        <v>-9.6999999999999993</v>
      </c>
      <c r="K13">
        <f t="shared" si="5"/>
        <v>94.089999999999989</v>
      </c>
      <c r="L13">
        <f t="shared" si="6"/>
        <v>-9.1999999999999993</v>
      </c>
      <c r="M13">
        <f t="shared" si="7"/>
        <v>84.639999999999986</v>
      </c>
      <c r="O13">
        <v>34</v>
      </c>
      <c r="P13">
        <f t="shared" si="8"/>
        <v>-1.7000000000000028</v>
      </c>
      <c r="Q13">
        <f t="shared" si="9"/>
        <v>2.8900000000000095</v>
      </c>
      <c r="R13">
        <f t="shared" si="10"/>
        <v>5.8000000000000007</v>
      </c>
      <c r="S13">
        <f t="shared" si="11"/>
        <v>33.640000000000008</v>
      </c>
    </row>
    <row r="14" spans="2:19">
      <c r="C14">
        <v>22</v>
      </c>
      <c r="D14">
        <f t="shared" si="0"/>
        <v>1.8000000000000007</v>
      </c>
      <c r="E14">
        <f t="shared" si="1"/>
        <v>3.2400000000000024</v>
      </c>
      <c r="F14">
        <f t="shared" si="2"/>
        <v>-6.1999999999999993</v>
      </c>
      <c r="G14">
        <f t="shared" si="3"/>
        <v>38.439999999999991</v>
      </c>
      <c r="I14">
        <v>22</v>
      </c>
      <c r="J14">
        <f t="shared" si="4"/>
        <v>-6.6999999999999993</v>
      </c>
      <c r="K14">
        <f t="shared" si="5"/>
        <v>44.889999999999993</v>
      </c>
      <c r="L14">
        <f t="shared" si="6"/>
        <v>-6.1999999999999993</v>
      </c>
      <c r="M14">
        <f t="shared" si="7"/>
        <v>38.439999999999991</v>
      </c>
      <c r="O14">
        <v>39</v>
      </c>
      <c r="P14">
        <f t="shared" si="8"/>
        <v>3.2999999999999972</v>
      </c>
      <c r="Q14">
        <f t="shared" si="9"/>
        <v>10.889999999999981</v>
      </c>
      <c r="R14">
        <f t="shared" si="10"/>
        <v>10.8</v>
      </c>
      <c r="S14">
        <f t="shared" si="11"/>
        <v>116.64000000000001</v>
      </c>
    </row>
    <row r="16" spans="2:19">
      <c r="B16" t="s">
        <v>36</v>
      </c>
      <c r="C16">
        <f>SUM(C5:C15)</f>
        <v>202</v>
      </c>
      <c r="E16">
        <f>SUM(E5:E15)</f>
        <v>313.60000000000002</v>
      </c>
      <c r="F16">
        <f>SUM(F5:F14)</f>
        <v>-80</v>
      </c>
      <c r="G16">
        <f>SUM(G5:G14)</f>
        <v>953.59999999999991</v>
      </c>
      <c r="I16">
        <f>SUM(I5:I15)</f>
        <v>287</v>
      </c>
      <c r="K16">
        <f>SUM(K5:K15)</f>
        <v>640.1</v>
      </c>
      <c r="L16">
        <f>SUM(L5:L14)</f>
        <v>5.0000000000000071</v>
      </c>
      <c r="M16">
        <f>SUM(M5:M14)</f>
        <v>642.6</v>
      </c>
      <c r="O16">
        <f>SUM(O5:O15)</f>
        <v>357</v>
      </c>
      <c r="Q16">
        <f>SUM(Q5:Q15)</f>
        <v>200.10000000000002</v>
      </c>
      <c r="R16">
        <f>SUM(R5:R14)</f>
        <v>74.999999999999986</v>
      </c>
      <c r="S16">
        <f>SUM(S5:S14)</f>
        <v>762.6</v>
      </c>
    </row>
    <row r="19" spans="2:15">
      <c r="B19" t="s">
        <v>68</v>
      </c>
      <c r="C19">
        <f>C16/10</f>
        <v>20.2</v>
      </c>
      <c r="I19">
        <f>I16/10</f>
        <v>28.7</v>
      </c>
      <c r="O19">
        <f>O16/10</f>
        <v>35.700000000000003</v>
      </c>
    </row>
    <row r="21" spans="2:15">
      <c r="B21" t="s">
        <v>78</v>
      </c>
      <c r="D21">
        <f>SUM(C16,I16,O16)/30</f>
        <v>28.2</v>
      </c>
    </row>
    <row r="23" spans="2:15">
      <c r="B23" t="s">
        <v>69</v>
      </c>
    </row>
    <row r="25" spans="2:15">
      <c r="B25" t="s">
        <v>70</v>
      </c>
    </row>
    <row r="26" spans="2:15">
      <c r="B26" t="s">
        <v>71</v>
      </c>
    </row>
    <row r="29" spans="2:15">
      <c r="B29" t="s">
        <v>79</v>
      </c>
      <c r="D29" t="s">
        <v>80</v>
      </c>
    </row>
    <row r="30" spans="2:15">
      <c r="B30" t="s">
        <v>81</v>
      </c>
    </row>
    <row r="31" spans="2:15">
      <c r="E31" t="s">
        <v>79</v>
      </c>
      <c r="F31">
        <f>10*((C19-D21)^2 + (I19 - D21)^2 + (O19 - D21)^2)</f>
        <v>1205.0000000000005</v>
      </c>
    </row>
    <row r="35" spans="2:8">
      <c r="B35" t="s">
        <v>82</v>
      </c>
      <c r="D35" t="s">
        <v>83</v>
      </c>
    </row>
    <row r="37" spans="2:8">
      <c r="F37">
        <f xml:space="preserve"> SUM(E16,K16,Q16)</f>
        <v>1153.8000000000002</v>
      </c>
    </row>
    <row r="40" spans="2:8">
      <c r="B40" t="s">
        <v>84</v>
      </c>
      <c r="D40" t="s">
        <v>85</v>
      </c>
      <c r="F40">
        <f>SUM(G16, M16, S16)</f>
        <v>2358.7999999999997</v>
      </c>
      <c r="H40" t="s">
        <v>88</v>
      </c>
    </row>
    <row r="44" spans="2:8">
      <c r="B44" s="5" t="s">
        <v>90</v>
      </c>
    </row>
    <row r="45" spans="2:8">
      <c r="B45" s="5"/>
    </row>
    <row r="46" spans="2:8">
      <c r="C46" t="s">
        <v>91</v>
      </c>
      <c r="F46">
        <v>2</v>
      </c>
    </row>
    <row r="47" spans="2:8">
      <c r="C47" t="s">
        <v>92</v>
      </c>
      <c r="H47">
        <v>27</v>
      </c>
    </row>
    <row r="48" spans="2:8">
      <c r="C48" t="s">
        <v>167</v>
      </c>
      <c r="F48">
        <v>9</v>
      </c>
    </row>
    <row r="51" spans="2:5">
      <c r="C51" t="s">
        <v>93</v>
      </c>
      <c r="D51">
        <f>F31 / F46</f>
        <v>602.50000000000023</v>
      </c>
    </row>
    <row r="52" spans="2:5">
      <c r="C52" t="s">
        <v>94</v>
      </c>
      <c r="D52">
        <f>F37/H47</f>
        <v>42.733333333333341</v>
      </c>
    </row>
    <row r="55" spans="2:5">
      <c r="B55" t="s">
        <v>89</v>
      </c>
      <c r="E55">
        <f>D51/D52</f>
        <v>14.099063962558505</v>
      </c>
    </row>
    <row r="58" spans="2:5">
      <c r="B58" t="s">
        <v>95</v>
      </c>
    </row>
    <row r="59" spans="2:5">
      <c r="C59" t="s">
        <v>97</v>
      </c>
    </row>
    <row r="60" spans="2:5">
      <c r="C60" t="s">
        <v>96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N61"/>
  <sheetViews>
    <sheetView tabSelected="1" topLeftCell="N38" workbookViewId="0">
      <selection activeCell="AG62" sqref="AG62"/>
    </sheetView>
  </sheetViews>
  <sheetFormatPr defaultRowHeight="15"/>
  <cols>
    <col min="6" max="6" width="12.140625" customWidth="1"/>
    <col min="7" max="7" width="12" customWidth="1"/>
  </cols>
  <sheetData>
    <row r="1" spans="5:13">
      <c r="J1" s="5" t="s">
        <v>131</v>
      </c>
    </row>
    <row r="4" spans="5:13">
      <c r="E4" s="5" t="s">
        <v>111</v>
      </c>
    </row>
    <row r="5" spans="5:13">
      <c r="F5" t="s">
        <v>110</v>
      </c>
      <c r="G5" t="s">
        <v>98</v>
      </c>
      <c r="H5" t="s">
        <v>99</v>
      </c>
      <c r="I5" t="s">
        <v>100</v>
      </c>
    </row>
    <row r="6" spans="5:13">
      <c r="E6" t="s">
        <v>109</v>
      </c>
    </row>
    <row r="7" spans="5:13">
      <c r="E7" t="s">
        <v>98</v>
      </c>
      <c r="G7">
        <v>60</v>
      </c>
      <c r="H7">
        <v>300</v>
      </c>
      <c r="I7" s="9">
        <f>SUM(G7:H7)</f>
        <v>360</v>
      </c>
    </row>
    <row r="8" spans="5:13">
      <c r="E8" t="s">
        <v>99</v>
      </c>
      <c r="G8">
        <v>10</v>
      </c>
      <c r="H8">
        <v>390</v>
      </c>
      <c r="I8" s="9">
        <f>SUM(G8:H8)</f>
        <v>400</v>
      </c>
    </row>
    <row r="9" spans="5:13">
      <c r="F9" t="s">
        <v>100</v>
      </c>
      <c r="G9" s="9">
        <f>SUM(G7:G8)</f>
        <v>70</v>
      </c>
      <c r="H9" s="9">
        <f>SUM(H7:H8)</f>
        <v>690</v>
      </c>
      <c r="I9" s="9">
        <f>SUM(I7:I8)</f>
        <v>760</v>
      </c>
    </row>
    <row r="11" spans="5:13">
      <c r="E11" t="s">
        <v>101</v>
      </c>
      <c r="F11" t="s">
        <v>103</v>
      </c>
      <c r="M11">
        <f>(G9/I9)*I7</f>
        <v>33.157894736842103</v>
      </c>
    </row>
    <row r="12" spans="5:13">
      <c r="E12" t="s">
        <v>102</v>
      </c>
      <c r="F12" t="s">
        <v>104</v>
      </c>
      <c r="M12">
        <f>(H9/I9)*I7</f>
        <v>326.84210526315792</v>
      </c>
    </row>
    <row r="14" spans="5:13">
      <c r="E14" t="s">
        <v>105</v>
      </c>
      <c r="F14" t="s">
        <v>106</v>
      </c>
      <c r="M14">
        <f>(G9/I9)*I8</f>
        <v>36.84210526315789</v>
      </c>
    </row>
    <row r="15" spans="5:13">
      <c r="E15" t="s">
        <v>107</v>
      </c>
      <c r="F15" t="s">
        <v>108</v>
      </c>
      <c r="M15">
        <f>(H9/I9)*I8</f>
        <v>363.15789473684214</v>
      </c>
    </row>
    <row r="18" spans="5:9">
      <c r="E18" s="5" t="s">
        <v>125</v>
      </c>
    </row>
    <row r="19" spans="5:9">
      <c r="F19" t="s">
        <v>110</v>
      </c>
      <c r="G19" t="s">
        <v>98</v>
      </c>
      <c r="H19" t="s">
        <v>99</v>
      </c>
      <c r="I19" t="s">
        <v>100</v>
      </c>
    </row>
    <row r="20" spans="5:9">
      <c r="E20" t="s">
        <v>109</v>
      </c>
    </row>
    <row r="21" spans="5:9">
      <c r="E21" t="s">
        <v>98</v>
      </c>
      <c r="G21">
        <v>33.1</v>
      </c>
      <c r="H21">
        <v>326.8</v>
      </c>
      <c r="I21" s="9">
        <f>SUM(G21:H21)</f>
        <v>359.90000000000003</v>
      </c>
    </row>
    <row r="22" spans="5:9">
      <c r="E22" t="s">
        <v>99</v>
      </c>
      <c r="G22">
        <v>36.799999999999997</v>
      </c>
      <c r="H22">
        <v>363.1</v>
      </c>
      <c r="I22" s="9">
        <f>SUM(G22:H22)</f>
        <v>399.90000000000003</v>
      </c>
    </row>
    <row r="23" spans="5:9">
      <c r="F23" t="s">
        <v>100</v>
      </c>
      <c r="G23" s="9">
        <f>SUM(G21:G22)</f>
        <v>69.900000000000006</v>
      </c>
      <c r="H23" s="9">
        <f>SUM(H21:H22)</f>
        <v>689.90000000000009</v>
      </c>
      <c r="I23" s="9">
        <f>SUM(I21:I22)</f>
        <v>759.80000000000007</v>
      </c>
    </row>
    <row r="25" spans="5:9" ht="15.75" thickBot="1">
      <c r="E25" s="5" t="s">
        <v>121</v>
      </c>
    </row>
    <row r="26" spans="5:9" ht="39" thickBot="1">
      <c r="E26" s="10"/>
      <c r="F26" s="11" t="s">
        <v>112</v>
      </c>
      <c r="G26" s="11" t="s">
        <v>113</v>
      </c>
      <c r="H26" s="11" t="s">
        <v>100</v>
      </c>
    </row>
    <row r="27" spans="5:9" ht="27" thickTop="1" thickBot="1">
      <c r="E27" s="12" t="s">
        <v>114</v>
      </c>
      <c r="F27" s="12" t="s">
        <v>115</v>
      </c>
      <c r="G27" s="12" t="s">
        <v>116</v>
      </c>
      <c r="H27" s="13">
        <v>360</v>
      </c>
    </row>
    <row r="28" spans="5:9" ht="26.25" thickBot="1">
      <c r="E28" s="14" t="s">
        <v>117</v>
      </c>
      <c r="F28" s="14" t="s">
        <v>118</v>
      </c>
      <c r="G28" s="14" t="s">
        <v>119</v>
      </c>
      <c r="H28" s="15">
        <v>400</v>
      </c>
    </row>
    <row r="29" spans="5:9" ht="26.25" thickBot="1">
      <c r="E29" s="16" t="s">
        <v>100</v>
      </c>
      <c r="F29" s="16">
        <v>70</v>
      </c>
      <c r="G29" s="16">
        <v>690</v>
      </c>
      <c r="H29" s="17" t="s">
        <v>120</v>
      </c>
    </row>
    <row r="33" spans="2:9" ht="16.5">
      <c r="B33" s="20" t="s">
        <v>124</v>
      </c>
    </row>
    <row r="34" spans="2:9">
      <c r="B34" s="19" t="s">
        <v>122</v>
      </c>
    </row>
    <row r="35" spans="2:9">
      <c r="B35" s="19" t="s">
        <v>123</v>
      </c>
    </row>
    <row r="39" spans="2:9">
      <c r="B39" s="5" t="s">
        <v>126</v>
      </c>
    </row>
    <row r="45" spans="2:9">
      <c r="G45" s="9"/>
      <c r="H45" s="9"/>
      <c r="I45" s="9"/>
    </row>
    <row r="54" spans="3:14">
      <c r="M54" t="s">
        <v>127</v>
      </c>
      <c r="N54">
        <f xml:space="preserve"> 45</f>
        <v>45</v>
      </c>
    </row>
    <row r="57" spans="3:14">
      <c r="C57" s="19" t="s">
        <v>128</v>
      </c>
    </row>
    <row r="60" spans="3:14" ht="16.5">
      <c r="C60" s="18" t="s">
        <v>129</v>
      </c>
    </row>
    <row r="61" spans="3:14" ht="16.5">
      <c r="C61" s="18" t="s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NDZT</vt:lpstr>
      <vt:lpstr>TTest_1sample</vt:lpstr>
      <vt:lpstr>TTest_2sample</vt:lpstr>
      <vt:lpstr>TTest_related_samples</vt:lpstr>
      <vt:lpstr>OneWay ANOVA</vt:lpstr>
      <vt:lpstr>CHi_Square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Rao</dc:creator>
  <cp:lastModifiedBy>Ravi</cp:lastModifiedBy>
  <dcterms:created xsi:type="dcterms:W3CDTF">2024-02-23T11:54:12Z</dcterms:created>
  <dcterms:modified xsi:type="dcterms:W3CDTF">2024-03-03T12:23:16Z</dcterms:modified>
</cp:coreProperties>
</file>