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7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8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rego\OneDrive\Namizje\"/>
    </mc:Choice>
  </mc:AlternateContent>
  <xr:revisionPtr revIDLastSave="0" documentId="8_{25F31ABD-7BCB-4DAC-A41A-1CDBDD507B84}" xr6:coauthVersionLast="47" xr6:coauthVersionMax="47" xr10:uidLastSave="{00000000-0000-0000-0000-000000000000}"/>
  <bookViews>
    <workbookView xWindow="67080" yWindow="-120" windowWidth="29040" windowHeight="15720" firstSheet="1" activeTab="9" xr2:uid="{7C5033A3-0CD7-46B1-9957-C1698C274436}"/>
  </bookViews>
  <sheets>
    <sheet name="List1" sheetId="1" r:id="rId1"/>
    <sheet name="NER" sheetId="3" r:id="rId2"/>
    <sheet name="sentiment" sheetId="4" r:id="rId3"/>
    <sheet name="summarization" sheetId="5" r:id="rId4"/>
    <sheet name="key pharses" sheetId="6" r:id="rId5"/>
    <sheet name="text classification" sheetId="7" r:id="rId6"/>
    <sheet name="object detection" sheetId="8" r:id="rId7"/>
    <sheet name="Sheet8" sheetId="9" r:id="rId8"/>
    <sheet name="Sheet9" sheetId="10" r:id="rId9"/>
    <sheet name="Plačaj" sheetId="11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6" i="5" l="1"/>
  <c r="M47" i="5"/>
  <c r="M46" i="5"/>
  <c r="K45" i="5"/>
  <c r="M45" i="5" s="1"/>
  <c r="K44" i="5"/>
  <c r="M44" i="5" s="1"/>
  <c r="P25" i="11"/>
  <c r="P26" i="11"/>
  <c r="P27" i="11"/>
  <c r="P24" i="11"/>
  <c r="N48" i="3"/>
  <c r="N48" i="4"/>
  <c r="M46" i="6"/>
  <c r="L56" i="8"/>
  <c r="I56" i="8"/>
  <c r="L57" i="8"/>
  <c r="J55" i="8"/>
  <c r="L55" i="8" s="1"/>
  <c r="J54" i="8"/>
  <c r="L54" i="8" s="1"/>
  <c r="L56" i="7"/>
  <c r="I56" i="7"/>
  <c r="J55" i="7"/>
  <c r="L55" i="7" s="1"/>
  <c r="J54" i="7"/>
  <c r="L54" i="7" s="1"/>
  <c r="L57" i="7"/>
  <c r="N49" i="4"/>
  <c r="K48" i="4"/>
  <c r="L47" i="4"/>
  <c r="N47" i="4" s="1"/>
  <c r="L46" i="4"/>
  <c r="N46" i="4" s="1"/>
  <c r="L47" i="3"/>
  <c r="N47" i="3" s="1"/>
  <c r="L46" i="3"/>
  <c r="N46" i="3" s="1"/>
  <c r="K48" i="3"/>
  <c r="J46" i="6"/>
  <c r="N49" i="3"/>
  <c r="M47" i="6"/>
  <c r="M45" i="6"/>
  <c r="M44" i="6"/>
  <c r="K45" i="6"/>
  <c r="K44" i="6"/>
  <c r="H46" i="7" l="1"/>
  <c r="H47" i="7" s="1"/>
  <c r="I46" i="7"/>
  <c r="I47" i="7" s="1"/>
  <c r="J46" i="7"/>
  <c r="J47" i="7" s="1"/>
  <c r="G46" i="7"/>
  <c r="G47" i="7" s="1"/>
  <c r="E51" i="6"/>
  <c r="F51" i="6"/>
  <c r="G51" i="6"/>
  <c r="H51" i="6"/>
  <c r="E49" i="6"/>
  <c r="F49" i="6"/>
  <c r="G49" i="6"/>
  <c r="H49" i="6"/>
  <c r="B35" i="11"/>
  <c r="B34" i="11"/>
  <c r="B33" i="11"/>
  <c r="B2" i="11"/>
  <c r="B3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1" i="11"/>
  <c r="G41" i="8"/>
  <c r="G42" i="8"/>
  <c r="G43" i="8"/>
  <c r="G44" i="8"/>
  <c r="G40" i="8"/>
  <c r="F43" i="4"/>
  <c r="F42" i="4"/>
  <c r="F33" i="4"/>
  <c r="H33" i="4"/>
  <c r="E33" i="4"/>
  <c r="E42" i="4"/>
  <c r="E43" i="4"/>
  <c r="E44" i="4"/>
  <c r="E41" i="4"/>
  <c r="I38" i="3"/>
  <c r="H38" i="3" s="1"/>
  <c r="I37" i="3"/>
  <c r="G37" i="3" s="1"/>
  <c r="I36" i="3"/>
  <c r="F36" i="3" s="1"/>
  <c r="I35" i="3"/>
  <c r="F35" i="3" s="1"/>
  <c r="F42" i="8"/>
  <c r="F43" i="8"/>
  <c r="F44" i="8"/>
  <c r="F41" i="8"/>
  <c r="H50" i="6"/>
  <c r="G50" i="6"/>
  <c r="F50" i="6"/>
  <c r="E50" i="6"/>
  <c r="F37" i="3"/>
  <c r="E37" i="3"/>
  <c r="H28" i="3"/>
  <c r="G28" i="3"/>
  <c r="F28" i="3"/>
  <c r="E28" i="3"/>
  <c r="F41" i="6"/>
  <c r="F41" i="7"/>
  <c r="D41" i="7"/>
  <c r="C41" i="7"/>
  <c r="C42" i="7" s="1"/>
  <c r="C43" i="7" s="1"/>
  <c r="I33" i="4"/>
  <c r="H18" i="8"/>
  <c r="G18" i="8"/>
  <c r="F18" i="8"/>
  <c r="E18" i="8"/>
  <c r="H15" i="8"/>
  <c r="G15" i="8"/>
  <c r="F15" i="8"/>
  <c r="E15" i="8"/>
  <c r="H9" i="8"/>
  <c r="G9" i="8"/>
  <c r="F9" i="8"/>
  <c r="H6" i="8"/>
  <c r="G6" i="8"/>
  <c r="F6" i="8"/>
  <c r="E6" i="8"/>
  <c r="I18" i="7"/>
  <c r="H18" i="7"/>
  <c r="G18" i="7"/>
  <c r="F18" i="7"/>
  <c r="I15" i="7"/>
  <c r="H15" i="7"/>
  <c r="G15" i="7"/>
  <c r="F15" i="7"/>
  <c r="I9" i="7"/>
  <c r="H9" i="7"/>
  <c r="G9" i="7"/>
  <c r="I6" i="7"/>
  <c r="H6" i="7"/>
  <c r="G6" i="7"/>
  <c r="F6" i="7"/>
  <c r="I18" i="6"/>
  <c r="G18" i="6"/>
  <c r="F18" i="6"/>
  <c r="E18" i="6"/>
  <c r="I15" i="6"/>
  <c r="G15" i="6"/>
  <c r="F15" i="6"/>
  <c r="E15" i="6"/>
  <c r="I9" i="6"/>
  <c r="G9" i="6"/>
  <c r="F9" i="6"/>
  <c r="I6" i="6"/>
  <c r="G6" i="6"/>
  <c r="F6" i="6"/>
  <c r="E6" i="6"/>
  <c r="I18" i="5"/>
  <c r="H18" i="5"/>
  <c r="G18" i="5"/>
  <c r="F18" i="5"/>
  <c r="I15" i="5"/>
  <c r="H15" i="5"/>
  <c r="G15" i="5"/>
  <c r="F15" i="5"/>
  <c r="I9" i="5"/>
  <c r="H9" i="5"/>
  <c r="G9" i="5"/>
  <c r="I6" i="5"/>
  <c r="H6" i="5"/>
  <c r="G6" i="5"/>
  <c r="F6" i="5"/>
  <c r="H18" i="4"/>
  <c r="G18" i="4"/>
  <c r="F18" i="4"/>
  <c r="E18" i="4"/>
  <c r="H15" i="4"/>
  <c r="G15" i="4"/>
  <c r="F15" i="4"/>
  <c r="E15" i="4"/>
  <c r="H9" i="4"/>
  <c r="G9" i="4"/>
  <c r="F9" i="4"/>
  <c r="H6" i="4"/>
  <c r="G6" i="4"/>
  <c r="F6" i="4"/>
  <c r="E6" i="4"/>
  <c r="I6" i="3"/>
  <c r="G6" i="3"/>
  <c r="F6" i="3"/>
  <c r="E6" i="3"/>
  <c r="I18" i="3"/>
  <c r="G18" i="3"/>
  <c r="F18" i="3"/>
  <c r="E18" i="3"/>
  <c r="I15" i="3"/>
  <c r="G15" i="3"/>
  <c r="F15" i="3"/>
  <c r="E15" i="3"/>
  <c r="I9" i="3"/>
  <c r="G9" i="3"/>
  <c r="F9" i="3"/>
  <c r="E6" i="1"/>
  <c r="F6" i="1"/>
  <c r="E15" i="1"/>
  <c r="E18" i="1"/>
  <c r="H15" i="1"/>
  <c r="F18" i="1"/>
  <c r="G18" i="1"/>
  <c r="H18" i="1"/>
  <c r="F15" i="1"/>
  <c r="G15" i="1"/>
  <c r="H9" i="1"/>
  <c r="F9" i="1"/>
  <c r="G9" i="1"/>
  <c r="H6" i="1"/>
  <c r="G6" i="1"/>
  <c r="H37" i="3" l="1"/>
  <c r="G38" i="3"/>
  <c r="F38" i="3"/>
  <c r="G36" i="3"/>
  <c r="E36" i="3"/>
  <c r="H36" i="3"/>
  <c r="H35" i="3"/>
  <c r="E38" i="3"/>
  <c r="B51" i="11"/>
  <c r="E35" i="3"/>
  <c r="G35" i="3"/>
</calcChain>
</file>

<file path=xl/sharedStrings.xml><?xml version="1.0" encoding="utf-8"?>
<sst xmlns="http://schemas.openxmlformats.org/spreadsheetml/2006/main" count="381" uniqueCount="52">
  <si>
    <t>Sentiment Analaysis</t>
  </si>
  <si>
    <t>Summarization</t>
  </si>
  <si>
    <t>Object Detection</t>
  </si>
  <si>
    <t>Text Classification</t>
  </si>
  <si>
    <t>Transformers</t>
  </si>
  <si>
    <t>Named Entity Recognition</t>
  </si>
  <si>
    <t>ROUGE-2</t>
  </si>
  <si>
    <t>F1</t>
  </si>
  <si>
    <t>ROUGE-1</t>
  </si>
  <si>
    <t>ROUGE-L</t>
  </si>
  <si>
    <t>Accuracy</t>
  </si>
  <si>
    <t>Key Phrases</t>
  </si>
  <si>
    <t>Precision/Natancnost</t>
  </si>
  <si>
    <t>Recall/Odzivnost</t>
  </si>
  <si>
    <t>Google Vertex AI</t>
  </si>
  <si>
    <t>AWS Amazon SageMaker</t>
  </si>
  <si>
    <t>Azure Cognitive Services</t>
  </si>
  <si>
    <t>sentiment</t>
  </si>
  <si>
    <t>SENTIMENT</t>
  </si>
  <si>
    <t>AWS  SageMaker</t>
  </si>
  <si>
    <t>Rezultati članka</t>
  </si>
  <si>
    <t>P</t>
  </si>
  <si>
    <t>R</t>
  </si>
  <si>
    <t>Azure  Services</t>
  </si>
  <si>
    <t>cena</t>
  </si>
  <si>
    <t>enostavnost</t>
  </si>
  <si>
    <t>uspešnost</t>
  </si>
  <si>
    <t>PER</t>
  </si>
  <si>
    <t>MISC</t>
  </si>
  <si>
    <t>LOC</t>
  </si>
  <si>
    <t xml:space="preserve"> </t>
  </si>
  <si>
    <t>Analiza napak</t>
  </si>
  <si>
    <t>ANALIZA NAPAK</t>
  </si>
  <si>
    <t>Precission</t>
  </si>
  <si>
    <t>Hugging Face Transformers</t>
  </si>
  <si>
    <t>Random</t>
  </si>
  <si>
    <t>Vsota</t>
  </si>
  <si>
    <t>Katarina:</t>
  </si>
  <si>
    <t>Google</t>
  </si>
  <si>
    <t>AWS</t>
  </si>
  <si>
    <t>Azure</t>
  </si>
  <si>
    <t>Transformatorji</t>
  </si>
  <si>
    <t>Popust na uro :</t>
  </si>
  <si>
    <t>Za graf</t>
  </si>
  <si>
    <t>char</t>
  </si>
  <si>
    <t>NER</t>
  </si>
  <si>
    <t>Sent</t>
  </si>
  <si>
    <t>key</t>
  </si>
  <si>
    <t>classy</t>
  </si>
  <si>
    <t>obj</t>
  </si>
  <si>
    <t>summy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</si>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</sst>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8" formatCode="[$€-2]\ #,##0.00_);[Red]\([$€-2]\ #,##0.00\)"/>
    <numFmt numFmtId="169" formatCode="#,##0.00\ &quot;€&quot;"/>
    <numFmt numFmtId="170" formatCode="[$€-2]\ #,##0;[Red]\-[$€-2]\ #,##0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8"/>
      <color rgb="FF696969"/>
      <name val="Gordita"/>
    </font>
    <font>
      <sz val="12"/>
      <color rgb="FF4C4C51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/>
        <bgColor indexed="64"/>
      </patternFill>
    </fill>
    <fill>
      <patternFill patternType="solid">
        <fgColor rgb="FFFFEB9C"/>
      </patternFill>
    </fill>
  </fills>
  <borders count="3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3" fillId="4" borderId="0" applyNumberFormat="0" applyBorder="0" applyAlignment="0" applyProtection="0"/>
  </cellStyleXfs>
  <cellXfs count="103">
    <xf numFmtId="0" fontId="0" fillId="0" borderId="0" xfId="0"/>
    <xf numFmtId="0" fontId="0" fillId="0" borderId="4" xfId="0" applyBorder="1" applyAlignment="1">
      <alignment horizontal="center" vertical="center"/>
    </xf>
    <xf numFmtId="0" fontId="1" fillId="0" borderId="13" xfId="0" applyFont="1" applyBorder="1"/>
    <xf numFmtId="0" fontId="1" fillId="0" borderId="1" xfId="0" applyFont="1" applyBorder="1"/>
    <xf numFmtId="0" fontId="1" fillId="0" borderId="9" xfId="0" applyFont="1" applyBorder="1"/>
    <xf numFmtId="0" fontId="1" fillId="0" borderId="10" xfId="0" applyFont="1" applyBorder="1"/>
    <xf numFmtId="0" fontId="1" fillId="0" borderId="12" xfId="0" applyFont="1" applyBorder="1"/>
    <xf numFmtId="0" fontId="1" fillId="0" borderId="5" xfId="0" applyFont="1" applyBorder="1"/>
    <xf numFmtId="164" fontId="0" fillId="0" borderId="21" xfId="0" applyNumberFormat="1" applyBorder="1"/>
    <xf numFmtId="164" fontId="2" fillId="2" borderId="10" xfId="1" applyNumberFormat="1" applyBorder="1"/>
    <xf numFmtId="164" fontId="0" fillId="0" borderId="22" xfId="0" applyNumberFormat="1" applyBorder="1"/>
    <xf numFmtId="164" fontId="0" fillId="0" borderId="9" xfId="0" applyNumberFormat="1" applyBorder="1"/>
    <xf numFmtId="164" fontId="0" fillId="0" borderId="10" xfId="0" applyNumberFormat="1" applyBorder="1"/>
    <xf numFmtId="164" fontId="0" fillId="0" borderId="8" xfId="0" applyNumberFormat="1" applyBorder="1" applyAlignment="1">
      <alignment horizontal="center"/>
    </xf>
    <xf numFmtId="164" fontId="0" fillId="0" borderId="12" xfId="0" applyNumberFormat="1" applyBorder="1"/>
    <xf numFmtId="164" fontId="2" fillId="2" borderId="21" xfId="1" applyNumberFormat="1" applyBorder="1" applyAlignment="1">
      <alignment vertical="center"/>
    </xf>
    <xf numFmtId="164" fontId="2" fillId="2" borderId="22" xfId="1" applyNumberFormat="1" applyBorder="1" applyAlignment="1">
      <alignment vertical="center"/>
    </xf>
    <xf numFmtId="164" fontId="2" fillId="2" borderId="24" xfId="1" applyNumberFormat="1" applyBorder="1" applyAlignment="1">
      <alignment vertical="center"/>
    </xf>
    <xf numFmtId="164" fontId="0" fillId="0" borderId="23" xfId="0" applyNumberFormat="1" applyBorder="1" applyAlignment="1">
      <alignment horizontal="center"/>
    </xf>
    <xf numFmtId="164" fontId="0" fillId="0" borderId="14" xfId="0" applyNumberFormat="1" applyBorder="1" applyAlignment="1">
      <alignment horizontal="center"/>
    </xf>
    <xf numFmtId="164" fontId="0" fillId="0" borderId="15" xfId="0" applyNumberFormat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2" fillId="2" borderId="12" xfId="1" applyNumberFormat="1" applyBorder="1" applyAlignment="1">
      <alignment horizontal="center"/>
    </xf>
    <xf numFmtId="164" fontId="0" fillId="0" borderId="18" xfId="0" applyNumberFormat="1" applyBorder="1" applyAlignment="1">
      <alignment horizontal="center"/>
    </xf>
    <xf numFmtId="164" fontId="0" fillId="0" borderId="25" xfId="0" applyNumberFormat="1" applyBorder="1"/>
    <xf numFmtId="164" fontId="2" fillId="2" borderId="14" xfId="1" applyNumberFormat="1" applyBorder="1" applyAlignment="1">
      <alignment horizontal="center"/>
    </xf>
    <xf numFmtId="164" fontId="2" fillId="2" borderId="15" xfId="1" applyNumberFormat="1" applyBorder="1" applyAlignment="1">
      <alignment horizontal="center"/>
    </xf>
    <xf numFmtId="164" fontId="2" fillId="2" borderId="26" xfId="1" applyNumberForma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64" fontId="2" fillId="2" borderId="11" xfId="1" applyNumberFormat="1" applyBorder="1"/>
    <xf numFmtId="0" fontId="1" fillId="0" borderId="14" xfId="0" applyFont="1" applyBorder="1"/>
    <xf numFmtId="0" fontId="1" fillId="0" borderId="15" xfId="0" applyFont="1" applyBorder="1"/>
    <xf numFmtId="0" fontId="1" fillId="0" borderId="27" xfId="0" applyFont="1" applyBorder="1"/>
    <xf numFmtId="164" fontId="0" fillId="0" borderId="24" xfId="0" applyNumberFormat="1" applyBorder="1"/>
    <xf numFmtId="164" fontId="0" fillId="0" borderId="16" xfId="0" applyNumberFormat="1" applyBorder="1" applyAlignment="1">
      <alignment horizontal="center"/>
    </xf>
    <xf numFmtId="0" fontId="1" fillId="0" borderId="0" xfId="0" applyFont="1"/>
    <xf numFmtId="164" fontId="2" fillId="2" borderId="21" xfId="1" applyNumberFormat="1" applyBorder="1" applyAlignment="1"/>
    <xf numFmtId="164" fontId="2" fillId="2" borderId="22" xfId="1" applyNumberFormat="1" applyBorder="1" applyAlignment="1"/>
    <xf numFmtId="164" fontId="2" fillId="2" borderId="17" xfId="1" applyNumberFormat="1" applyBorder="1" applyAlignment="1"/>
    <xf numFmtId="164" fontId="0" fillId="0" borderId="7" xfId="0" applyNumberFormat="1" applyBorder="1"/>
    <xf numFmtId="164" fontId="0" fillId="0" borderId="16" xfId="0" applyNumberFormat="1" applyBorder="1"/>
    <xf numFmtId="164" fontId="0" fillId="0" borderId="15" xfId="0" applyNumberFormat="1" applyBorder="1"/>
    <xf numFmtId="164" fontId="0" fillId="0" borderId="11" xfId="0" applyNumberFormat="1" applyBorder="1"/>
    <xf numFmtId="0" fontId="0" fillId="0" borderId="5" xfId="0" applyBorder="1"/>
    <xf numFmtId="164" fontId="2" fillId="2" borderId="5" xfId="1" applyNumberFormat="1" applyBorder="1" applyAlignment="1"/>
    <xf numFmtId="0" fontId="0" fillId="0" borderId="6" xfId="0" applyBorder="1"/>
    <xf numFmtId="164" fontId="2" fillId="2" borderId="6" xfId="1" applyNumberFormat="1" applyBorder="1" applyAlignment="1"/>
    <xf numFmtId="164" fontId="0" fillId="0" borderId="19" xfId="0" applyNumberFormat="1" applyBorder="1"/>
    <xf numFmtId="164" fontId="0" fillId="0" borderId="20" xfId="0" applyNumberFormat="1" applyBorder="1"/>
    <xf numFmtId="164" fontId="0" fillId="0" borderId="0" xfId="0" applyNumberFormat="1"/>
    <xf numFmtId="164" fontId="2" fillId="2" borderId="1" xfId="1" applyNumberFormat="1" applyBorder="1" applyAlignment="1"/>
    <xf numFmtId="164" fontId="0" fillId="0" borderId="1" xfId="0" applyNumberFormat="1" applyBorder="1"/>
    <xf numFmtId="164" fontId="2" fillId="3" borderId="21" xfId="1" applyNumberFormat="1" applyFill="1" applyBorder="1" applyAlignment="1"/>
    <xf numFmtId="164" fontId="2" fillId="3" borderId="22" xfId="1" applyNumberFormat="1" applyFill="1" applyBorder="1" applyAlignment="1"/>
    <xf numFmtId="164" fontId="2" fillId="3" borderId="17" xfId="1" applyNumberFormat="1" applyFill="1" applyBorder="1" applyAlignment="1"/>
    <xf numFmtId="164" fontId="2" fillId="3" borderId="5" xfId="1" applyNumberFormat="1" applyFill="1" applyBorder="1" applyAlignment="1"/>
    <xf numFmtId="164" fontId="2" fillId="3" borderId="6" xfId="1" applyNumberFormat="1" applyFill="1" applyBorder="1" applyAlignment="1"/>
    <xf numFmtId="164" fontId="2" fillId="3" borderId="12" xfId="1" applyNumberFormat="1" applyFill="1" applyBorder="1" applyAlignment="1">
      <alignment horizontal="center"/>
    </xf>
    <xf numFmtId="164" fontId="0" fillId="0" borderId="17" xfId="0" applyNumberFormat="1" applyBorder="1"/>
    <xf numFmtId="0" fontId="1" fillId="0" borderId="19" xfId="0" applyFont="1" applyBorder="1"/>
    <xf numFmtId="0" fontId="1" fillId="0" borderId="20" xfId="0" applyFont="1" applyBorder="1"/>
    <xf numFmtId="0" fontId="1" fillId="0" borderId="25" xfId="0" applyFont="1" applyBorder="1"/>
    <xf numFmtId="0" fontId="1" fillId="0" borderId="16" xfId="0" applyFont="1" applyBorder="1"/>
    <xf numFmtId="0" fontId="1" fillId="0" borderId="26" xfId="0" applyFont="1" applyBorder="1"/>
    <xf numFmtId="0" fontId="1" fillId="0" borderId="28" xfId="0" applyFont="1" applyBorder="1"/>
    <xf numFmtId="164" fontId="0" fillId="0" borderId="3" xfId="0" applyNumberFormat="1" applyBorder="1" applyAlignment="1">
      <alignment horizontal="center"/>
    </xf>
    <xf numFmtId="0" fontId="1" fillId="0" borderId="18" xfId="0" applyFont="1" applyBorder="1"/>
    <xf numFmtId="164" fontId="0" fillId="0" borderId="6" xfId="0" applyNumberFormat="1" applyBorder="1" applyAlignment="1">
      <alignment horizontal="center"/>
    </xf>
    <xf numFmtId="0" fontId="0" fillId="0" borderId="29" xfId="0" applyBorder="1"/>
    <xf numFmtId="0" fontId="1" fillId="0" borderId="29" xfId="0" applyFont="1" applyBorder="1"/>
    <xf numFmtId="164" fontId="0" fillId="0" borderId="29" xfId="0" applyNumberFormat="1" applyBorder="1"/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3" fillId="4" borderId="2" xfId="2" applyBorder="1" applyAlignment="1">
      <alignment horizontal="center" vertical="center"/>
    </xf>
    <xf numFmtId="0" fontId="3" fillId="4" borderId="14" xfId="2" applyBorder="1"/>
    <xf numFmtId="164" fontId="3" fillId="4" borderId="16" xfId="2" applyNumberFormat="1" applyBorder="1" applyAlignment="1">
      <alignment horizontal="center"/>
    </xf>
    <xf numFmtId="164" fontId="3" fillId="4" borderId="11" xfId="2" applyNumberFormat="1" applyBorder="1"/>
    <xf numFmtId="164" fontId="3" fillId="4" borderId="16" xfId="2" applyNumberFormat="1" applyBorder="1"/>
    <xf numFmtId="164" fontId="3" fillId="4" borderId="9" xfId="2" applyNumberFormat="1" applyBorder="1"/>
    <xf numFmtId="0" fontId="3" fillId="4" borderId="3" xfId="2" applyBorder="1" applyAlignment="1">
      <alignment horizontal="center" vertical="center"/>
    </xf>
    <xf numFmtId="0" fontId="3" fillId="4" borderId="15" xfId="2" applyBorder="1"/>
    <xf numFmtId="164" fontId="3" fillId="4" borderId="15" xfId="2" applyNumberFormat="1" applyBorder="1" applyAlignment="1">
      <alignment horizontal="center"/>
    </xf>
    <xf numFmtId="164" fontId="3" fillId="4" borderId="10" xfId="2" applyNumberFormat="1" applyBorder="1"/>
    <xf numFmtId="164" fontId="3" fillId="4" borderId="15" xfId="2" applyNumberFormat="1" applyBorder="1"/>
    <xf numFmtId="0" fontId="3" fillId="4" borderId="4" xfId="2" applyBorder="1" applyAlignment="1">
      <alignment horizontal="center" vertical="center"/>
    </xf>
    <xf numFmtId="0" fontId="3" fillId="4" borderId="12" xfId="2" applyBorder="1"/>
    <xf numFmtId="164" fontId="3" fillId="4" borderId="12" xfId="2" applyNumberFormat="1" applyBorder="1" applyAlignment="1">
      <alignment horizontal="center"/>
    </xf>
    <xf numFmtId="164" fontId="3" fillId="4" borderId="8" xfId="2" applyNumberFormat="1" applyBorder="1" applyAlignment="1">
      <alignment horizontal="center"/>
    </xf>
    <xf numFmtId="0" fontId="4" fillId="0" borderId="0" xfId="0" applyFont="1"/>
    <xf numFmtId="0" fontId="1" fillId="0" borderId="30" xfId="0" applyFont="1" applyFill="1" applyBorder="1"/>
    <xf numFmtId="169" fontId="0" fillId="0" borderId="0" xfId="0" applyNumberFormat="1"/>
    <xf numFmtId="0" fontId="1" fillId="0" borderId="0" xfId="0" applyFont="1" applyFill="1" applyBorder="1"/>
    <xf numFmtId="1" fontId="0" fillId="0" borderId="29" xfId="0" applyNumberFormat="1" applyBorder="1"/>
    <xf numFmtId="1" fontId="0" fillId="0" borderId="0" xfId="0" applyNumberFormat="1"/>
    <xf numFmtId="3" fontId="0" fillId="0" borderId="0" xfId="0" applyNumberFormat="1"/>
    <xf numFmtId="170" fontId="0" fillId="0" borderId="0" xfId="0" applyNumberFormat="1"/>
    <xf numFmtId="168" fontId="5" fillId="0" borderId="0" xfId="0" applyNumberFormat="1" applyFont="1"/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Ocena F1 </a:t>
            </a:r>
          </a:p>
        </c:rich>
      </c:tx>
      <c:layout>
        <c:manualLayout>
          <c:xMode val="edge"/>
          <c:yMode val="edge"/>
          <c:x val="0.45976431737016482"/>
          <c:y val="2.30179028132992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SI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List1!$E$3:$H$3</c:f>
              <c:strCache>
                <c:ptCount val="4"/>
                <c:pt idx="0">
                  <c:v>Transformers</c:v>
                </c:pt>
                <c:pt idx="1">
                  <c:v>Google Vertex AI</c:v>
                </c:pt>
                <c:pt idx="2">
                  <c:v>AWS Amazon SageMaker</c:v>
                </c:pt>
                <c:pt idx="3">
                  <c:v>Azure Cognitive Services</c:v>
                </c:pt>
              </c:strCache>
            </c:strRef>
          </c:cat>
          <c:val>
            <c:numRef>
              <c:f>List1!$E$18:$H$18</c:f>
              <c:numCache>
                <c:formatCode>0.000</c:formatCode>
                <c:ptCount val="4"/>
                <c:pt idx="0">
                  <c:v>0.92774669900296414</c:v>
                </c:pt>
                <c:pt idx="1">
                  <c:v>0.90701924134139633</c:v>
                </c:pt>
                <c:pt idx="2">
                  <c:v>0.80748292502314101</c:v>
                </c:pt>
                <c:pt idx="3">
                  <c:v>0.89955555555555555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F57-4E46-B089-D3E1258FDA6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326"/>
        <c:overlap val="-58"/>
        <c:axId val="556011424"/>
        <c:axId val="556013152"/>
      </c:barChart>
      <c:catAx>
        <c:axId val="556011424"/>
        <c:scaling>
          <c:orientation val="minMax"/>
        </c:scaling>
        <c:delete val="0"/>
        <c:axPos val="l"/>
        <c:numFmt formatCode="#,##0.00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15000"/>
                <a:lumOff val="8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556013152"/>
        <c:crosses val="autoZero"/>
        <c:auto val="1"/>
        <c:lblAlgn val="ctr"/>
        <c:lblOffset val="100"/>
        <c:noMultiLvlLbl val="0"/>
      </c:catAx>
      <c:valAx>
        <c:axId val="55601315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99000">
                    <a:schemeClr val="tx1">
                      <a:lumMod val="25000"/>
                      <a:lumOff val="75000"/>
                    </a:schemeClr>
                  </a:gs>
                  <a:gs pos="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556011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I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Ocena F1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SI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'key pharses'!$E$30:$I$30</c:f>
              <c:strCache>
                <c:ptCount val="5"/>
                <c:pt idx="0">
                  <c:v>Azure Cognitive Services</c:v>
                </c:pt>
                <c:pt idx="1">
                  <c:v>Google Vertex AI</c:v>
                </c:pt>
                <c:pt idx="2">
                  <c:v>AWS  SageMaker</c:v>
                </c:pt>
                <c:pt idx="3">
                  <c:v>Rezultati članka</c:v>
                </c:pt>
                <c:pt idx="4">
                  <c:v>Hugging Face Transformers</c:v>
                </c:pt>
              </c:strCache>
            </c:strRef>
          </c:cat>
          <c:val>
            <c:numRef>
              <c:f>'key pharses'!$E$33:$I$33</c:f>
              <c:numCache>
                <c:formatCode>0.000</c:formatCode>
                <c:ptCount val="5"/>
                <c:pt idx="0">
                  <c:v>0.59199999999999997</c:v>
                </c:pt>
                <c:pt idx="1">
                  <c:v>0.58599999999999997</c:v>
                </c:pt>
                <c:pt idx="2">
                  <c:v>0.56200000000000006</c:v>
                </c:pt>
                <c:pt idx="3">
                  <c:v>0.52800000000000002</c:v>
                </c:pt>
                <c:pt idx="4">
                  <c:v>0.51900000000000002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4A-7543-A1D4-90469F16A1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26"/>
        <c:overlap val="-58"/>
        <c:axId val="826238959"/>
        <c:axId val="753972431"/>
      </c:barChart>
      <c:catAx>
        <c:axId val="8262389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15000"/>
                <a:lumOff val="8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753972431"/>
        <c:crosses val="autoZero"/>
        <c:auto val="1"/>
        <c:lblAlgn val="ctr"/>
        <c:lblOffset val="100"/>
        <c:noMultiLvlLbl val="0"/>
      </c:catAx>
      <c:valAx>
        <c:axId val="75397243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99000">
                    <a:schemeClr val="tx1">
                      <a:lumMod val="25000"/>
                      <a:lumOff val="75000"/>
                    </a:schemeClr>
                  </a:gs>
                  <a:gs pos="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826238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I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Kurce je na goro šel, ki kikiriki</a:t>
            </a:r>
            <a:endParaRPr lang="sl-SI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SI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'key pharses'!$I$44:$I$47</c:f>
              <c:strCache>
                <c:ptCount val="4"/>
                <c:pt idx="0">
                  <c:v>Google</c:v>
                </c:pt>
                <c:pt idx="1">
                  <c:v>AWS</c:v>
                </c:pt>
                <c:pt idx="2">
                  <c:v>Azure</c:v>
                </c:pt>
                <c:pt idx="3">
                  <c:v>Transformatorji</c:v>
                </c:pt>
              </c:strCache>
            </c:strRef>
          </c:cat>
          <c:val>
            <c:numRef>
              <c:f>'key pharses'!$M$44:$M$47</c:f>
              <c:numCache>
                <c:formatCode>#,##0.00\ "€"</c:formatCode>
                <c:ptCount val="4"/>
                <c:pt idx="0">
                  <c:v>0.27333333333333332</c:v>
                </c:pt>
                <c:pt idx="1">
                  <c:v>0.41249999999999998</c:v>
                </c:pt>
                <c:pt idx="2">
                  <c:v>0.3463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8D-47B0-AA3A-97748B5ECF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9257279"/>
        <c:axId val="981712751"/>
      </c:barChart>
      <c:catAx>
        <c:axId val="1169257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981712751"/>
        <c:crosses val="autoZero"/>
        <c:auto val="1"/>
        <c:lblAlgn val="ctr"/>
        <c:lblOffset val="100"/>
        <c:noMultiLvlLbl val="0"/>
      </c:catAx>
      <c:valAx>
        <c:axId val="981712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1169257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I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'key pharses'!$E$45:$H$45</c:f>
              <c:strCache>
                <c:ptCount val="4"/>
                <c:pt idx="0">
                  <c:v>Azure Cognitive Services</c:v>
                </c:pt>
                <c:pt idx="1">
                  <c:v>Google Vertex AI</c:v>
                </c:pt>
                <c:pt idx="2">
                  <c:v>AWS  SageMaker</c:v>
                </c:pt>
                <c:pt idx="3">
                  <c:v>Transformers</c:v>
                </c:pt>
              </c:strCache>
            </c:strRef>
          </c:cat>
          <c:val>
            <c:numRef>
              <c:f>'key pharses'!$E$51:$H$51</c:f>
              <c:numCache>
                <c:formatCode>0.000</c:formatCode>
                <c:ptCount val="4"/>
                <c:pt idx="0">
                  <c:v>208.20999999999998</c:v>
                </c:pt>
                <c:pt idx="1">
                  <c:v>215.74099999999999</c:v>
                </c:pt>
                <c:pt idx="2">
                  <c:v>167.45400000000001</c:v>
                </c:pt>
                <c:pt idx="3">
                  <c:v>189.16100000000003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11-4D96-BCE1-4A184A6BCB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14562703"/>
        <c:axId val="981704111"/>
      </c:barChart>
      <c:catAx>
        <c:axId val="1014562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981704111"/>
        <c:crosses val="autoZero"/>
        <c:auto val="1"/>
        <c:lblAlgn val="ctr"/>
        <c:lblOffset val="100"/>
        <c:noMultiLvlLbl val="0"/>
      </c:catAx>
      <c:valAx>
        <c:axId val="981704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1014562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I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Ocena F1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SI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('text classification'!$F$30:$I$30,'text classification'!$J$30)</c:f>
              <c:strCache>
                <c:ptCount val="5"/>
                <c:pt idx="0">
                  <c:v>Hugging Face Transformers</c:v>
                </c:pt>
                <c:pt idx="1">
                  <c:v>Google Vertex AI</c:v>
                </c:pt>
                <c:pt idx="2">
                  <c:v>Azure Cognitive Services</c:v>
                </c:pt>
                <c:pt idx="3">
                  <c:v>AWS  SageMaker</c:v>
                </c:pt>
                <c:pt idx="4">
                  <c:v>Rezultati članka</c:v>
                </c:pt>
              </c:strCache>
            </c:strRef>
          </c:cat>
          <c:val>
            <c:numRef>
              <c:f>('text classification'!$F$33:$I$33,'text classification'!$J$33)</c:f>
              <c:numCache>
                <c:formatCode>0.000</c:formatCode>
                <c:ptCount val="5"/>
                <c:pt idx="0">
                  <c:v>0.92800000000000005</c:v>
                </c:pt>
                <c:pt idx="1">
                  <c:v>0.90700000000000003</c:v>
                </c:pt>
                <c:pt idx="2">
                  <c:v>0.9</c:v>
                </c:pt>
                <c:pt idx="3">
                  <c:v>0.80800000000000005</c:v>
                </c:pt>
                <c:pt idx="4">
                  <c:v>0.73499999999999999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EE-D14D-8863-B16BFF96C8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26"/>
        <c:overlap val="-58"/>
        <c:axId val="826238959"/>
        <c:axId val="753972431"/>
      </c:barChart>
      <c:catAx>
        <c:axId val="8262389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15000"/>
                <a:lumOff val="8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753972431"/>
        <c:crosses val="autoZero"/>
        <c:auto val="1"/>
        <c:lblAlgn val="ctr"/>
        <c:lblOffset val="100"/>
        <c:noMultiLvlLbl val="0"/>
      </c:catAx>
      <c:valAx>
        <c:axId val="75397243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99000">
                    <a:schemeClr val="tx1">
                      <a:lumMod val="25000"/>
                      <a:lumOff val="75000"/>
                    </a:schemeClr>
                  </a:gs>
                  <a:gs pos="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826238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I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'text classification'!$C$49:$C$52</c:f>
              <c:strCache>
                <c:ptCount val="4"/>
                <c:pt idx="0">
                  <c:v>AWS  SageMaker</c:v>
                </c:pt>
                <c:pt idx="1">
                  <c:v>Transformers</c:v>
                </c:pt>
                <c:pt idx="2">
                  <c:v>Google Vertex AI</c:v>
                </c:pt>
                <c:pt idx="3">
                  <c:v>Azure Cognitive Services</c:v>
                </c:pt>
              </c:strCache>
            </c:strRef>
          </c:cat>
          <c:val>
            <c:numRef>
              <c:f>'text classification'!$E$49:$E$52</c:f>
              <c:numCache>
                <c:formatCode>0</c:formatCode>
                <c:ptCount val="4"/>
                <c:pt idx="0">
                  <c:v>4</c:v>
                </c:pt>
                <c:pt idx="1">
                  <c:v>2</c:v>
                </c:pt>
                <c:pt idx="2">
                  <c:v>7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ED-4BE1-BD8F-FFA4C5A868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1432991"/>
        <c:axId val="981690671"/>
      </c:barChart>
      <c:catAx>
        <c:axId val="1521432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981690671"/>
        <c:crosses val="autoZero"/>
        <c:auto val="1"/>
        <c:lblAlgn val="ctr"/>
        <c:lblOffset val="100"/>
        <c:noMultiLvlLbl val="0"/>
      </c:catAx>
      <c:valAx>
        <c:axId val="981690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15214329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I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'text classification'!$H$54:$H$57</c:f>
              <c:strCache>
                <c:ptCount val="4"/>
                <c:pt idx="0">
                  <c:v>Google</c:v>
                </c:pt>
                <c:pt idx="1">
                  <c:v>AWS</c:v>
                </c:pt>
                <c:pt idx="2">
                  <c:v>Azure</c:v>
                </c:pt>
                <c:pt idx="3">
                  <c:v>Transformatorji</c:v>
                </c:pt>
              </c:strCache>
            </c:strRef>
          </c:cat>
          <c:val>
            <c:numRef>
              <c:f>'text classification'!$L$54:$L$57</c:f>
              <c:numCache>
                <c:formatCode>#,##0.00\ "€"</c:formatCode>
                <c:ptCount val="4"/>
                <c:pt idx="0">
                  <c:v>0.27333333333333332</c:v>
                </c:pt>
                <c:pt idx="1">
                  <c:v>0.41249999999999998</c:v>
                </c:pt>
                <c:pt idx="2">
                  <c:v>0.34330855018587358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39-4840-9156-D92E997B1F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14561775"/>
        <c:axId val="964957951"/>
      </c:barChart>
      <c:catAx>
        <c:axId val="1014561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964957951"/>
        <c:crosses val="autoZero"/>
        <c:auto val="1"/>
        <c:lblAlgn val="ctr"/>
        <c:lblOffset val="100"/>
        <c:noMultiLvlLbl val="0"/>
      </c:catAx>
      <c:valAx>
        <c:axId val="96495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10145617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I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u="none" strike="noStrike" cap="all" baseline="0">
                <a:effectLst/>
              </a:rPr>
              <a:t>točnost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SI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('object detection'!$E$30:$H$30,'object detection'!$I$30)</c:f>
              <c:strCache>
                <c:ptCount val="5"/>
                <c:pt idx="0">
                  <c:v>AWS  SageMaker</c:v>
                </c:pt>
                <c:pt idx="1">
                  <c:v>Google Vertex AI</c:v>
                </c:pt>
                <c:pt idx="2">
                  <c:v>Azure  Services</c:v>
                </c:pt>
                <c:pt idx="3">
                  <c:v>Hugging Face Transformers</c:v>
                </c:pt>
                <c:pt idx="4">
                  <c:v>Rezultati članka</c:v>
                </c:pt>
              </c:strCache>
            </c:strRef>
          </c:cat>
          <c:val>
            <c:numRef>
              <c:f>('object detection'!$E$33:$H$33,'object detection'!$I$33)</c:f>
              <c:numCache>
                <c:formatCode>0.000</c:formatCode>
                <c:ptCount val="5"/>
                <c:pt idx="0">
                  <c:v>0.98</c:v>
                </c:pt>
                <c:pt idx="1">
                  <c:v>0.97699999999999998</c:v>
                </c:pt>
                <c:pt idx="2">
                  <c:v>0.96499999999999997</c:v>
                </c:pt>
                <c:pt idx="3">
                  <c:v>0.94</c:v>
                </c:pt>
                <c:pt idx="4">
                  <c:v>0.78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89-104C-B19C-7F158295B8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26"/>
        <c:overlap val="-58"/>
        <c:axId val="826238959"/>
        <c:axId val="753972431"/>
      </c:barChart>
      <c:catAx>
        <c:axId val="8262389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15000"/>
                <a:lumOff val="8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753972431"/>
        <c:crosses val="autoZero"/>
        <c:auto val="1"/>
        <c:lblAlgn val="ctr"/>
        <c:lblOffset val="100"/>
        <c:noMultiLvlLbl val="0"/>
      </c:catAx>
      <c:valAx>
        <c:axId val="75397243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99000">
                    <a:schemeClr val="tx1">
                      <a:lumMod val="25000"/>
                      <a:lumOff val="75000"/>
                    </a:schemeClr>
                  </a:gs>
                  <a:gs pos="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826238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I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SI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'object detection'!$D$41:$D$44</c:f>
              <c:strCache>
                <c:ptCount val="4"/>
                <c:pt idx="0">
                  <c:v>AWS  SageMaker</c:v>
                </c:pt>
                <c:pt idx="1">
                  <c:v>Transformers</c:v>
                </c:pt>
                <c:pt idx="2">
                  <c:v>Google Vertex AI</c:v>
                </c:pt>
                <c:pt idx="3">
                  <c:v>Azure Cognitive Services</c:v>
                </c:pt>
              </c:strCache>
            </c:strRef>
          </c:cat>
          <c:val>
            <c:numRef>
              <c:f>'object detection'!$G$41:$G$44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1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2D-49F6-967B-393183D1AB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6136271"/>
        <c:axId val="1025242255"/>
      </c:barChart>
      <c:catAx>
        <c:axId val="966136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1025242255"/>
        <c:crosses val="autoZero"/>
        <c:auto val="1"/>
        <c:lblAlgn val="ctr"/>
        <c:lblOffset val="100"/>
        <c:noMultiLvlLbl val="0"/>
      </c:catAx>
      <c:valAx>
        <c:axId val="1025242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966136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I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'object detection'!$H$54:$H$57</c:f>
              <c:strCache>
                <c:ptCount val="4"/>
                <c:pt idx="0">
                  <c:v>Google</c:v>
                </c:pt>
                <c:pt idx="1">
                  <c:v>AWS</c:v>
                </c:pt>
                <c:pt idx="2">
                  <c:v>Azure</c:v>
                </c:pt>
                <c:pt idx="3">
                  <c:v>Transformatorji</c:v>
                </c:pt>
              </c:strCache>
            </c:strRef>
          </c:cat>
          <c:val>
            <c:numRef>
              <c:f>'object detection'!$L$54:$L$57</c:f>
              <c:numCache>
                <c:formatCode>#,##0.00\ "€"</c:formatCode>
                <c:ptCount val="4"/>
                <c:pt idx="0">
                  <c:v>0.61499999999999999</c:v>
                </c:pt>
                <c:pt idx="1">
                  <c:v>0.5774999999999999</c:v>
                </c:pt>
                <c:pt idx="2">
                  <c:v>0.27750000000000002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48-46E3-ACD6-329D588E31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15325647"/>
        <c:axId val="964958431"/>
      </c:barChart>
      <c:catAx>
        <c:axId val="1515325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964958431"/>
        <c:crosses val="autoZero"/>
        <c:auto val="1"/>
        <c:lblAlgn val="ctr"/>
        <c:lblOffset val="100"/>
        <c:noMultiLvlLbl val="0"/>
      </c:catAx>
      <c:valAx>
        <c:axId val="964958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15153256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I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kumimoji="0" lang="en-GB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Chart Title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Sheet9!$A$2</c:f>
              <c:strCache>
                <c:ptCount val="1"/>
                <c:pt idx="0">
                  <c:v>Transformers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Sheet9!$B$1:$D$1</c:f>
              <c:strCache>
                <c:ptCount val="3"/>
                <c:pt idx="0">
                  <c:v>cena</c:v>
                </c:pt>
                <c:pt idx="1">
                  <c:v>enostavnost</c:v>
                </c:pt>
                <c:pt idx="2">
                  <c:v>uspešnost</c:v>
                </c:pt>
              </c:strCache>
            </c:strRef>
          </c:cat>
          <c:val>
            <c:numRef>
              <c:f>Sheet9!$B$2:$D$2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ED-C642-9084-B187D2FE7C22}"/>
            </c:ext>
          </c:extLst>
        </c:ser>
        <c:ser>
          <c:idx val="1"/>
          <c:order val="1"/>
          <c:tx>
            <c:strRef>
              <c:f>Sheet9!$A$3</c:f>
              <c:strCache>
                <c:ptCount val="1"/>
                <c:pt idx="0">
                  <c:v>Google Vertex AI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Sheet9!$B$1:$D$1</c:f>
              <c:strCache>
                <c:ptCount val="3"/>
                <c:pt idx="0">
                  <c:v>cena</c:v>
                </c:pt>
                <c:pt idx="1">
                  <c:v>enostavnost</c:v>
                </c:pt>
                <c:pt idx="2">
                  <c:v>uspešnost</c:v>
                </c:pt>
              </c:strCache>
            </c:strRef>
          </c:cat>
          <c:val>
            <c:numRef>
              <c:f>Sheet9!$B$3:$D$3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ED-C642-9084-B187D2FE7C22}"/>
            </c:ext>
          </c:extLst>
        </c:ser>
        <c:ser>
          <c:idx val="2"/>
          <c:order val="2"/>
          <c:tx>
            <c:strRef>
              <c:f>Sheet9!$A$4</c:f>
              <c:strCache>
                <c:ptCount val="1"/>
                <c:pt idx="0">
                  <c:v>AWS Amazon SageMaker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Sheet9!$B$1:$D$1</c:f>
              <c:strCache>
                <c:ptCount val="3"/>
                <c:pt idx="0">
                  <c:v>cena</c:v>
                </c:pt>
                <c:pt idx="1">
                  <c:v>enostavnost</c:v>
                </c:pt>
                <c:pt idx="2">
                  <c:v>uspešnost</c:v>
                </c:pt>
              </c:strCache>
            </c:strRef>
          </c:cat>
          <c:val>
            <c:numRef>
              <c:f>Sheet9!$B$4:$D$4</c:f>
              <c:numCache>
                <c:formatCode>General</c:formatCode>
                <c:ptCount val="3"/>
                <c:pt idx="0">
                  <c:v>4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ED-C642-9084-B187D2FE7C22}"/>
            </c:ext>
          </c:extLst>
        </c:ser>
        <c:ser>
          <c:idx val="3"/>
          <c:order val="3"/>
          <c:tx>
            <c:strRef>
              <c:f>Sheet9!$A$5</c:f>
              <c:strCache>
                <c:ptCount val="1"/>
                <c:pt idx="0">
                  <c:v>Azure Cognitive Services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Sheet9!$B$1:$D$1</c:f>
              <c:strCache>
                <c:ptCount val="3"/>
                <c:pt idx="0">
                  <c:v>cena</c:v>
                </c:pt>
                <c:pt idx="1">
                  <c:v>enostavnost</c:v>
                </c:pt>
                <c:pt idx="2">
                  <c:v>uspešnost</c:v>
                </c:pt>
              </c:strCache>
            </c:strRef>
          </c:cat>
          <c:val>
            <c:numRef>
              <c:f>Sheet9!$B$5:$D$5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1ED-C642-9084-B187D2FE7C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9963231"/>
        <c:axId val="1529964959"/>
      </c:lineChart>
      <c:catAx>
        <c:axId val="1529963231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1529964959"/>
        <c:crosses val="autoZero"/>
        <c:auto val="1"/>
        <c:lblAlgn val="ctr"/>
        <c:lblOffset val="100"/>
        <c:noMultiLvlLbl val="0"/>
      </c:catAx>
      <c:valAx>
        <c:axId val="1529964959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15299632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I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ocena</a:t>
            </a:r>
            <a:r>
              <a:rPr lang="en-GB" baseline="0"/>
              <a:t> F1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SI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NER!$E$3:$I$3</c:f>
              <c:strCache>
                <c:ptCount val="5"/>
                <c:pt idx="0">
                  <c:v>AWS  SageMaker</c:v>
                </c:pt>
                <c:pt idx="1">
                  <c:v>Hugging Face Transformers</c:v>
                </c:pt>
                <c:pt idx="2">
                  <c:v>Google Vertex AI</c:v>
                </c:pt>
                <c:pt idx="3">
                  <c:v>Rezultati članka</c:v>
                </c:pt>
                <c:pt idx="4">
                  <c:v>Azure Cognitive Services</c:v>
                </c:pt>
              </c:strCache>
            </c:strRef>
          </c:cat>
          <c:val>
            <c:numRef>
              <c:f>NER!$E$6:$I$6</c:f>
              <c:numCache>
                <c:formatCode>0.000</c:formatCode>
                <c:ptCount val="5"/>
                <c:pt idx="0">
                  <c:v>0.95753452039058018</c:v>
                </c:pt>
                <c:pt idx="1">
                  <c:v>0.92099565689467977</c:v>
                </c:pt>
                <c:pt idx="2">
                  <c:v>0.9194997281131051</c:v>
                </c:pt>
                <c:pt idx="3" formatCode="General">
                  <c:v>0.91600000000000004</c:v>
                </c:pt>
                <c:pt idx="4">
                  <c:v>0.84045627973358705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FE-644D-890D-21464BEB67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26"/>
        <c:overlap val="-58"/>
        <c:axId val="852188383"/>
        <c:axId val="1193279055"/>
      </c:barChart>
      <c:catAx>
        <c:axId val="8521883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15000"/>
                <a:lumOff val="8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1193279055"/>
        <c:crosses val="autoZero"/>
        <c:auto val="1"/>
        <c:lblAlgn val="ctr"/>
        <c:lblOffset val="100"/>
        <c:noMultiLvlLbl val="0"/>
      </c:catAx>
      <c:valAx>
        <c:axId val="119327905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99000">
                    <a:schemeClr val="tx1">
                      <a:lumMod val="25000"/>
                      <a:lumOff val="75000"/>
                    </a:schemeClr>
                  </a:gs>
                  <a:gs pos="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852188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I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NER!$E$34</c:f>
              <c:strCache>
                <c:ptCount val="1"/>
                <c:pt idx="0">
                  <c:v>PER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SI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NER!$D$35:$D$38</c:f>
              <c:strCache>
                <c:ptCount val="4"/>
                <c:pt idx="0">
                  <c:v>AWS  SageMaker</c:v>
                </c:pt>
                <c:pt idx="1">
                  <c:v>Transformers</c:v>
                </c:pt>
                <c:pt idx="2">
                  <c:v>Google Vertex AI</c:v>
                </c:pt>
                <c:pt idx="3">
                  <c:v>Azure Cognitive Services</c:v>
                </c:pt>
              </c:strCache>
            </c:strRef>
          </c:cat>
          <c:val>
            <c:numRef>
              <c:f>NER!$E$35:$E$38</c:f>
              <c:numCache>
                <c:formatCode>0</c:formatCode>
                <c:ptCount val="4"/>
                <c:pt idx="0">
                  <c:v>6.6759000000000004</c:v>
                </c:pt>
                <c:pt idx="1">
                  <c:v>6.4610000000000003</c:v>
                </c:pt>
                <c:pt idx="2">
                  <c:v>6.44</c:v>
                </c:pt>
                <c:pt idx="3">
                  <c:v>6.0045999999999999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C8-45EA-ADB5-1C22804F1E44}"/>
            </c:ext>
          </c:extLst>
        </c:ser>
        <c:ser>
          <c:idx val="1"/>
          <c:order val="1"/>
          <c:tx>
            <c:strRef>
              <c:f>NER!$F$34</c:f>
              <c:strCache>
                <c:ptCount val="1"/>
                <c:pt idx="0">
                  <c:v>MISC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SI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NER!$D$35:$D$38</c:f>
              <c:strCache>
                <c:ptCount val="4"/>
                <c:pt idx="0">
                  <c:v>AWS  SageMaker</c:v>
                </c:pt>
                <c:pt idx="1">
                  <c:v>Transformers</c:v>
                </c:pt>
                <c:pt idx="2">
                  <c:v>Google Vertex AI</c:v>
                </c:pt>
                <c:pt idx="3">
                  <c:v>Azure Cognitive Services</c:v>
                </c:pt>
              </c:strCache>
            </c:strRef>
          </c:cat>
          <c:val>
            <c:numRef>
              <c:f>NER!$F$35:$F$38</c:f>
              <c:numCache>
                <c:formatCode>0</c:formatCode>
                <c:ptCount val="4"/>
                <c:pt idx="0">
                  <c:v>5.7222</c:v>
                </c:pt>
                <c:pt idx="1">
                  <c:v>5.5380000000000003</c:v>
                </c:pt>
                <c:pt idx="2">
                  <c:v>5.5200000000000005</c:v>
                </c:pt>
                <c:pt idx="3">
                  <c:v>5.1467999999999998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C8-45EA-ADB5-1C22804F1E44}"/>
            </c:ext>
          </c:extLst>
        </c:ser>
        <c:ser>
          <c:idx val="2"/>
          <c:order val="2"/>
          <c:tx>
            <c:strRef>
              <c:f>NER!$G$34</c:f>
              <c:strCache>
                <c:ptCount val="1"/>
                <c:pt idx="0">
                  <c:v>LOC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SI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NER!$D$35:$D$38</c:f>
              <c:strCache>
                <c:ptCount val="4"/>
                <c:pt idx="0">
                  <c:v>AWS  SageMaker</c:v>
                </c:pt>
                <c:pt idx="1">
                  <c:v>Transformers</c:v>
                </c:pt>
                <c:pt idx="2">
                  <c:v>Google Vertex AI</c:v>
                </c:pt>
                <c:pt idx="3">
                  <c:v>Azure Cognitive Services</c:v>
                </c:pt>
              </c:strCache>
            </c:strRef>
          </c:cat>
          <c:val>
            <c:numRef>
              <c:f>NER!$G$35:$G$38</c:f>
              <c:numCache>
                <c:formatCode>0</c:formatCode>
                <c:ptCount val="4"/>
                <c:pt idx="0">
                  <c:v>8.5832999999999995</c:v>
                </c:pt>
                <c:pt idx="1">
                  <c:v>8.3070000000000004</c:v>
                </c:pt>
                <c:pt idx="2">
                  <c:v>8.2800000000000011</c:v>
                </c:pt>
                <c:pt idx="3">
                  <c:v>7.7202000000000002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C8-45EA-ADB5-1C22804F1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1433919"/>
        <c:axId val="981718511"/>
      </c:barChart>
      <c:catAx>
        <c:axId val="1521433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981718511"/>
        <c:crosses val="autoZero"/>
        <c:auto val="1"/>
        <c:lblAlgn val="ctr"/>
        <c:lblOffset val="100"/>
        <c:noMultiLvlLbl val="0"/>
      </c:catAx>
      <c:valAx>
        <c:axId val="981718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1521433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I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NER!$J$46:$J$49</c:f>
              <c:strCache>
                <c:ptCount val="4"/>
                <c:pt idx="0">
                  <c:v>Google</c:v>
                </c:pt>
                <c:pt idx="1">
                  <c:v>AWS</c:v>
                </c:pt>
                <c:pt idx="2">
                  <c:v>Azure</c:v>
                </c:pt>
                <c:pt idx="3">
                  <c:v>Transformatorji</c:v>
                </c:pt>
              </c:strCache>
            </c:strRef>
          </c:cat>
          <c:val>
            <c:numRef>
              <c:f>NER!$N$46:$N$49</c:f>
              <c:numCache>
                <c:formatCode>#,##0.00\ "€"</c:formatCode>
                <c:ptCount val="4"/>
                <c:pt idx="0">
                  <c:v>0.13666666666666666</c:v>
                </c:pt>
                <c:pt idx="1">
                  <c:v>0.20624999999999999</c:v>
                </c:pt>
                <c:pt idx="2">
                  <c:v>0.11354999999999998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3D-4EB5-A138-1FD82A980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2883151"/>
        <c:axId val="981686831"/>
      </c:barChart>
      <c:catAx>
        <c:axId val="1162883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981686831"/>
        <c:crosses val="autoZero"/>
        <c:auto val="1"/>
        <c:lblAlgn val="ctr"/>
        <c:lblOffset val="100"/>
        <c:noMultiLvlLbl val="0"/>
      </c:catAx>
      <c:valAx>
        <c:axId val="981686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1162883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I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Ocena</a:t>
            </a:r>
            <a:r>
              <a:rPr lang="en-GB" baseline="0"/>
              <a:t> f1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SI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sentiment!$E$30:$I$30</c:f>
              <c:strCache>
                <c:ptCount val="5"/>
                <c:pt idx="0">
                  <c:v>Google Vertex AI</c:v>
                </c:pt>
                <c:pt idx="1">
                  <c:v>Hugging Face Transformers</c:v>
                </c:pt>
                <c:pt idx="2">
                  <c:v>AWS  SageMaker</c:v>
                </c:pt>
                <c:pt idx="3">
                  <c:v>Azure Cognitive Services</c:v>
                </c:pt>
                <c:pt idx="4">
                  <c:v>Rezultati članka</c:v>
                </c:pt>
              </c:strCache>
            </c:strRef>
          </c:cat>
          <c:val>
            <c:numRef>
              <c:f>sentiment!$E$33:$I$33</c:f>
              <c:numCache>
                <c:formatCode>General</c:formatCode>
                <c:ptCount val="5"/>
                <c:pt idx="0">
                  <c:v>0.87646018022128425</c:v>
                </c:pt>
                <c:pt idx="1">
                  <c:v>0.92400000000000004</c:v>
                </c:pt>
                <c:pt idx="2">
                  <c:v>0.92900000000000005</c:v>
                </c:pt>
                <c:pt idx="3">
                  <c:v>0.87656020757299269</c:v>
                </c:pt>
                <c:pt idx="4" formatCode="0.000">
                  <c:v>0.78159509202453992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FF-1C40-BA37-4A3E64831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26"/>
        <c:overlap val="-58"/>
        <c:axId val="826238959"/>
        <c:axId val="753972431"/>
      </c:barChart>
      <c:catAx>
        <c:axId val="8262389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15000"/>
                <a:lumOff val="8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753972431"/>
        <c:crosses val="autoZero"/>
        <c:auto val="1"/>
        <c:lblAlgn val="ctr"/>
        <c:lblOffset val="100"/>
        <c:noMultiLvlLbl val="0"/>
      </c:catAx>
      <c:valAx>
        <c:axId val="75397243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99000">
                    <a:schemeClr val="tx1">
                      <a:lumMod val="25000"/>
                      <a:lumOff val="75000"/>
                    </a:schemeClr>
                  </a:gs>
                  <a:gs pos="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826238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I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Napake pri zaznavi sentimenta</a:t>
            </a:r>
            <a:endParaRPr lang="sl-SI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SI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sentiment!$C$41:$C$44</c:f>
              <c:strCache>
                <c:ptCount val="4"/>
                <c:pt idx="0">
                  <c:v>AWS  SageMaker</c:v>
                </c:pt>
                <c:pt idx="1">
                  <c:v>Hugging Face Transformers</c:v>
                </c:pt>
                <c:pt idx="2">
                  <c:v>Google Vertex AI</c:v>
                </c:pt>
                <c:pt idx="3">
                  <c:v>Azure Cognitive Services</c:v>
                </c:pt>
              </c:strCache>
            </c:strRef>
          </c:cat>
          <c:val>
            <c:numRef>
              <c:f>sentiment!$F$41:$F$44</c:f>
              <c:numCache>
                <c:formatCode>General</c:formatCode>
                <c:ptCount val="4"/>
                <c:pt idx="0">
                  <c:v>3</c:v>
                </c:pt>
                <c:pt idx="1">
                  <c:v>4</c:v>
                </c:pt>
                <c:pt idx="2">
                  <c:v>7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81-4951-A495-CC71D201D6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26166047"/>
        <c:axId val="1019747151"/>
      </c:barChart>
      <c:catAx>
        <c:axId val="1026166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1019747151"/>
        <c:crosses val="autoZero"/>
        <c:auto val="1"/>
        <c:lblAlgn val="ctr"/>
        <c:lblOffset val="100"/>
        <c:noMultiLvlLbl val="0"/>
      </c:catAx>
      <c:valAx>
        <c:axId val="1019747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1026166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I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sentiment!$J$46:$J$49</c:f>
              <c:strCache>
                <c:ptCount val="4"/>
                <c:pt idx="0">
                  <c:v>Google</c:v>
                </c:pt>
                <c:pt idx="1">
                  <c:v>AWS</c:v>
                </c:pt>
                <c:pt idx="2">
                  <c:v>Azure</c:v>
                </c:pt>
                <c:pt idx="3">
                  <c:v>Transformatorji</c:v>
                </c:pt>
              </c:strCache>
            </c:strRef>
          </c:cat>
          <c:val>
            <c:numRef>
              <c:f>sentiment!$N$46:$N$49</c:f>
              <c:numCache>
                <c:formatCode>#,##0.00\ "€"</c:formatCode>
                <c:ptCount val="4"/>
                <c:pt idx="0">
                  <c:v>0.13666666666666666</c:v>
                </c:pt>
                <c:pt idx="1">
                  <c:v>0.20624999999999999</c:v>
                </c:pt>
                <c:pt idx="2">
                  <c:v>0.230875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38-496C-9D9F-07A6453F97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9259599"/>
        <c:axId val="981715151"/>
      </c:barChart>
      <c:catAx>
        <c:axId val="1169259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981715151"/>
        <c:crosses val="autoZero"/>
        <c:auto val="1"/>
        <c:lblAlgn val="ctr"/>
        <c:lblOffset val="100"/>
        <c:noMultiLvlLbl val="0"/>
      </c:catAx>
      <c:valAx>
        <c:axId val="981715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11692595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I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Rouge-l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SI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(summarization!$E$30,summarization!$F$30:$I$30)</c:f>
              <c:strCache>
                <c:ptCount val="5"/>
                <c:pt idx="0">
                  <c:v>Rezultati članka</c:v>
                </c:pt>
                <c:pt idx="1">
                  <c:v>Azure Cognitive Services</c:v>
                </c:pt>
                <c:pt idx="2">
                  <c:v>Google Vertex AI</c:v>
                </c:pt>
                <c:pt idx="3">
                  <c:v>AWS  SageMaker</c:v>
                </c:pt>
                <c:pt idx="4">
                  <c:v>Hugging Face Transformers</c:v>
                </c:pt>
              </c:strCache>
            </c:strRef>
          </c:cat>
          <c:val>
            <c:numRef>
              <c:f>(summarization!$E$33,summarization!$F$33:$I$33)</c:f>
              <c:numCache>
                <c:formatCode>0.000</c:formatCode>
                <c:ptCount val="5"/>
                <c:pt idx="0" formatCode="General">
                  <c:v>0.39200000000000002</c:v>
                </c:pt>
                <c:pt idx="1">
                  <c:v>0.33034000000000002</c:v>
                </c:pt>
                <c:pt idx="2">
                  <c:v>0.30599999999999999</c:v>
                </c:pt>
                <c:pt idx="3">
                  <c:v>0.20100000000000001</c:v>
                </c:pt>
                <c:pt idx="4">
                  <c:v>0.192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7C-D644-871B-736FF471E3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26"/>
        <c:overlap val="-58"/>
        <c:axId val="826238959"/>
        <c:axId val="753972431"/>
      </c:barChart>
      <c:catAx>
        <c:axId val="8262389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15000"/>
                <a:lumOff val="8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753972431"/>
        <c:crosses val="autoZero"/>
        <c:auto val="1"/>
        <c:lblAlgn val="ctr"/>
        <c:lblOffset val="100"/>
        <c:noMultiLvlLbl val="0"/>
      </c:catAx>
      <c:valAx>
        <c:axId val="75397243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99000">
                    <a:schemeClr val="tx1">
                      <a:lumMod val="25000"/>
                      <a:lumOff val="75000"/>
                    </a:schemeClr>
                  </a:gs>
                  <a:gs pos="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826238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I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summarization!$I$44:$I$46</c:f>
              <c:strCache>
                <c:ptCount val="3"/>
                <c:pt idx="0">
                  <c:v>Google</c:v>
                </c:pt>
                <c:pt idx="1">
                  <c:v>AWS</c:v>
                </c:pt>
                <c:pt idx="2">
                  <c:v>Azure</c:v>
                </c:pt>
              </c:strCache>
            </c:strRef>
          </c:cat>
          <c:val>
            <c:numRef>
              <c:f>summarization!$M$44:$M$46</c:f>
              <c:numCache>
                <c:formatCode>#,##0.00\ "€"</c:formatCode>
                <c:ptCount val="3"/>
                <c:pt idx="0">
                  <c:v>0.61499999999999999</c:v>
                </c:pt>
                <c:pt idx="1">
                  <c:v>0.5774999999999999</c:v>
                </c:pt>
                <c:pt idx="2">
                  <c:v>0.92349999999999999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79-4E76-9B71-30F5626D96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0948415"/>
        <c:axId val="1160476191"/>
      </c:barChart>
      <c:catAx>
        <c:axId val="980948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1160476191"/>
        <c:crosses val="autoZero"/>
        <c:auto val="1"/>
        <c:lblAlgn val="ctr"/>
        <c:lblOffset val="100"/>
        <c:noMultiLvlLbl val="0"/>
      </c:catAx>
      <c:valAx>
        <c:axId val="1160476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980948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99000">
              <a:schemeClr val="tx1">
                <a:lumMod val="25000"/>
                <a:lumOff val="75000"/>
              </a:schemeClr>
            </a:gs>
            <a:gs pos="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15000"/>
                <a:lumOff val="85000"/>
              </a:schemeClr>
            </a:gs>
            <a:gs pos="0">
              <a:schemeClr val="tx1">
                <a:lumMod val="5000"/>
                <a:lumOff val="9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99000">
              <a:schemeClr val="tx1">
                <a:lumMod val="25000"/>
                <a:lumOff val="75000"/>
              </a:schemeClr>
            </a:gs>
            <a:gs pos="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15000"/>
                <a:lumOff val="85000"/>
              </a:schemeClr>
            </a:gs>
            <a:gs pos="0">
              <a:schemeClr val="tx1">
                <a:lumMod val="5000"/>
                <a:lumOff val="9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99000">
              <a:schemeClr val="tx1">
                <a:lumMod val="25000"/>
                <a:lumOff val="75000"/>
              </a:schemeClr>
            </a:gs>
            <a:gs pos="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15000"/>
                <a:lumOff val="85000"/>
              </a:schemeClr>
            </a:gs>
            <a:gs pos="0">
              <a:schemeClr val="tx1">
                <a:lumMod val="5000"/>
                <a:lumOff val="9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99000">
              <a:schemeClr val="tx1">
                <a:lumMod val="25000"/>
                <a:lumOff val="75000"/>
              </a:schemeClr>
            </a:gs>
            <a:gs pos="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15000"/>
                <a:lumOff val="85000"/>
              </a:schemeClr>
            </a:gs>
            <a:gs pos="0">
              <a:schemeClr val="tx1">
                <a:lumMod val="5000"/>
                <a:lumOff val="9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99000">
              <a:schemeClr val="tx1">
                <a:lumMod val="25000"/>
                <a:lumOff val="75000"/>
              </a:schemeClr>
            </a:gs>
            <a:gs pos="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15000"/>
                <a:lumOff val="85000"/>
              </a:schemeClr>
            </a:gs>
            <a:gs pos="0">
              <a:schemeClr val="tx1">
                <a:lumMod val="5000"/>
                <a:lumOff val="9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99000">
              <a:schemeClr val="tx1">
                <a:lumMod val="25000"/>
                <a:lumOff val="75000"/>
              </a:schemeClr>
            </a:gs>
            <a:gs pos="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15000"/>
                <a:lumOff val="85000"/>
              </a:schemeClr>
            </a:gs>
            <a:gs pos="0">
              <a:schemeClr val="tx1">
                <a:lumMod val="5000"/>
                <a:lumOff val="9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99000">
              <a:schemeClr val="tx1">
                <a:lumMod val="25000"/>
                <a:lumOff val="75000"/>
              </a:schemeClr>
            </a:gs>
            <a:gs pos="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15000"/>
                <a:lumOff val="85000"/>
              </a:schemeClr>
            </a:gs>
            <a:gs pos="0">
              <a:schemeClr val="tx1">
                <a:lumMod val="5000"/>
                <a:lumOff val="9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266700</xdr:colOff>
      <xdr:row>20</xdr:row>
      <xdr:rowOff>50800</xdr:rowOff>
    </xdr:from>
    <xdr:to>
      <xdr:col>17</xdr:col>
      <xdr:colOff>215900</xdr:colOff>
      <xdr:row>46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23D1776-3160-CCD2-BE75-3DEB83F11A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1511300</xdr:colOff>
      <xdr:row>10</xdr:row>
      <xdr:rowOff>25400</xdr:rowOff>
    </xdr:from>
    <xdr:to>
      <xdr:col>21</xdr:col>
      <xdr:colOff>304800</xdr:colOff>
      <xdr:row>33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FDB9E27-2C8A-0882-7604-7B6E41F98B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750570</xdr:colOff>
      <xdr:row>41</xdr:row>
      <xdr:rowOff>94297</xdr:rowOff>
    </xdr:from>
    <xdr:to>
      <xdr:col>8</xdr:col>
      <xdr:colOff>323850</xdr:colOff>
      <xdr:row>56</xdr:row>
      <xdr:rowOff>120967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19FD04A-6380-D908-3ACB-A5C1D2FCAB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320040</xdr:colOff>
      <xdr:row>50</xdr:row>
      <xdr:rowOff>143827</xdr:rowOff>
    </xdr:from>
    <xdr:to>
      <xdr:col>15</xdr:col>
      <xdr:colOff>438150</xdr:colOff>
      <xdr:row>65</xdr:row>
      <xdr:rowOff>168592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79478B0-E229-6FE6-622E-601E891A20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177800</xdr:colOff>
      <xdr:row>3</xdr:row>
      <xdr:rowOff>120650</xdr:rowOff>
    </xdr:from>
    <xdr:to>
      <xdr:col>18</xdr:col>
      <xdr:colOff>406400</xdr:colOff>
      <xdr:row>25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CE69B9C-7913-C102-CAD6-DCBD331D4D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567690</xdr:colOff>
      <xdr:row>44</xdr:row>
      <xdr:rowOff>117157</xdr:rowOff>
    </xdr:from>
    <xdr:to>
      <xdr:col>8</xdr:col>
      <xdr:colOff>179070</xdr:colOff>
      <xdr:row>59</xdr:row>
      <xdr:rowOff>155257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4A31EE2-BC88-BFA4-784D-AE713E079E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455295</xdr:colOff>
      <xdr:row>50</xdr:row>
      <xdr:rowOff>98107</xdr:rowOff>
    </xdr:from>
    <xdr:to>
      <xdr:col>17</xdr:col>
      <xdr:colOff>68580</xdr:colOff>
      <xdr:row>65</xdr:row>
      <xdr:rowOff>124777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DD72283-4F27-E51B-EE00-1E4F3D2747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520700</xdr:colOff>
      <xdr:row>4</xdr:row>
      <xdr:rowOff>184150</xdr:rowOff>
    </xdr:from>
    <xdr:to>
      <xdr:col>20</xdr:col>
      <xdr:colOff>76200</xdr:colOff>
      <xdr:row>26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30E71D-B596-B846-8741-379D843016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36</xdr:row>
      <xdr:rowOff>60007</xdr:rowOff>
    </xdr:from>
    <xdr:to>
      <xdr:col>7</xdr:col>
      <xdr:colOff>1173480</xdr:colOff>
      <xdr:row>51</xdr:row>
      <xdr:rowOff>27622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34CD679-B066-757C-2C9F-20BB29E0F7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495300</xdr:colOff>
      <xdr:row>4</xdr:row>
      <xdr:rowOff>184150</xdr:rowOff>
    </xdr:from>
    <xdr:to>
      <xdr:col>20</xdr:col>
      <xdr:colOff>50800</xdr:colOff>
      <xdr:row>26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654D78-BEAE-6A47-BE95-C84B40EE50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131445</xdr:colOff>
      <xdr:row>35</xdr:row>
      <xdr:rowOff>101917</xdr:rowOff>
    </xdr:from>
    <xdr:to>
      <xdr:col>20</xdr:col>
      <xdr:colOff>506730</xdr:colOff>
      <xdr:row>50</xdr:row>
      <xdr:rowOff>101917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7D6EB9C-63B3-43EA-537F-641B4DDE88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640080</xdr:colOff>
      <xdr:row>59</xdr:row>
      <xdr:rowOff>67627</xdr:rowOff>
    </xdr:from>
    <xdr:to>
      <xdr:col>15</xdr:col>
      <xdr:colOff>72390</xdr:colOff>
      <xdr:row>74</xdr:row>
      <xdr:rowOff>92392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6DD0979-7B11-A5D0-5879-8C2F535336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546100</xdr:colOff>
      <xdr:row>3</xdr:row>
      <xdr:rowOff>184150</xdr:rowOff>
    </xdr:from>
    <xdr:to>
      <xdr:col>20</xdr:col>
      <xdr:colOff>101600</xdr:colOff>
      <xdr:row>25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183C1C-7819-CD40-AEA7-A5E1C2AE61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230505</xdr:colOff>
      <xdr:row>51</xdr:row>
      <xdr:rowOff>162877</xdr:rowOff>
    </xdr:from>
    <xdr:to>
      <xdr:col>5</xdr:col>
      <xdr:colOff>855345</xdr:colOff>
      <xdr:row>67</xdr:row>
      <xdr:rowOff>16192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236F3FB-65C0-BA4A-9E4A-9BC74A1FEE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371475</xdr:colOff>
      <xdr:row>43</xdr:row>
      <xdr:rowOff>79057</xdr:rowOff>
    </xdr:from>
    <xdr:to>
      <xdr:col>19</xdr:col>
      <xdr:colOff>581025</xdr:colOff>
      <xdr:row>58</xdr:row>
      <xdr:rowOff>103822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8437A55-D175-0520-2438-03E096DB49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228600</xdr:colOff>
      <xdr:row>4</xdr:row>
      <xdr:rowOff>133350</xdr:rowOff>
    </xdr:from>
    <xdr:to>
      <xdr:col>19</xdr:col>
      <xdr:colOff>457200</xdr:colOff>
      <xdr:row>26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0E68EB-1D82-294C-AB7E-F42B14892A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1113472</xdr:colOff>
      <xdr:row>46</xdr:row>
      <xdr:rowOff>79057</xdr:rowOff>
    </xdr:from>
    <xdr:to>
      <xdr:col>6</xdr:col>
      <xdr:colOff>825817</xdr:colOff>
      <xdr:row>61</xdr:row>
      <xdr:rowOff>111442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7C80788-359A-F2E7-99FF-D8DDB5A9C4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483870</xdr:colOff>
      <xdr:row>38</xdr:row>
      <xdr:rowOff>67627</xdr:rowOff>
    </xdr:from>
    <xdr:to>
      <xdr:col>20</xdr:col>
      <xdr:colOff>257175</xdr:colOff>
      <xdr:row>53</xdr:row>
      <xdr:rowOff>67627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A5D86E9-0340-DBF5-C329-90DAFE3E5B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317500</xdr:colOff>
      <xdr:row>4</xdr:row>
      <xdr:rowOff>63500</xdr:rowOff>
    </xdr:from>
    <xdr:to>
      <xdr:col>15</xdr:col>
      <xdr:colOff>419100</xdr:colOff>
      <xdr:row>22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D8DC7C-7784-33C3-89B8-01F81D2305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C6375-E179-457B-8079-F11912284CFE}">
  <dimension ref="C2:O22"/>
  <sheetViews>
    <sheetView workbookViewId="0">
      <selection activeCell="K14" sqref="K14"/>
    </sheetView>
  </sheetViews>
  <sheetFormatPr defaultColWidth="8.77734375" defaultRowHeight="14.4"/>
  <cols>
    <col min="3" max="3" width="21.44140625" bestFit="1" customWidth="1"/>
    <col min="4" max="4" width="18" bestFit="1" customWidth="1"/>
    <col min="5" max="5" width="16.109375" bestFit="1" customWidth="1"/>
    <col min="6" max="6" width="15.44140625" customWidth="1"/>
    <col min="7" max="7" width="20.6640625" customWidth="1"/>
    <col min="8" max="8" width="20.109375" bestFit="1" customWidth="1"/>
    <col min="12" max="12" width="11.109375" bestFit="1" customWidth="1"/>
  </cols>
  <sheetData>
    <row r="2" spans="3:15" ht="15" thickBot="1"/>
    <row r="3" spans="3:15" ht="15" thickBot="1">
      <c r="E3" s="4" t="s">
        <v>4</v>
      </c>
      <c r="F3" s="34" t="s">
        <v>14</v>
      </c>
      <c r="G3" s="7" t="s">
        <v>15</v>
      </c>
      <c r="H3" s="3" t="s">
        <v>16</v>
      </c>
    </row>
    <row r="4" spans="3:15">
      <c r="C4" s="73" t="s">
        <v>5</v>
      </c>
      <c r="D4" s="32" t="s">
        <v>12</v>
      </c>
      <c r="E4" s="12">
        <v>0.92300000000000004</v>
      </c>
      <c r="F4" s="8">
        <v>0.92</v>
      </c>
      <c r="G4" s="38">
        <v>0.95369999999999999</v>
      </c>
      <c r="H4" s="11">
        <v>0.85780000000000001</v>
      </c>
    </row>
    <row r="5" spans="3:15">
      <c r="C5" s="74"/>
      <c r="D5" s="33" t="s">
        <v>13</v>
      </c>
      <c r="E5" s="12">
        <v>0.91900000000000004</v>
      </c>
      <c r="F5" s="10">
        <v>0.91900000000000004</v>
      </c>
      <c r="G5" s="39">
        <v>0.96140000000000003</v>
      </c>
      <c r="H5" s="12">
        <v>0.82379999999999998</v>
      </c>
    </row>
    <row r="6" spans="3:15" ht="15" thickBot="1">
      <c r="C6" s="75"/>
      <c r="D6" s="2" t="s">
        <v>7</v>
      </c>
      <c r="E6" s="14">
        <f>(2*E4*E5)/(E4+E5)</f>
        <v>0.92099565689467977</v>
      </c>
      <c r="F6" s="35">
        <f>(2*F4*F5)/(F4+F5)</f>
        <v>0.9194997281131051</v>
      </c>
      <c r="G6" s="40">
        <f>(2*G4*G5)/(G4+G5)</f>
        <v>0.95753452039058018</v>
      </c>
      <c r="H6" s="41">
        <f>(2*H4*H5)/(H4+H5)</f>
        <v>0.84045627973358705</v>
      </c>
      <c r="K6">
        <v>0.95099999999999996</v>
      </c>
    </row>
    <row r="7" spans="3:15" ht="15" thickBot="1">
      <c r="C7" s="76" t="s">
        <v>0</v>
      </c>
      <c r="D7" s="32" t="s">
        <v>12</v>
      </c>
      <c r="E7" s="36">
        <v>0.92800000000000005</v>
      </c>
      <c r="F7" s="31">
        <v>0.92400000000000004</v>
      </c>
      <c r="G7" s="42">
        <v>0.86219999999999997</v>
      </c>
      <c r="H7" s="11">
        <v>0.86229999999999996</v>
      </c>
    </row>
    <row r="8" spans="3:15" ht="15" thickBot="1">
      <c r="C8" s="77"/>
      <c r="D8" s="33" t="s">
        <v>13</v>
      </c>
      <c r="E8" s="20">
        <v>0.92900000000000005</v>
      </c>
      <c r="F8" s="9">
        <v>0.92400000000000004</v>
      </c>
      <c r="G8" s="43">
        <v>0.89119999999999999</v>
      </c>
      <c r="H8" s="12">
        <v>0.89129999999999998</v>
      </c>
      <c r="L8" s="4"/>
      <c r="M8" s="34"/>
      <c r="N8" s="7"/>
      <c r="O8" s="3"/>
    </row>
    <row r="9" spans="3:15" ht="15" thickBot="1">
      <c r="C9" s="78"/>
      <c r="D9" s="6" t="s">
        <v>7</v>
      </c>
      <c r="E9" s="20">
        <v>0.92900000000000005</v>
      </c>
      <c r="F9" s="23">
        <f t="shared" ref="F9:G9" si="0">(2*F7*F8)/(F7+F8)</f>
        <v>0.92400000000000004</v>
      </c>
      <c r="G9" s="13">
        <f t="shared" si="0"/>
        <v>0.87646018022128425</v>
      </c>
      <c r="H9" s="13">
        <f>(2*H7*H8)/(H7+H8)</f>
        <v>0.87656020757299269</v>
      </c>
    </row>
    <row r="10" spans="3:15">
      <c r="C10" s="76" t="s">
        <v>1</v>
      </c>
      <c r="D10" s="4" t="s">
        <v>8</v>
      </c>
      <c r="E10" s="29">
        <v>0.20899999999999999</v>
      </c>
      <c r="F10" s="15">
        <v>0.42948999999999998</v>
      </c>
      <c r="G10" s="11">
        <v>0.22600000000000001</v>
      </c>
      <c r="H10" s="11">
        <v>0.42620999999999998</v>
      </c>
    </row>
    <row r="11" spans="3:15">
      <c r="C11" s="77"/>
      <c r="D11" s="5" t="s">
        <v>6</v>
      </c>
      <c r="E11" s="30">
        <v>0.19</v>
      </c>
      <c r="F11" s="16">
        <v>0.20815</v>
      </c>
      <c r="G11" s="44">
        <v>2.1000000000000001E-2</v>
      </c>
      <c r="H11" s="12">
        <v>0.21983</v>
      </c>
    </row>
    <row r="12" spans="3:15" ht="15" thickBot="1">
      <c r="C12" s="78"/>
      <c r="D12" s="6" t="s">
        <v>9</v>
      </c>
      <c r="E12" s="22">
        <v>0.1918</v>
      </c>
      <c r="F12" s="17">
        <v>0.30619000000000002</v>
      </c>
      <c r="G12" s="41">
        <v>0.20100000000000001</v>
      </c>
      <c r="H12" s="14">
        <v>0.33034000000000002</v>
      </c>
    </row>
    <row r="13" spans="3:15">
      <c r="C13" s="76" t="s">
        <v>11</v>
      </c>
      <c r="D13" s="32" t="s">
        <v>12</v>
      </c>
      <c r="E13" s="19">
        <v>0.47470000000000001</v>
      </c>
      <c r="F13" s="11">
        <v>0.63700000000000001</v>
      </c>
      <c r="G13" s="45">
        <v>0.51300000000000001</v>
      </c>
      <c r="H13" s="46">
        <v>0.53</v>
      </c>
    </row>
    <row r="14" spans="3:15">
      <c r="C14" s="77"/>
      <c r="D14" s="33" t="s">
        <v>13</v>
      </c>
      <c r="E14" s="20">
        <v>0.57250000000000001</v>
      </c>
      <c r="F14" s="12">
        <v>0.54300000000000004</v>
      </c>
      <c r="G14" s="47">
        <v>0.622</v>
      </c>
      <c r="H14" s="48">
        <v>0.67</v>
      </c>
    </row>
    <row r="15" spans="3:15" ht="15" thickBot="1">
      <c r="C15" s="78"/>
      <c r="D15" s="6" t="s">
        <v>7</v>
      </c>
      <c r="E15" s="21">
        <f>(2*E13*E14)/(E13+E14)</f>
        <v>0.51903313598166534</v>
      </c>
      <c r="F15" s="24">
        <f t="shared" ref="F15:G15" si="1">(2*F13*F14)/(F13+F14)</f>
        <v>0.58625593220338978</v>
      </c>
      <c r="G15" s="22">
        <f t="shared" si="1"/>
        <v>0.56226607929515415</v>
      </c>
      <c r="H15" s="23">
        <f>(2*H13*H14)/(H13+H14)</f>
        <v>0.59183333333333332</v>
      </c>
    </row>
    <row r="16" spans="3:15">
      <c r="C16" s="76" t="s">
        <v>3</v>
      </c>
      <c r="D16" s="32" t="s">
        <v>12</v>
      </c>
      <c r="E16" s="26">
        <v>0.92949999999999999</v>
      </c>
      <c r="F16" s="11">
        <v>0.95699999999999996</v>
      </c>
      <c r="G16" s="49">
        <v>0.85760000000000003</v>
      </c>
      <c r="H16" s="11">
        <v>0.88</v>
      </c>
    </row>
    <row r="17" spans="3:8">
      <c r="C17" s="77"/>
      <c r="D17" s="33" t="s">
        <v>13</v>
      </c>
      <c r="E17" s="27">
        <v>0.92600000000000005</v>
      </c>
      <c r="F17" s="12">
        <v>0.86199999999999999</v>
      </c>
      <c r="G17" s="50">
        <v>0.76290000000000002</v>
      </c>
      <c r="H17" s="12">
        <v>0.92</v>
      </c>
    </row>
    <row r="18" spans="3:8" ht="15" thickBot="1">
      <c r="C18" s="78"/>
      <c r="D18" s="6" t="s">
        <v>7</v>
      </c>
      <c r="E18" s="28">
        <f>(2*E16*E17)/(E16+E17)</f>
        <v>0.92774669900296414</v>
      </c>
      <c r="F18" s="14">
        <f t="shared" ref="F18:H18" si="2">(2*F16*F17)/(F16+F17)</f>
        <v>0.90701924134139633</v>
      </c>
      <c r="G18" s="51">
        <f t="shared" si="2"/>
        <v>0.80748292502314101</v>
      </c>
      <c r="H18" s="41">
        <f t="shared" si="2"/>
        <v>0.89955555555555555</v>
      </c>
    </row>
    <row r="19" spans="3:8" ht="15" thickBot="1">
      <c r="C19" s="1" t="s">
        <v>2</v>
      </c>
      <c r="D19" s="3" t="s">
        <v>10</v>
      </c>
      <c r="E19" s="18">
        <v>0.94</v>
      </c>
      <c r="F19" s="25">
        <v>0.97699999999999998</v>
      </c>
      <c r="G19" s="52">
        <v>0.98</v>
      </c>
      <c r="H19" s="53">
        <v>0.96479999999999999</v>
      </c>
    </row>
    <row r="20" spans="3:8">
      <c r="D20" s="37"/>
    </row>
    <row r="21" spans="3:8">
      <c r="D21" s="37"/>
    </row>
    <row r="22" spans="3:8">
      <c r="D22" s="37"/>
    </row>
  </sheetData>
  <mergeCells count="5">
    <mergeCell ref="C4:C6"/>
    <mergeCell ref="C7:C9"/>
    <mergeCell ref="C13:C15"/>
    <mergeCell ref="C16:C18"/>
    <mergeCell ref="C10:C12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41AC8-856F-4689-853E-5EC798C342A4}">
  <dimension ref="A1:P51"/>
  <sheetViews>
    <sheetView tabSelected="1" topLeftCell="A21" workbookViewId="0">
      <selection activeCell="F33" sqref="F33"/>
    </sheetView>
  </sheetViews>
  <sheetFormatPr defaultRowHeight="14.4"/>
  <cols>
    <col min="9" max="9" width="14.44140625" bestFit="1" customWidth="1"/>
  </cols>
  <sheetData>
    <row r="1" spans="1:2">
      <c r="A1" t="s">
        <v>35</v>
      </c>
      <c r="B1">
        <f ca="1">RANDBETWEEN(6,12)</f>
        <v>8</v>
      </c>
    </row>
    <row r="2" spans="1:2">
      <c r="B2">
        <f t="shared" ref="B2:B50" ca="1" si="0">RANDBETWEEN(6,12)</f>
        <v>10</v>
      </c>
    </row>
    <row r="3" spans="1:2">
      <c r="B3">
        <f t="shared" ca="1" si="0"/>
        <v>8</v>
      </c>
    </row>
    <row r="4" spans="1:2">
      <c r="B4">
        <f t="shared" ca="1" si="0"/>
        <v>9</v>
      </c>
    </row>
    <row r="5" spans="1:2">
      <c r="B5">
        <f t="shared" ca="1" si="0"/>
        <v>9</v>
      </c>
    </row>
    <row r="6" spans="1:2">
      <c r="B6">
        <f t="shared" ca="1" si="0"/>
        <v>6</v>
      </c>
    </row>
    <row r="7" spans="1:2">
      <c r="B7">
        <f t="shared" ca="1" si="0"/>
        <v>9</v>
      </c>
    </row>
    <row r="8" spans="1:2">
      <c r="B8">
        <f t="shared" ca="1" si="0"/>
        <v>7</v>
      </c>
    </row>
    <row r="9" spans="1:2">
      <c r="B9">
        <f t="shared" ca="1" si="0"/>
        <v>12</v>
      </c>
    </row>
    <row r="10" spans="1:2">
      <c r="B10">
        <f t="shared" ca="1" si="0"/>
        <v>7</v>
      </c>
    </row>
    <row r="11" spans="1:2">
      <c r="B11">
        <f t="shared" ca="1" si="0"/>
        <v>8</v>
      </c>
    </row>
    <row r="12" spans="1:2">
      <c r="B12">
        <f t="shared" ca="1" si="0"/>
        <v>12</v>
      </c>
    </row>
    <row r="13" spans="1:2">
      <c r="B13">
        <f t="shared" ca="1" si="0"/>
        <v>7</v>
      </c>
    </row>
    <row r="14" spans="1:2">
      <c r="B14">
        <f t="shared" ca="1" si="0"/>
        <v>7</v>
      </c>
    </row>
    <row r="15" spans="1:2">
      <c r="B15">
        <f t="shared" ca="1" si="0"/>
        <v>10</v>
      </c>
    </row>
    <row r="16" spans="1:2">
      <c r="B16">
        <f t="shared" ca="1" si="0"/>
        <v>8</v>
      </c>
    </row>
    <row r="17" spans="2:16">
      <c r="B17">
        <f t="shared" ca="1" si="0"/>
        <v>6</v>
      </c>
    </row>
    <row r="18" spans="2:16">
      <c r="B18">
        <f t="shared" ca="1" si="0"/>
        <v>9</v>
      </c>
    </row>
    <row r="19" spans="2:16">
      <c r="B19">
        <f t="shared" ca="1" si="0"/>
        <v>8</v>
      </c>
    </row>
    <row r="20" spans="2:16">
      <c r="B20">
        <f t="shared" ca="1" si="0"/>
        <v>11</v>
      </c>
    </row>
    <row r="21" spans="2:16">
      <c r="B21">
        <f t="shared" ca="1" si="0"/>
        <v>8</v>
      </c>
    </row>
    <row r="22" spans="2:16">
      <c r="B22">
        <f t="shared" ca="1" si="0"/>
        <v>9</v>
      </c>
    </row>
    <row r="23" spans="2:16">
      <c r="B23">
        <f t="shared" ca="1" si="0"/>
        <v>6</v>
      </c>
      <c r="J23" t="s">
        <v>45</v>
      </c>
      <c r="K23" t="s">
        <v>46</v>
      </c>
      <c r="L23" t="s">
        <v>47</v>
      </c>
      <c r="M23" t="s">
        <v>48</v>
      </c>
      <c r="N23" t="s">
        <v>49</v>
      </c>
      <c r="O23" t="s">
        <v>50</v>
      </c>
      <c r="P23" t="s">
        <v>51</v>
      </c>
    </row>
    <row r="24" spans="2:16">
      <c r="B24">
        <f t="shared" ca="1" si="0"/>
        <v>11</v>
      </c>
      <c r="I24" t="s">
        <v>38</v>
      </c>
      <c r="J24" s="96">
        <v>0.13666666666666666</v>
      </c>
      <c r="K24">
        <v>0.13666666666666666</v>
      </c>
      <c r="L24">
        <v>0.27333333333333332</v>
      </c>
      <c r="M24">
        <v>0.27333333333333332</v>
      </c>
      <c r="N24" s="96">
        <v>0.61499999999999999</v>
      </c>
      <c r="O24">
        <v>0.61499999999999999</v>
      </c>
      <c r="P24" s="96">
        <f>SUM(J24:O24)</f>
        <v>2.0499999999999998</v>
      </c>
    </row>
    <row r="25" spans="2:16">
      <c r="B25">
        <f t="shared" ca="1" si="0"/>
        <v>6</v>
      </c>
      <c r="I25" s="95" t="s">
        <v>39</v>
      </c>
      <c r="J25" s="96">
        <v>0.20624999999999999</v>
      </c>
      <c r="K25">
        <v>0.20624999999999999</v>
      </c>
      <c r="L25">
        <v>0.41249999999999998</v>
      </c>
      <c r="M25">
        <v>0.41249999999999998</v>
      </c>
      <c r="N25" s="96">
        <v>0.5774999999999999</v>
      </c>
      <c r="O25">
        <v>0.5774999999999999</v>
      </c>
      <c r="P25" s="96">
        <f t="shared" ref="P25:P27" si="1">SUM(J25:O25)</f>
        <v>2.3924999999999996</v>
      </c>
    </row>
    <row r="26" spans="2:16">
      <c r="B26">
        <f t="shared" ca="1" si="0"/>
        <v>11</v>
      </c>
      <c r="I26" t="s">
        <v>40</v>
      </c>
      <c r="J26" s="96">
        <v>0.11354999999999998</v>
      </c>
      <c r="K26">
        <v>0.230875</v>
      </c>
      <c r="L26">
        <v>0.3463</v>
      </c>
      <c r="M26">
        <v>0.34330855018587358</v>
      </c>
      <c r="N26" s="96">
        <v>0.27750000000000002</v>
      </c>
      <c r="O26">
        <v>0.92349999999999999</v>
      </c>
      <c r="P26" s="96">
        <f t="shared" si="1"/>
        <v>2.2350335501858738</v>
      </c>
    </row>
    <row r="27" spans="2:16">
      <c r="B27">
        <f t="shared" ca="1" si="0"/>
        <v>6</v>
      </c>
      <c r="I27" t="s">
        <v>41</v>
      </c>
      <c r="J27" s="96">
        <v>0</v>
      </c>
      <c r="K27">
        <v>0</v>
      </c>
      <c r="L27">
        <v>0</v>
      </c>
      <c r="M27">
        <v>0</v>
      </c>
      <c r="N27" s="96">
        <v>0</v>
      </c>
      <c r="O27">
        <v>0</v>
      </c>
      <c r="P27" s="96">
        <f t="shared" si="1"/>
        <v>0</v>
      </c>
    </row>
    <row r="28" spans="2:16">
      <c r="B28">
        <f t="shared" ca="1" si="0"/>
        <v>8</v>
      </c>
    </row>
    <row r="29" spans="2:16">
      <c r="B29">
        <f t="shared" ca="1" si="0"/>
        <v>11</v>
      </c>
    </row>
    <row r="30" spans="2:16">
      <c r="B30">
        <f t="shared" ca="1" si="0"/>
        <v>10</v>
      </c>
    </row>
    <row r="31" spans="2:16">
      <c r="B31">
        <f t="shared" ca="1" si="0"/>
        <v>12</v>
      </c>
    </row>
    <row r="32" spans="2:16">
      <c r="B32">
        <f t="shared" ca="1" si="0"/>
        <v>10</v>
      </c>
    </row>
    <row r="33" spans="2:2">
      <c r="B33">
        <f ca="1">RANDBETWEEN(6,12)</f>
        <v>7</v>
      </c>
    </row>
    <row r="34" spans="2:2">
      <c r="B34">
        <f ca="1">RANDBETWEEN(6,12)</f>
        <v>6</v>
      </c>
    </row>
    <row r="35" spans="2:2">
      <c r="B35">
        <f ca="1">RANDBETWEEN(6,12)</f>
        <v>7</v>
      </c>
    </row>
    <row r="36" spans="2:2">
      <c r="B36">
        <f t="shared" ca="1" si="0"/>
        <v>9</v>
      </c>
    </row>
    <row r="37" spans="2:2">
      <c r="B37">
        <f t="shared" ca="1" si="0"/>
        <v>11</v>
      </c>
    </row>
    <row r="38" spans="2:2">
      <c r="B38">
        <f t="shared" ca="1" si="0"/>
        <v>9</v>
      </c>
    </row>
    <row r="39" spans="2:2">
      <c r="B39">
        <f t="shared" ca="1" si="0"/>
        <v>8</v>
      </c>
    </row>
    <row r="40" spans="2:2">
      <c r="B40">
        <f t="shared" ca="1" si="0"/>
        <v>10</v>
      </c>
    </row>
    <row r="41" spans="2:2">
      <c r="B41">
        <f t="shared" ca="1" si="0"/>
        <v>11</v>
      </c>
    </row>
    <row r="42" spans="2:2">
      <c r="B42">
        <f t="shared" ca="1" si="0"/>
        <v>9</v>
      </c>
    </row>
    <row r="43" spans="2:2">
      <c r="B43">
        <f t="shared" ca="1" si="0"/>
        <v>10</v>
      </c>
    </row>
    <row r="44" spans="2:2">
      <c r="B44">
        <f t="shared" ca="1" si="0"/>
        <v>7</v>
      </c>
    </row>
    <row r="45" spans="2:2">
      <c r="B45">
        <f t="shared" ca="1" si="0"/>
        <v>11</v>
      </c>
    </row>
    <row r="46" spans="2:2">
      <c r="B46">
        <f t="shared" ca="1" si="0"/>
        <v>11</v>
      </c>
    </row>
    <row r="47" spans="2:2">
      <c r="B47">
        <f t="shared" ca="1" si="0"/>
        <v>9</v>
      </c>
    </row>
    <row r="48" spans="2:2">
      <c r="B48">
        <f t="shared" ca="1" si="0"/>
        <v>6</v>
      </c>
    </row>
    <row r="49" spans="1:4">
      <c r="B49">
        <f t="shared" ca="1" si="0"/>
        <v>12</v>
      </c>
    </row>
    <row r="50" spans="1:4">
      <c r="B50">
        <f t="shared" ca="1" si="0"/>
        <v>9</v>
      </c>
    </row>
    <row r="51" spans="1:4">
      <c r="A51" t="s">
        <v>36</v>
      </c>
      <c r="B51">
        <f ca="1">SUM(B1:B50)</f>
        <v>441</v>
      </c>
      <c r="D51">
        <v>443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C076D-01EB-3B4E-ADA1-A3FE857A6226}">
  <dimension ref="C2:P49"/>
  <sheetViews>
    <sheetView topLeftCell="A28" workbookViewId="0">
      <selection activeCell="N46" sqref="N46:N49"/>
    </sheetView>
  </sheetViews>
  <sheetFormatPr defaultColWidth="8.77734375" defaultRowHeight="14.4"/>
  <cols>
    <col min="3" max="3" width="21.44140625" bestFit="1" customWidth="1"/>
    <col min="4" max="4" width="18" bestFit="1" customWidth="1"/>
    <col min="5" max="5" width="16.109375" bestFit="1" customWidth="1"/>
    <col min="6" max="6" width="15.44140625" customWidth="1"/>
    <col min="7" max="8" width="20.6640625" customWidth="1"/>
    <col min="9" max="10" width="20.109375" bestFit="1" customWidth="1"/>
    <col min="13" max="13" width="11.109375" bestFit="1" customWidth="1"/>
    <col min="14" max="14" width="7.44140625" bestFit="1" customWidth="1"/>
  </cols>
  <sheetData>
    <row r="2" spans="3:16" ht="15" thickBot="1"/>
    <row r="3" spans="3:16" ht="15" thickBot="1">
      <c r="E3" s="7" t="s">
        <v>19</v>
      </c>
      <c r="F3" s="4" t="s">
        <v>34</v>
      </c>
      <c r="G3" s="34" t="s">
        <v>14</v>
      </c>
      <c r="H3" t="s">
        <v>20</v>
      </c>
      <c r="I3" s="3" t="s">
        <v>16</v>
      </c>
      <c r="J3" t="s">
        <v>20</v>
      </c>
    </row>
    <row r="4" spans="3:16">
      <c r="C4" s="73" t="s">
        <v>5</v>
      </c>
      <c r="D4" s="32" t="s">
        <v>12</v>
      </c>
      <c r="E4" s="38">
        <v>0.95369999999999999</v>
      </c>
      <c r="F4" s="12">
        <v>0.92300000000000004</v>
      </c>
      <c r="G4" s="8">
        <v>0.92</v>
      </c>
      <c r="H4" s="51">
        <v>0.91800000000000004</v>
      </c>
      <c r="I4" s="11">
        <v>0.85780000000000001</v>
      </c>
      <c r="J4" s="51">
        <v>0.91800000000000004</v>
      </c>
    </row>
    <row r="5" spans="3:16">
      <c r="C5" s="74"/>
      <c r="D5" s="33" t="s">
        <v>13</v>
      </c>
      <c r="E5" s="39">
        <v>0.96140000000000003</v>
      </c>
      <c r="F5" s="12">
        <v>0.91900000000000004</v>
      </c>
      <c r="G5" s="10">
        <v>0.91900000000000004</v>
      </c>
      <c r="H5" s="51">
        <v>0.91300000000000003</v>
      </c>
      <c r="I5" s="12">
        <v>0.82379999999999998</v>
      </c>
      <c r="J5" s="51">
        <v>0.91300000000000003</v>
      </c>
    </row>
    <row r="6" spans="3:16" ht="15" thickBot="1">
      <c r="C6" s="75"/>
      <c r="D6" s="2" t="s">
        <v>7</v>
      </c>
      <c r="E6" s="40">
        <f>(2*E4*E5)/(E4+E5)</f>
        <v>0.95753452039058018</v>
      </c>
      <c r="F6" s="14">
        <f>(2*F4*F5)/(F4+F5)</f>
        <v>0.92099565689467977</v>
      </c>
      <c r="G6" s="35">
        <f>(2*G4*G5)/(G4+G5)</f>
        <v>0.9194997281131051</v>
      </c>
      <c r="H6">
        <v>0.91600000000000004</v>
      </c>
      <c r="I6" s="41">
        <f>(2*I4*I5)/(I4+I5)</f>
        <v>0.84045627973358705</v>
      </c>
      <c r="J6">
        <v>0.91600000000000004</v>
      </c>
      <c r="L6">
        <v>0.95099999999999996</v>
      </c>
    </row>
    <row r="7" spans="3:16" ht="15" thickBot="1">
      <c r="C7" s="76" t="s">
        <v>0</v>
      </c>
      <c r="D7" s="32" t="s">
        <v>12</v>
      </c>
      <c r="E7" s="36">
        <v>0.92800000000000005</v>
      </c>
      <c r="F7" s="31">
        <v>0.92400000000000004</v>
      </c>
      <c r="G7" s="42">
        <v>0.86219999999999997</v>
      </c>
      <c r="H7" s="42"/>
      <c r="I7" s="11">
        <v>0.86229999999999996</v>
      </c>
    </row>
    <row r="8" spans="3:16" ht="15" thickBot="1">
      <c r="C8" s="77"/>
      <c r="D8" s="33" t="s">
        <v>13</v>
      </c>
      <c r="E8" s="20">
        <v>0.92900000000000005</v>
      </c>
      <c r="F8" s="9">
        <v>0.92400000000000004</v>
      </c>
      <c r="G8" s="43">
        <v>0.89119999999999999</v>
      </c>
      <c r="H8" s="43"/>
      <c r="I8" s="12">
        <v>0.89129999999999998</v>
      </c>
      <c r="M8" s="4"/>
      <c r="N8" s="34"/>
      <c r="O8" s="7"/>
      <c r="P8" s="3"/>
    </row>
    <row r="9" spans="3:16" ht="15" thickBot="1">
      <c r="C9" s="78"/>
      <c r="D9" s="6" t="s">
        <v>7</v>
      </c>
      <c r="E9" s="20">
        <v>0.92900000000000005</v>
      </c>
      <c r="F9" s="23">
        <f t="shared" ref="F9:G9" si="0">(2*F7*F8)/(F7+F8)</f>
        <v>0.92400000000000004</v>
      </c>
      <c r="G9" s="13">
        <f t="shared" si="0"/>
        <v>0.87646018022128425</v>
      </c>
      <c r="H9" s="13"/>
      <c r="I9" s="13">
        <f>(2*I7*I8)/(I7+I8)</f>
        <v>0.87656020757299269</v>
      </c>
    </row>
    <row r="10" spans="3:16">
      <c r="C10" s="76" t="s">
        <v>1</v>
      </c>
      <c r="D10" s="4" t="s">
        <v>8</v>
      </c>
      <c r="E10" s="29">
        <v>0.20899999999999999</v>
      </c>
      <c r="F10" s="15">
        <v>0.42948999999999998</v>
      </c>
      <c r="G10" s="11">
        <v>0.22600000000000001</v>
      </c>
      <c r="H10" s="11"/>
      <c r="I10" s="11">
        <v>0.42620999999999998</v>
      </c>
    </row>
    <row r="11" spans="3:16">
      <c r="C11" s="77"/>
      <c r="D11" s="5" t="s">
        <v>6</v>
      </c>
      <c r="E11" s="30">
        <v>0.19</v>
      </c>
      <c r="F11" s="16">
        <v>0.20815</v>
      </c>
      <c r="G11" s="44">
        <v>2.1000000000000001E-2</v>
      </c>
      <c r="H11" s="44"/>
      <c r="I11" s="12">
        <v>0.21983</v>
      </c>
    </row>
    <row r="12" spans="3:16" ht="15" thickBot="1">
      <c r="C12" s="78"/>
      <c r="D12" s="6" t="s">
        <v>9</v>
      </c>
      <c r="E12" s="22">
        <v>0.1918</v>
      </c>
      <c r="F12" s="17">
        <v>0.30619000000000002</v>
      </c>
      <c r="G12" s="41">
        <v>0.20100000000000001</v>
      </c>
      <c r="H12" s="41"/>
      <c r="I12" s="14">
        <v>0.33034000000000002</v>
      </c>
    </row>
    <row r="13" spans="3:16">
      <c r="C13" s="76" t="s">
        <v>11</v>
      </c>
      <c r="D13" s="32" t="s">
        <v>12</v>
      </c>
      <c r="E13" s="19">
        <v>0.47470000000000001</v>
      </c>
      <c r="F13" s="11">
        <v>0.63700000000000001</v>
      </c>
      <c r="G13" s="45">
        <v>0.51300000000000001</v>
      </c>
      <c r="H13" s="45"/>
      <c r="I13" s="46">
        <v>0.53</v>
      </c>
    </row>
    <row r="14" spans="3:16">
      <c r="C14" s="77"/>
      <c r="D14" s="33" t="s">
        <v>13</v>
      </c>
      <c r="E14" s="20">
        <v>0.57250000000000001</v>
      </c>
      <c r="F14" s="12">
        <v>0.54300000000000004</v>
      </c>
      <c r="G14" s="47">
        <v>0.622</v>
      </c>
      <c r="H14" s="47"/>
      <c r="I14" s="48">
        <v>0.67</v>
      </c>
    </row>
    <row r="15" spans="3:16" ht="15" thickBot="1">
      <c r="C15" s="78"/>
      <c r="D15" s="6" t="s">
        <v>7</v>
      </c>
      <c r="E15" s="21">
        <f>(2*E13*E14)/(E13+E14)</f>
        <v>0.51903313598166534</v>
      </c>
      <c r="F15" s="24">
        <f t="shared" ref="F15:G15" si="1">(2*F13*F14)/(F13+F14)</f>
        <v>0.58625593220338978</v>
      </c>
      <c r="G15" s="22">
        <f t="shared" si="1"/>
        <v>0.56226607929515415</v>
      </c>
      <c r="H15" s="22"/>
      <c r="I15" s="23">
        <f>(2*I13*I14)/(I13+I14)</f>
        <v>0.59183333333333332</v>
      </c>
    </row>
    <row r="16" spans="3:16">
      <c r="C16" s="76" t="s">
        <v>3</v>
      </c>
      <c r="D16" s="32" t="s">
        <v>12</v>
      </c>
      <c r="E16" s="26">
        <v>0.92949999999999999</v>
      </c>
      <c r="F16" s="11">
        <v>0.95699999999999996</v>
      </c>
      <c r="G16" s="49">
        <v>0.85760000000000003</v>
      </c>
      <c r="H16" s="49"/>
      <c r="I16" s="11">
        <v>0.88</v>
      </c>
    </row>
    <row r="17" spans="3:9">
      <c r="C17" s="77"/>
      <c r="D17" s="33" t="s">
        <v>13</v>
      </c>
      <c r="E17" s="27">
        <v>0.92600000000000005</v>
      </c>
      <c r="F17" s="12">
        <v>0.86199999999999999</v>
      </c>
      <c r="G17" s="50">
        <v>0.76290000000000002</v>
      </c>
      <c r="H17" s="50"/>
      <c r="I17" s="12">
        <v>0.92</v>
      </c>
    </row>
    <row r="18" spans="3:9" ht="15" thickBot="1">
      <c r="C18" s="78"/>
      <c r="D18" s="6" t="s">
        <v>7</v>
      </c>
      <c r="E18" s="28">
        <f>(2*E16*E17)/(E16+E17)</f>
        <v>0.92774669900296414</v>
      </c>
      <c r="F18" s="14">
        <f t="shared" ref="F18:I18" si="2">(2*F16*F17)/(F16+F17)</f>
        <v>0.90701924134139633</v>
      </c>
      <c r="G18" s="51">
        <f t="shared" si="2"/>
        <v>0.80748292502314101</v>
      </c>
      <c r="H18" s="51"/>
      <c r="I18" s="41">
        <f t="shared" si="2"/>
        <v>0.89955555555555555</v>
      </c>
    </row>
    <row r="19" spans="3:9" ht="15" thickBot="1">
      <c r="C19" s="1" t="s">
        <v>2</v>
      </c>
      <c r="D19" s="3" t="s">
        <v>10</v>
      </c>
      <c r="E19" s="18">
        <v>0.94</v>
      </c>
      <c r="F19" s="25">
        <v>0.97699999999999998</v>
      </c>
      <c r="G19" s="52">
        <v>0.98</v>
      </c>
      <c r="H19" s="52"/>
      <c r="I19" s="53">
        <v>0.96479999999999999</v>
      </c>
    </row>
    <row r="20" spans="3:9">
      <c r="D20" s="37"/>
    </row>
    <row r="21" spans="3:9">
      <c r="D21" s="37"/>
    </row>
    <row r="22" spans="3:9">
      <c r="D22" s="37"/>
    </row>
    <row r="24" spans="3:9" ht="15" thickBot="1"/>
    <row r="25" spans="3:9" ht="15" thickBot="1">
      <c r="E25" s="7" t="s">
        <v>19</v>
      </c>
      <c r="F25" s="4" t="s">
        <v>34</v>
      </c>
      <c r="G25" s="34" t="s">
        <v>14</v>
      </c>
      <c r="H25" s="3" t="s">
        <v>16</v>
      </c>
    </row>
    <row r="26" spans="3:9">
      <c r="C26" s="73" t="s">
        <v>5</v>
      </c>
      <c r="D26" s="32" t="s">
        <v>12</v>
      </c>
      <c r="E26" s="38">
        <v>0.95369999999999999</v>
      </c>
      <c r="F26" s="12">
        <v>0.92300000000000004</v>
      </c>
      <c r="G26" s="8">
        <v>0.92</v>
      </c>
      <c r="H26" s="11">
        <v>0.85780000000000001</v>
      </c>
    </row>
    <row r="27" spans="3:9">
      <c r="C27" s="74"/>
      <c r="D27" s="33" t="s">
        <v>13</v>
      </c>
      <c r="E27" s="39">
        <v>0.96140000000000003</v>
      </c>
      <c r="F27" s="12">
        <v>0.91900000000000004</v>
      </c>
      <c r="G27" s="10">
        <v>0.91900000000000004</v>
      </c>
      <c r="H27" s="12">
        <v>0.82379999999999998</v>
      </c>
    </row>
    <row r="28" spans="3:9" ht="15" thickBot="1">
      <c r="C28" s="75"/>
      <c r="D28" s="2" t="s">
        <v>7</v>
      </c>
      <c r="E28" s="40">
        <f>(2*E26*E27)/(E26+E27)</f>
        <v>0.95753452039058018</v>
      </c>
      <c r="F28" s="14">
        <f>(2*F26*F27)/(F26+F27)</f>
        <v>0.92099565689467977</v>
      </c>
      <c r="G28" s="35">
        <f>(2*G26*G27)/(G26+G27)</f>
        <v>0.9194997281131051</v>
      </c>
      <c r="H28" s="41">
        <f>(2*H26*H27)/(H26+H27)</f>
        <v>0.84045627973358705</v>
      </c>
    </row>
    <row r="33" spans="3:14">
      <c r="C33" t="s">
        <v>31</v>
      </c>
      <c r="D33">
        <v>50</v>
      </c>
      <c r="E33" s="70">
        <v>7</v>
      </c>
      <c r="F33" s="70">
        <v>6</v>
      </c>
      <c r="G33" s="70">
        <v>9</v>
      </c>
    </row>
    <row r="34" spans="3:14">
      <c r="D34" s="70"/>
      <c r="E34" s="70" t="s">
        <v>27</v>
      </c>
      <c r="F34" s="70" t="s">
        <v>28</v>
      </c>
      <c r="G34" s="70" t="s">
        <v>29</v>
      </c>
      <c r="I34" s="70" t="s">
        <v>33</v>
      </c>
    </row>
    <row r="35" spans="3:14">
      <c r="D35" s="71" t="s">
        <v>19</v>
      </c>
      <c r="E35" s="98">
        <f>E33*I35</f>
        <v>6.6759000000000004</v>
      </c>
      <c r="F35" s="98">
        <f>F33*I35</f>
        <v>5.7222</v>
      </c>
      <c r="G35" s="98">
        <f>G33*I35</f>
        <v>8.5832999999999995</v>
      </c>
      <c r="H35">
        <f>D33-(D33*I35)</f>
        <v>2.3149999999999977</v>
      </c>
      <c r="I35" s="72">
        <f>E4</f>
        <v>0.95369999999999999</v>
      </c>
    </row>
    <row r="36" spans="3:14">
      <c r="D36" s="71" t="s">
        <v>4</v>
      </c>
      <c r="E36" s="98">
        <f>E33*I36</f>
        <v>6.4610000000000003</v>
      </c>
      <c r="F36" s="98">
        <f>F33*I36</f>
        <v>5.5380000000000003</v>
      </c>
      <c r="G36" s="98">
        <f>G33*I36</f>
        <v>8.3070000000000004</v>
      </c>
      <c r="H36">
        <f>D33-(D33*I36)</f>
        <v>3.8499999999999943</v>
      </c>
      <c r="I36" s="72">
        <f>F4</f>
        <v>0.92300000000000004</v>
      </c>
    </row>
    <row r="37" spans="3:14">
      <c r="D37" s="71" t="s">
        <v>14</v>
      </c>
      <c r="E37" s="98">
        <f>E33*I37</f>
        <v>6.44</v>
      </c>
      <c r="F37" s="98">
        <f>F33*I37</f>
        <v>5.5200000000000005</v>
      </c>
      <c r="G37" s="98">
        <f>G33*I37</f>
        <v>8.2800000000000011</v>
      </c>
      <c r="H37">
        <f>D33-(D33*I37)</f>
        <v>4</v>
      </c>
      <c r="I37" s="72">
        <f>G4</f>
        <v>0.92</v>
      </c>
    </row>
    <row r="38" spans="3:14">
      <c r="D38" s="71" t="s">
        <v>16</v>
      </c>
      <c r="E38" s="98">
        <f>E33*I38</f>
        <v>6.0045999999999999</v>
      </c>
      <c r="F38" s="98">
        <f>F33*I38</f>
        <v>5.1467999999999998</v>
      </c>
      <c r="G38" s="98">
        <f>G33*I38</f>
        <v>7.7202000000000002</v>
      </c>
      <c r="H38">
        <f>D33-(D33*I38)</f>
        <v>7.1099999999999994</v>
      </c>
      <c r="I38" s="72">
        <f>I4</f>
        <v>0.85780000000000001</v>
      </c>
    </row>
    <row r="39" spans="3:14">
      <c r="G39" t="s">
        <v>30</v>
      </c>
    </row>
    <row r="41" spans="3:14">
      <c r="C41" s="97" t="s">
        <v>43</v>
      </c>
    </row>
    <row r="43" spans="3:14">
      <c r="J43">
        <v>0.2271</v>
      </c>
    </row>
    <row r="44" spans="3:14">
      <c r="K44">
        <v>50</v>
      </c>
    </row>
    <row r="45" spans="3:14">
      <c r="K45" t="s">
        <v>37</v>
      </c>
      <c r="M45" t="s">
        <v>42</v>
      </c>
    </row>
    <row r="46" spans="3:14">
      <c r="J46" t="s">
        <v>38</v>
      </c>
      <c r="K46">
        <v>0.1</v>
      </c>
      <c r="L46">
        <f>$K$44*K46</f>
        <v>5</v>
      </c>
      <c r="M46">
        <v>1.64</v>
      </c>
      <c r="N46" s="96">
        <f>M46/(60/L46)</f>
        <v>0.13666666666666666</v>
      </c>
    </row>
    <row r="47" spans="3:14">
      <c r="J47" s="95" t="s">
        <v>39</v>
      </c>
      <c r="K47">
        <v>0.15</v>
      </c>
      <c r="L47">
        <f>$K$44*K47</f>
        <v>7.5</v>
      </c>
      <c r="M47">
        <v>1.65</v>
      </c>
      <c r="N47" s="96">
        <f>M47/(60/L47)</f>
        <v>0.20624999999999999</v>
      </c>
    </row>
    <row r="48" spans="3:14">
      <c r="J48" t="s">
        <v>40</v>
      </c>
      <c r="K48">
        <f>J43/1000</f>
        <v>2.2709999999999999E-4</v>
      </c>
      <c r="N48" s="96">
        <f>K48*K44*10</f>
        <v>0.11354999999999998</v>
      </c>
    </row>
    <row r="49" spans="10:14">
      <c r="J49" t="s">
        <v>41</v>
      </c>
      <c r="K49">
        <v>0</v>
      </c>
      <c r="M49">
        <v>1.1200000000000001</v>
      </c>
      <c r="N49" s="96">
        <f>M49*K49</f>
        <v>0</v>
      </c>
    </row>
  </sheetData>
  <mergeCells count="6">
    <mergeCell ref="C26:C28"/>
    <mergeCell ref="C4:C6"/>
    <mergeCell ref="C7:C9"/>
    <mergeCell ref="C10:C12"/>
    <mergeCell ref="C13:C15"/>
    <mergeCell ref="C16:C18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8D34D-020E-874B-8253-7130140C0DEA}">
  <dimension ref="C2:O49"/>
  <sheetViews>
    <sheetView topLeftCell="A34" workbookViewId="0">
      <selection activeCell="N46" sqref="N46:N49"/>
    </sheetView>
  </sheetViews>
  <sheetFormatPr defaultColWidth="8.77734375" defaultRowHeight="14.4"/>
  <cols>
    <col min="3" max="3" width="21.44140625" bestFit="1" customWidth="1"/>
    <col min="4" max="4" width="18" bestFit="1" customWidth="1"/>
    <col min="5" max="5" width="16.109375" bestFit="1" customWidth="1"/>
    <col min="6" max="6" width="15.44140625" customWidth="1"/>
    <col min="7" max="7" width="20.6640625" customWidth="1"/>
    <col min="8" max="8" width="20.109375" bestFit="1" customWidth="1"/>
    <col min="9" max="9" width="13.109375" bestFit="1" customWidth="1"/>
    <col min="12" max="12" width="11.109375" bestFit="1" customWidth="1"/>
  </cols>
  <sheetData>
    <row r="2" spans="3:15" ht="15" thickBot="1"/>
    <row r="3" spans="3:15" ht="15" thickBot="1">
      <c r="E3" s="7" t="s">
        <v>15</v>
      </c>
      <c r="F3" s="4" t="s">
        <v>4</v>
      </c>
      <c r="G3" s="34" t="s">
        <v>14</v>
      </c>
      <c r="H3" s="3" t="s">
        <v>16</v>
      </c>
    </row>
    <row r="4" spans="3:15">
      <c r="C4" s="73" t="s">
        <v>5</v>
      </c>
      <c r="D4" s="32" t="s">
        <v>12</v>
      </c>
      <c r="E4" s="38">
        <v>0.95369999999999999</v>
      </c>
      <c r="F4" s="12">
        <v>0.92300000000000004</v>
      </c>
      <c r="G4" s="8">
        <v>0.92</v>
      </c>
      <c r="H4" s="11">
        <v>0.85780000000000001</v>
      </c>
    </row>
    <row r="5" spans="3:15">
      <c r="C5" s="74"/>
      <c r="D5" s="33" t="s">
        <v>13</v>
      </c>
      <c r="E5" s="39">
        <v>0.96140000000000003</v>
      </c>
      <c r="F5" s="12">
        <v>0.91900000000000004</v>
      </c>
      <c r="G5" s="10">
        <v>0.91900000000000004</v>
      </c>
      <c r="H5" s="12">
        <v>0.82379999999999998</v>
      </c>
    </row>
    <row r="6" spans="3:15" ht="15" thickBot="1">
      <c r="C6" s="75"/>
      <c r="D6" s="2" t="s">
        <v>7</v>
      </c>
      <c r="E6" s="40">
        <f>(2*E4*E5)/(E4+E5)</f>
        <v>0.95753452039058018</v>
      </c>
      <c r="F6" s="14">
        <f>(2*F4*F5)/(F4+F5)</f>
        <v>0.92099565689467977</v>
      </c>
      <c r="G6" s="35">
        <f>(2*G4*G5)/(G4+G5)</f>
        <v>0.9194997281131051</v>
      </c>
      <c r="H6" s="41">
        <f>(2*H4*H5)/(H4+H5)</f>
        <v>0.84045627973358705</v>
      </c>
      <c r="K6">
        <v>0.95099999999999996</v>
      </c>
    </row>
    <row r="7" spans="3:15" ht="15" thickBot="1">
      <c r="C7" s="79" t="s">
        <v>0</v>
      </c>
      <c r="D7" s="80" t="s">
        <v>12</v>
      </c>
      <c r="E7" s="81">
        <v>0.92800000000000005</v>
      </c>
      <c r="F7" s="82">
        <v>0.92400000000000004</v>
      </c>
      <c r="G7" s="83">
        <v>0.86219999999999997</v>
      </c>
      <c r="H7" s="84">
        <v>0.86229999999999996</v>
      </c>
    </row>
    <row r="8" spans="3:15" ht="15" thickBot="1">
      <c r="C8" s="85"/>
      <c r="D8" s="86" t="s">
        <v>13</v>
      </c>
      <c r="E8" s="87">
        <v>0.92900000000000005</v>
      </c>
      <c r="F8" s="88">
        <v>0.92400000000000004</v>
      </c>
      <c r="G8" s="89">
        <v>0.89119999999999999</v>
      </c>
      <c r="H8" s="88">
        <v>0.89129999999999998</v>
      </c>
      <c r="L8" s="4"/>
      <c r="M8" s="34"/>
      <c r="N8" s="7"/>
      <c r="O8" s="3"/>
    </row>
    <row r="9" spans="3:15" ht="15" thickBot="1">
      <c r="C9" s="90"/>
      <c r="D9" s="91" t="s">
        <v>7</v>
      </c>
      <c r="E9" s="87">
        <v>0.92900000000000005</v>
      </c>
      <c r="F9" s="92">
        <f t="shared" ref="F9:G9" si="0">(2*F7*F8)/(F7+F8)</f>
        <v>0.92400000000000004</v>
      </c>
      <c r="G9" s="93">
        <f t="shared" si="0"/>
        <v>0.87646018022128425</v>
      </c>
      <c r="H9" s="93">
        <f>(2*H7*H8)/(H7+H8)</f>
        <v>0.87656020757299269</v>
      </c>
    </row>
    <row r="10" spans="3:15">
      <c r="C10" s="76" t="s">
        <v>1</v>
      </c>
      <c r="D10" s="4" t="s">
        <v>8</v>
      </c>
      <c r="E10" s="29">
        <v>0.20899999999999999</v>
      </c>
      <c r="F10" s="15">
        <v>0.42948999999999998</v>
      </c>
      <c r="G10" s="11">
        <v>0.22600000000000001</v>
      </c>
      <c r="H10" s="11">
        <v>0.42620999999999998</v>
      </c>
    </row>
    <row r="11" spans="3:15">
      <c r="C11" s="77"/>
      <c r="D11" s="5" t="s">
        <v>6</v>
      </c>
      <c r="E11" s="30">
        <v>0.19</v>
      </c>
      <c r="F11" s="16">
        <v>0.20815</v>
      </c>
      <c r="G11" s="44">
        <v>2.1000000000000001E-2</v>
      </c>
      <c r="H11" s="12">
        <v>0.21983</v>
      </c>
    </row>
    <row r="12" spans="3:15" ht="15" thickBot="1">
      <c r="C12" s="78"/>
      <c r="D12" s="6" t="s">
        <v>9</v>
      </c>
      <c r="E12" s="22">
        <v>0.1918</v>
      </c>
      <c r="F12" s="17">
        <v>0.30619000000000002</v>
      </c>
      <c r="G12" s="41">
        <v>0.20100000000000001</v>
      </c>
      <c r="H12" s="14">
        <v>0.33034000000000002</v>
      </c>
    </row>
    <row r="13" spans="3:15">
      <c r="C13" s="76" t="s">
        <v>11</v>
      </c>
      <c r="D13" s="32" t="s">
        <v>12</v>
      </c>
      <c r="E13" s="19">
        <v>0.47470000000000001</v>
      </c>
      <c r="F13" s="11">
        <v>0.63700000000000001</v>
      </c>
      <c r="G13" s="45">
        <v>0.51300000000000001</v>
      </c>
      <c r="H13" s="46">
        <v>0.53</v>
      </c>
    </row>
    <row r="14" spans="3:15">
      <c r="C14" s="77"/>
      <c r="D14" s="33" t="s">
        <v>13</v>
      </c>
      <c r="E14" s="20">
        <v>0.57250000000000001</v>
      </c>
      <c r="F14" s="12">
        <v>0.54300000000000004</v>
      </c>
      <c r="G14" s="47">
        <v>0.622</v>
      </c>
      <c r="H14" s="48">
        <v>0.67</v>
      </c>
    </row>
    <row r="15" spans="3:15" ht="15" thickBot="1">
      <c r="C15" s="78"/>
      <c r="D15" s="6" t="s">
        <v>7</v>
      </c>
      <c r="E15" s="21">
        <f>(2*E13*E14)/(E13+E14)</f>
        <v>0.51903313598166534</v>
      </c>
      <c r="F15" s="24">
        <f t="shared" ref="F15:G15" si="1">(2*F13*F14)/(F13+F14)</f>
        <v>0.58625593220338978</v>
      </c>
      <c r="G15" s="22">
        <f t="shared" si="1"/>
        <v>0.56226607929515415</v>
      </c>
      <c r="H15" s="23">
        <f>(2*H13*H14)/(H13+H14)</f>
        <v>0.59183333333333332</v>
      </c>
    </row>
    <row r="16" spans="3:15">
      <c r="C16" s="76" t="s">
        <v>3</v>
      </c>
      <c r="D16" s="32" t="s">
        <v>12</v>
      </c>
      <c r="E16" s="26">
        <v>0.92949999999999999</v>
      </c>
      <c r="F16" s="11">
        <v>0.95699999999999996</v>
      </c>
      <c r="G16" s="49">
        <v>0.85760000000000003</v>
      </c>
      <c r="H16" s="11">
        <v>0.88</v>
      </c>
      <c r="N16" t="s">
        <v>17</v>
      </c>
    </row>
    <row r="17" spans="3:9">
      <c r="C17" s="77"/>
      <c r="D17" s="33" t="s">
        <v>13</v>
      </c>
      <c r="E17" s="27">
        <v>0.92600000000000005</v>
      </c>
      <c r="F17" s="12">
        <v>0.86199999999999999</v>
      </c>
      <c r="G17" s="50">
        <v>0.76290000000000002</v>
      </c>
      <c r="H17" s="12">
        <v>0.92</v>
      </c>
    </row>
    <row r="18" spans="3:9" ht="15" thickBot="1">
      <c r="C18" s="78"/>
      <c r="D18" s="6" t="s">
        <v>7</v>
      </c>
      <c r="E18" s="28">
        <f>(2*E16*E17)/(E16+E17)</f>
        <v>0.92774669900296414</v>
      </c>
      <c r="F18" s="14">
        <f t="shared" ref="F18:H18" si="2">(2*F16*F17)/(F16+F17)</f>
        <v>0.90701924134139633</v>
      </c>
      <c r="G18" s="51">
        <f t="shared" si="2"/>
        <v>0.80748292502314101</v>
      </c>
      <c r="H18" s="41">
        <f t="shared" si="2"/>
        <v>0.89955555555555555</v>
      </c>
    </row>
    <row r="19" spans="3:9" ht="15" thickBot="1">
      <c r="C19" s="1" t="s">
        <v>2</v>
      </c>
      <c r="D19" s="3" t="s">
        <v>10</v>
      </c>
      <c r="E19" s="18">
        <v>0.94</v>
      </c>
      <c r="F19" s="25">
        <v>0.97699999999999998</v>
      </c>
      <c r="G19" s="52">
        <v>0.98</v>
      </c>
      <c r="H19" s="53">
        <v>0.96479999999999999</v>
      </c>
    </row>
    <row r="20" spans="3:9">
      <c r="D20" s="37"/>
    </row>
    <row r="21" spans="3:9">
      <c r="D21" s="37"/>
    </row>
    <row r="22" spans="3:9">
      <c r="D22" s="37"/>
    </row>
    <row r="23" spans="3:9" ht="15" thickBot="1"/>
    <row r="24" spans="3:9" ht="15" thickBot="1">
      <c r="E24" s="7" t="s">
        <v>15</v>
      </c>
      <c r="F24" s="4" t="s">
        <v>4</v>
      </c>
      <c r="G24" s="34" t="s">
        <v>14</v>
      </c>
      <c r="H24" s="3" t="s">
        <v>16</v>
      </c>
    </row>
    <row r="25" spans="3:9">
      <c r="C25" s="73" t="s">
        <v>18</v>
      </c>
      <c r="D25" s="32" t="s">
        <v>12</v>
      </c>
      <c r="E25" s="54">
        <v>0.95369999999999999</v>
      </c>
      <c r="F25" s="12">
        <v>0.92300000000000004</v>
      </c>
      <c r="G25" s="8">
        <v>0.92</v>
      </c>
      <c r="H25" s="11">
        <v>0.85780000000000001</v>
      </c>
    </row>
    <row r="26" spans="3:9">
      <c r="C26" s="74"/>
      <c r="D26" s="33" t="s">
        <v>13</v>
      </c>
      <c r="E26" s="55">
        <v>0.96140000000000003</v>
      </c>
      <c r="F26" s="12">
        <v>0.91900000000000004</v>
      </c>
      <c r="G26" s="10">
        <v>0.91900000000000004</v>
      </c>
      <c r="H26" s="12">
        <v>0.82379999999999998</v>
      </c>
    </row>
    <row r="27" spans="3:9" ht="15" thickBot="1">
      <c r="C27" s="75"/>
      <c r="D27" s="2" t="s">
        <v>7</v>
      </c>
      <c r="E27" s="56">
        <v>0.876</v>
      </c>
      <c r="F27" s="14">
        <v>0.92900000000000005</v>
      </c>
      <c r="G27" s="35">
        <v>0.93</v>
      </c>
      <c r="H27" s="41">
        <v>0.876</v>
      </c>
    </row>
    <row r="29" spans="3:9" ht="15" thickBot="1"/>
    <row r="30" spans="3:9" ht="15" thickBot="1">
      <c r="E30" s="34" t="s">
        <v>14</v>
      </c>
      <c r="F30" s="4" t="s">
        <v>34</v>
      </c>
      <c r="G30" s="7" t="s">
        <v>19</v>
      </c>
      <c r="H30" s="3" t="s">
        <v>16</v>
      </c>
      <c r="I30" s="37" t="s">
        <v>20</v>
      </c>
    </row>
    <row r="31" spans="3:9">
      <c r="C31" s="73" t="s">
        <v>18</v>
      </c>
      <c r="D31" s="32" t="s">
        <v>12</v>
      </c>
      <c r="E31">
        <v>0.86219999999999997</v>
      </c>
      <c r="F31">
        <v>0.92400000000000004</v>
      </c>
      <c r="G31">
        <v>0.92800000000000005</v>
      </c>
      <c r="H31">
        <v>0.86229999999999996</v>
      </c>
      <c r="I31" s="51">
        <v>0.98</v>
      </c>
    </row>
    <row r="32" spans="3:9">
      <c r="C32" s="74"/>
      <c r="D32" s="33" t="s">
        <v>13</v>
      </c>
      <c r="E32">
        <v>0.89119999999999999</v>
      </c>
      <c r="F32">
        <v>0.92400000000000004</v>
      </c>
      <c r="G32">
        <v>0.92900000000000005</v>
      </c>
      <c r="H32">
        <v>0.89129999999999998</v>
      </c>
      <c r="I32" s="51">
        <v>0.65</v>
      </c>
    </row>
    <row r="33" spans="3:14" ht="15" thickBot="1">
      <c r="C33" s="75"/>
      <c r="D33" s="2" t="s">
        <v>7</v>
      </c>
      <c r="E33">
        <f t="shared" ref="E33:F33" si="3">(2*E31*E32)/(E31+E32)</f>
        <v>0.87646018022128425</v>
      </c>
      <c r="F33">
        <f t="shared" si="3"/>
        <v>0.92400000000000004</v>
      </c>
      <c r="G33">
        <v>0.92900000000000005</v>
      </c>
      <c r="H33">
        <f>(2*H31*H32)/(H31+H32)</f>
        <v>0.87656020757299269</v>
      </c>
      <c r="I33" s="51">
        <f>(2*I31*I32)/(I31+I32)</f>
        <v>0.78159509202453992</v>
      </c>
    </row>
    <row r="38" spans="3:14">
      <c r="C38" t="s">
        <v>31</v>
      </c>
      <c r="D38">
        <v>50</v>
      </c>
    </row>
    <row r="39" spans="3:14">
      <c r="C39" s="70"/>
      <c r="D39" s="70" t="s">
        <v>7</v>
      </c>
      <c r="E39" s="70"/>
    </row>
    <row r="40" spans="3:14">
      <c r="C40" s="70"/>
      <c r="D40" s="70"/>
      <c r="E40" s="70"/>
    </row>
    <row r="41" spans="3:14" ht="15" thickBot="1">
      <c r="C41" s="71" t="s">
        <v>19</v>
      </c>
      <c r="D41">
        <v>0.92800000000000005</v>
      </c>
      <c r="E41" s="70">
        <f>$D$38-($D$38*D41)</f>
        <v>3.5999999999999943</v>
      </c>
      <c r="F41" s="94">
        <v>3</v>
      </c>
    </row>
    <row r="42" spans="3:14">
      <c r="C42" s="4" t="s">
        <v>34</v>
      </c>
      <c r="D42">
        <v>0.92400000000000004</v>
      </c>
      <c r="E42" s="70">
        <f t="shared" ref="E42:E44" si="4">$D$38-($D$38*D42)</f>
        <v>3.7999999999999972</v>
      </c>
      <c r="F42" s="94">
        <f t="shared" ref="F42:F44" si="5">ROUND(E42, 0)</f>
        <v>4</v>
      </c>
    </row>
    <row r="43" spans="3:14">
      <c r="C43" s="71" t="s">
        <v>14</v>
      </c>
      <c r="D43">
        <v>0.86219999999999997</v>
      </c>
      <c r="E43" s="70">
        <f t="shared" si="4"/>
        <v>6.8900000000000006</v>
      </c>
      <c r="F43" s="94">
        <f t="shared" si="5"/>
        <v>7</v>
      </c>
      <c r="J43">
        <v>0.92349999999999999</v>
      </c>
    </row>
    <row r="44" spans="3:14">
      <c r="C44" s="71" t="s">
        <v>16</v>
      </c>
      <c r="D44">
        <v>0.86229999999999996</v>
      </c>
      <c r="E44" s="70">
        <f t="shared" si="4"/>
        <v>6.8850000000000051</v>
      </c>
      <c r="F44" s="94">
        <v>6</v>
      </c>
      <c r="K44">
        <v>50</v>
      </c>
    </row>
    <row r="45" spans="3:14">
      <c r="K45" t="s">
        <v>37</v>
      </c>
      <c r="M45" t="s">
        <v>42</v>
      </c>
    </row>
    <row r="46" spans="3:14">
      <c r="J46" t="s">
        <v>38</v>
      </c>
      <c r="K46">
        <v>0.1</v>
      </c>
      <c r="L46">
        <f>$K$44*K46</f>
        <v>5</v>
      </c>
      <c r="M46">
        <v>1.64</v>
      </c>
      <c r="N46" s="96">
        <f>M46/(60/L46)</f>
        <v>0.13666666666666666</v>
      </c>
    </row>
    <row r="47" spans="3:14">
      <c r="J47" s="95" t="s">
        <v>39</v>
      </c>
      <c r="K47">
        <v>0.15</v>
      </c>
      <c r="L47">
        <f>$K$44*K47</f>
        <v>7.5</v>
      </c>
      <c r="M47">
        <v>1.65</v>
      </c>
      <c r="N47" s="96">
        <f>M47/(60/L47)</f>
        <v>0.20624999999999999</v>
      </c>
    </row>
    <row r="48" spans="3:14">
      <c r="J48" t="s">
        <v>40</v>
      </c>
      <c r="K48">
        <f>J43/1000</f>
        <v>9.2349999999999995E-4</v>
      </c>
      <c r="N48" s="96">
        <f>K48*K44*5</f>
        <v>0.230875</v>
      </c>
    </row>
    <row r="49" spans="10:14">
      <c r="J49" t="s">
        <v>41</v>
      </c>
      <c r="K49">
        <v>0</v>
      </c>
      <c r="M49">
        <v>1.1200000000000001</v>
      </c>
      <c r="N49" s="96">
        <f>M49*K49</f>
        <v>0</v>
      </c>
    </row>
  </sheetData>
  <mergeCells count="7">
    <mergeCell ref="C31:C33"/>
    <mergeCell ref="C4:C6"/>
    <mergeCell ref="C7:C9"/>
    <mergeCell ref="C10:C12"/>
    <mergeCell ref="C13:C15"/>
    <mergeCell ref="C16:C18"/>
    <mergeCell ref="C25:C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DEE5A-78D2-1840-A86D-1802D2EB04C7}">
  <sheetPr>
    <tabColor rgb="FFFF0000"/>
  </sheetPr>
  <dimension ref="C2:P47"/>
  <sheetViews>
    <sheetView topLeftCell="A19" workbookViewId="0">
      <selection activeCell="M44" sqref="M44:M47"/>
    </sheetView>
  </sheetViews>
  <sheetFormatPr defaultColWidth="8.77734375" defaultRowHeight="14.4"/>
  <cols>
    <col min="3" max="3" width="21.44140625" bestFit="1" customWidth="1"/>
    <col min="4" max="4" width="18" bestFit="1" customWidth="1"/>
    <col min="5" max="5" width="18" customWidth="1"/>
    <col min="6" max="6" width="16.109375" bestFit="1" customWidth="1"/>
    <col min="7" max="7" width="15.44140625" customWidth="1"/>
    <col min="8" max="8" width="20.6640625" customWidth="1"/>
    <col min="9" max="9" width="20.109375" bestFit="1" customWidth="1"/>
    <col min="10" max="10" width="13.109375" bestFit="1" customWidth="1"/>
    <col min="13" max="13" width="11.109375" bestFit="1" customWidth="1"/>
  </cols>
  <sheetData>
    <row r="2" spans="3:16" ht="15" thickBot="1"/>
    <row r="3" spans="3:16" ht="15" thickBot="1">
      <c r="F3" s="7" t="s">
        <v>15</v>
      </c>
      <c r="G3" s="4" t="s">
        <v>34</v>
      </c>
      <c r="H3" s="34" t="s">
        <v>14</v>
      </c>
      <c r="I3" s="3" t="s">
        <v>16</v>
      </c>
    </row>
    <row r="4" spans="3:16">
      <c r="C4" s="73" t="s">
        <v>5</v>
      </c>
      <c r="D4" s="32" t="s">
        <v>12</v>
      </c>
      <c r="E4" s="61"/>
      <c r="F4" s="38">
        <v>0.95369999999999999</v>
      </c>
      <c r="G4" s="12">
        <v>0.92300000000000004</v>
      </c>
      <c r="H4" s="8">
        <v>0.92</v>
      </c>
      <c r="I4" s="11">
        <v>0.85780000000000001</v>
      </c>
    </row>
    <row r="5" spans="3:16">
      <c r="C5" s="74"/>
      <c r="D5" s="33" t="s">
        <v>13</v>
      </c>
      <c r="E5" s="62"/>
      <c r="F5" s="39">
        <v>0.96140000000000003</v>
      </c>
      <c r="G5" s="12">
        <v>0.91900000000000004</v>
      </c>
      <c r="H5" s="10">
        <v>0.91900000000000004</v>
      </c>
      <c r="I5" s="12">
        <v>0.82379999999999998</v>
      </c>
    </row>
    <row r="6" spans="3:16" ht="15" thickBot="1">
      <c r="C6" s="75"/>
      <c r="D6" s="2" t="s">
        <v>7</v>
      </c>
      <c r="E6" s="63"/>
      <c r="F6" s="40">
        <f>(2*F4*F5)/(F4+F5)</f>
        <v>0.95753452039058018</v>
      </c>
      <c r="G6" s="14">
        <f>(2*G4*G5)/(G4+G5)</f>
        <v>0.92099565689467977</v>
      </c>
      <c r="H6" s="35">
        <f>(2*H4*H5)/(H4+H5)</f>
        <v>0.9194997281131051</v>
      </c>
      <c r="I6" s="41">
        <f>(2*I4*I5)/(I4+I5)</f>
        <v>0.84045627973358705</v>
      </c>
      <c r="L6">
        <v>0.95099999999999996</v>
      </c>
    </row>
    <row r="7" spans="3:16" ht="15" thickBot="1">
      <c r="C7" s="76" t="s">
        <v>0</v>
      </c>
      <c r="D7" s="32" t="s">
        <v>12</v>
      </c>
      <c r="E7" s="64"/>
      <c r="F7" s="36">
        <v>0.92800000000000005</v>
      </c>
      <c r="G7" s="31">
        <v>0.92400000000000004</v>
      </c>
      <c r="H7" s="42">
        <v>0.86219999999999997</v>
      </c>
      <c r="I7" s="11">
        <v>0.86229999999999996</v>
      </c>
    </row>
    <row r="8" spans="3:16" ht="15" thickBot="1">
      <c r="C8" s="77"/>
      <c r="D8" s="33" t="s">
        <v>13</v>
      </c>
      <c r="E8" s="33"/>
      <c r="F8" s="20">
        <v>0.92900000000000005</v>
      </c>
      <c r="G8" s="9">
        <v>0.92400000000000004</v>
      </c>
      <c r="H8" s="43">
        <v>0.89119999999999999</v>
      </c>
      <c r="I8" s="12">
        <v>0.89129999999999998</v>
      </c>
      <c r="M8" s="4"/>
      <c r="N8" s="34"/>
      <c r="O8" s="7"/>
      <c r="P8" s="3"/>
    </row>
    <row r="9" spans="3:16" ht="15" thickBot="1">
      <c r="C9" s="78"/>
      <c r="D9" s="6" t="s">
        <v>7</v>
      </c>
      <c r="E9" s="65"/>
      <c r="F9" s="20">
        <v>0.92900000000000005</v>
      </c>
      <c r="G9" s="23">
        <f t="shared" ref="G9:H9" si="0">(2*G7*G8)/(G7+G8)</f>
        <v>0.92400000000000004</v>
      </c>
      <c r="H9" s="13">
        <f t="shared" si="0"/>
        <v>0.87646018022128425</v>
      </c>
      <c r="I9" s="13">
        <f>(2*I7*I8)/(I7+I8)</f>
        <v>0.87656020757299269</v>
      </c>
    </row>
    <row r="10" spans="3:16">
      <c r="C10" s="76" t="s">
        <v>1</v>
      </c>
      <c r="D10" s="4" t="s">
        <v>8</v>
      </c>
      <c r="E10" s="4"/>
      <c r="F10" s="29">
        <v>0.20899999999999999</v>
      </c>
      <c r="G10" s="15">
        <v>0.42948999999999998</v>
      </c>
      <c r="H10" s="11">
        <v>0.22600000000000001</v>
      </c>
      <c r="I10" s="11">
        <v>0.42620999999999998</v>
      </c>
    </row>
    <row r="11" spans="3:16">
      <c r="C11" s="77"/>
      <c r="D11" s="5" t="s">
        <v>6</v>
      </c>
      <c r="E11" s="5"/>
      <c r="F11" s="30">
        <v>0.19</v>
      </c>
      <c r="G11" s="16">
        <v>0.20815</v>
      </c>
      <c r="H11" s="44">
        <v>2.1000000000000001E-2</v>
      </c>
      <c r="I11" s="12">
        <v>0.21983</v>
      </c>
    </row>
    <row r="12" spans="3:16" ht="15" thickBot="1">
      <c r="C12" s="78"/>
      <c r="D12" s="6" t="s">
        <v>9</v>
      </c>
      <c r="E12" s="6"/>
      <c r="F12" s="22">
        <v>0.1918</v>
      </c>
      <c r="G12" s="17">
        <v>0.30619000000000002</v>
      </c>
      <c r="H12" s="41">
        <v>0.20100000000000001</v>
      </c>
      <c r="I12" s="14">
        <v>0.33034000000000002</v>
      </c>
    </row>
    <row r="13" spans="3:16">
      <c r="C13" s="76" t="s">
        <v>11</v>
      </c>
      <c r="D13" s="32" t="s">
        <v>12</v>
      </c>
      <c r="E13" s="32"/>
      <c r="F13" s="19">
        <v>0.47470000000000001</v>
      </c>
      <c r="G13" s="11">
        <v>0.63700000000000001</v>
      </c>
      <c r="H13" s="45">
        <v>0.51300000000000001</v>
      </c>
      <c r="I13" s="46">
        <v>0.53</v>
      </c>
    </row>
    <row r="14" spans="3:16">
      <c r="C14" s="77"/>
      <c r="D14" s="33" t="s">
        <v>13</v>
      </c>
      <c r="E14" s="33"/>
      <c r="F14" s="20">
        <v>0.57250000000000001</v>
      </c>
      <c r="G14" s="12">
        <v>0.54300000000000004</v>
      </c>
      <c r="H14" s="47">
        <v>0.622</v>
      </c>
      <c r="I14" s="48">
        <v>0.67</v>
      </c>
    </row>
    <row r="15" spans="3:16" ht="15" thickBot="1">
      <c r="C15" s="78"/>
      <c r="D15" s="6" t="s">
        <v>7</v>
      </c>
      <c r="E15" s="2"/>
      <c r="F15" s="21">
        <f>(2*F13*F14)/(F13+F14)</f>
        <v>0.51903313598166534</v>
      </c>
      <c r="G15" s="24">
        <f t="shared" ref="G15:H15" si="1">(2*G13*G14)/(G13+G14)</f>
        <v>0.58625593220338978</v>
      </c>
      <c r="H15" s="22">
        <f t="shared" si="1"/>
        <v>0.56226607929515415</v>
      </c>
      <c r="I15" s="23">
        <f>(2*I13*I14)/(I13+I14)</f>
        <v>0.59183333333333332</v>
      </c>
    </row>
    <row r="16" spans="3:16">
      <c r="C16" s="76" t="s">
        <v>3</v>
      </c>
      <c r="D16" s="32" t="s">
        <v>12</v>
      </c>
      <c r="E16" s="32"/>
      <c r="F16" s="26">
        <v>0.92949999999999999</v>
      </c>
      <c r="G16" s="11">
        <v>0.95699999999999996</v>
      </c>
      <c r="H16" s="49">
        <v>0.85760000000000003</v>
      </c>
      <c r="I16" s="11">
        <v>0.88</v>
      </c>
      <c r="O16" t="s">
        <v>17</v>
      </c>
    </row>
    <row r="17" spans="3:10">
      <c r="C17" s="77"/>
      <c r="D17" s="33" t="s">
        <v>13</v>
      </c>
      <c r="E17" s="33"/>
      <c r="F17" s="27">
        <v>0.92600000000000005</v>
      </c>
      <c r="G17" s="12">
        <v>0.86199999999999999</v>
      </c>
      <c r="H17" s="50">
        <v>0.76290000000000002</v>
      </c>
      <c r="I17" s="12">
        <v>0.92</v>
      </c>
    </row>
    <row r="18" spans="3:10" ht="15" thickBot="1">
      <c r="C18" s="78"/>
      <c r="D18" s="6" t="s">
        <v>7</v>
      </c>
      <c r="E18" s="65"/>
      <c r="F18" s="28">
        <f>(2*F16*F17)/(F16+F17)</f>
        <v>0.92774669900296414</v>
      </c>
      <c r="G18" s="14">
        <f t="shared" ref="G18:I18" si="2">(2*G16*G17)/(G16+G17)</f>
        <v>0.90701924134139633</v>
      </c>
      <c r="H18" s="51">
        <f t="shared" si="2"/>
        <v>0.80748292502314101</v>
      </c>
      <c r="I18" s="41">
        <f t="shared" si="2"/>
        <v>0.89955555555555555</v>
      </c>
    </row>
    <row r="19" spans="3:10" ht="15" thickBot="1">
      <c r="C19" s="1" t="s">
        <v>2</v>
      </c>
      <c r="D19" s="3" t="s">
        <v>10</v>
      </c>
      <c r="E19" s="66"/>
      <c r="F19" s="18">
        <v>0.94</v>
      </c>
      <c r="G19" s="25">
        <v>0.97699999999999998</v>
      </c>
      <c r="H19" s="52">
        <v>0.98</v>
      </c>
      <c r="I19" s="53">
        <v>0.96479999999999999</v>
      </c>
    </row>
    <row r="20" spans="3:10">
      <c r="D20" s="37"/>
      <c r="E20" s="37"/>
    </row>
    <row r="21" spans="3:10">
      <c r="D21" s="37"/>
      <c r="E21" s="37"/>
    </row>
    <row r="22" spans="3:10">
      <c r="D22" s="37"/>
      <c r="E22" s="37"/>
    </row>
    <row r="23" spans="3:10" ht="15" thickBot="1"/>
    <row r="24" spans="3:10" ht="15" thickBot="1">
      <c r="F24" s="7" t="s">
        <v>15</v>
      </c>
      <c r="G24" s="4" t="s">
        <v>34</v>
      </c>
      <c r="H24" s="34" t="s">
        <v>14</v>
      </c>
      <c r="I24" s="3" t="s">
        <v>16</v>
      </c>
    </row>
    <row r="25" spans="3:10">
      <c r="C25" s="73" t="s">
        <v>1</v>
      </c>
      <c r="D25" s="4" t="s">
        <v>8</v>
      </c>
      <c r="E25" s="4"/>
      <c r="F25" s="29">
        <v>0.20899999999999999</v>
      </c>
      <c r="G25" s="15">
        <v>0.42948999999999998</v>
      </c>
      <c r="H25" s="11">
        <v>0.22600000000000001</v>
      </c>
      <c r="I25" s="11">
        <v>0.42620999999999998</v>
      </c>
    </row>
    <row r="26" spans="3:10">
      <c r="C26" s="74"/>
      <c r="D26" s="5" t="s">
        <v>6</v>
      </c>
      <c r="E26" s="5"/>
      <c r="F26" s="30">
        <v>0.19</v>
      </c>
      <c r="G26" s="16">
        <v>0.20815</v>
      </c>
      <c r="H26" s="44">
        <v>2.1000000000000001E-2</v>
      </c>
      <c r="I26" s="12">
        <v>0.21983</v>
      </c>
    </row>
    <row r="27" spans="3:10" ht="15" thickBot="1">
      <c r="C27" s="75"/>
      <c r="D27" s="6" t="s">
        <v>9</v>
      </c>
      <c r="E27" s="6"/>
      <c r="F27" s="22">
        <v>0.20100000000000001</v>
      </c>
      <c r="G27" s="17">
        <v>0.192</v>
      </c>
      <c r="H27" s="41">
        <v>0.30599999999999999</v>
      </c>
      <c r="I27" s="14">
        <v>0.33034000000000002</v>
      </c>
    </row>
    <row r="29" spans="3:10" ht="15" thickBot="1"/>
    <row r="30" spans="3:10" ht="15" thickBot="1">
      <c r="E30" s="37" t="s">
        <v>20</v>
      </c>
      <c r="F30" s="3" t="s">
        <v>16</v>
      </c>
      <c r="G30" s="34" t="s">
        <v>14</v>
      </c>
      <c r="H30" s="7" t="s">
        <v>19</v>
      </c>
      <c r="I30" s="4" t="s">
        <v>34</v>
      </c>
      <c r="J30" s="37" t="s">
        <v>20</v>
      </c>
    </row>
    <row r="31" spans="3:10">
      <c r="C31" s="73" t="s">
        <v>1</v>
      </c>
      <c r="D31" s="4" t="s">
        <v>8</v>
      </c>
      <c r="F31" s="11">
        <v>0.42620999999999998</v>
      </c>
      <c r="G31" s="11">
        <v>0.22600000000000001</v>
      </c>
      <c r="H31" s="29">
        <v>0.20899999999999999</v>
      </c>
      <c r="I31" s="15">
        <v>0.42948999999999998</v>
      </c>
    </row>
    <row r="32" spans="3:10">
      <c r="C32" s="74"/>
      <c r="D32" s="5" t="s">
        <v>6</v>
      </c>
      <c r="F32" s="12">
        <v>0.21983</v>
      </c>
      <c r="G32" s="44">
        <v>2.1000000000000001E-2</v>
      </c>
      <c r="H32" s="30">
        <v>0.19</v>
      </c>
      <c r="I32" s="16">
        <v>0.20815</v>
      </c>
    </row>
    <row r="33" spans="3:13" ht="15" thickBot="1">
      <c r="C33" s="75"/>
      <c r="D33" s="6" t="s">
        <v>9</v>
      </c>
      <c r="E33">
        <v>0.39200000000000002</v>
      </c>
      <c r="F33" s="14">
        <v>0.33034000000000002</v>
      </c>
      <c r="G33" s="41">
        <v>0.30599999999999999</v>
      </c>
      <c r="H33" s="22">
        <v>0.20100000000000001</v>
      </c>
      <c r="I33" s="17">
        <v>0.192</v>
      </c>
      <c r="J33">
        <v>0.39200000000000002</v>
      </c>
    </row>
    <row r="41" spans="3:13" ht="19.2">
      <c r="I41" s="102">
        <v>1.847</v>
      </c>
    </row>
    <row r="42" spans="3:13">
      <c r="J42">
        <v>50</v>
      </c>
    </row>
    <row r="43" spans="3:13">
      <c r="J43" t="s">
        <v>37</v>
      </c>
      <c r="L43" t="s">
        <v>42</v>
      </c>
    </row>
    <row r="44" spans="3:13">
      <c r="I44" t="s">
        <v>38</v>
      </c>
      <c r="J44">
        <v>0.45</v>
      </c>
      <c r="K44">
        <f>$J$42*J44</f>
        <v>22.5</v>
      </c>
      <c r="L44">
        <v>1.64</v>
      </c>
      <c r="M44" s="96">
        <f>L44/(60/K44)</f>
        <v>0.61499999999999999</v>
      </c>
    </row>
    <row r="45" spans="3:13">
      <c r="I45" s="95" t="s">
        <v>39</v>
      </c>
      <c r="J45">
        <v>0.42</v>
      </c>
      <c r="K45">
        <f>$J$42*J45</f>
        <v>21</v>
      </c>
      <c r="L45">
        <v>1.65</v>
      </c>
      <c r="M45" s="96">
        <f>L45/(60/K45)</f>
        <v>0.5774999999999999</v>
      </c>
    </row>
    <row r="46" spans="3:13">
      <c r="I46" t="s">
        <v>40</v>
      </c>
      <c r="J46" s="101">
        <f>I41/1000</f>
        <v>1.8469999999999999E-3</v>
      </c>
      <c r="M46" s="96">
        <f>J46*J42*10</f>
        <v>0.92349999999999999</v>
      </c>
    </row>
    <row r="47" spans="3:13">
      <c r="I47" t="s">
        <v>41</v>
      </c>
      <c r="J47">
        <v>0</v>
      </c>
      <c r="L47">
        <v>1.1200000000000001</v>
      </c>
      <c r="M47" s="96">
        <f>L47*J47</f>
        <v>0</v>
      </c>
    </row>
  </sheetData>
  <mergeCells count="7">
    <mergeCell ref="C31:C33"/>
    <mergeCell ref="C4:C6"/>
    <mergeCell ref="C7:C9"/>
    <mergeCell ref="C10:C12"/>
    <mergeCell ref="C13:C15"/>
    <mergeCell ref="C16:C18"/>
    <mergeCell ref="C25:C27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572A6-A146-874B-BDD7-5DF962A760B9}">
  <dimension ref="C2:P51"/>
  <sheetViews>
    <sheetView topLeftCell="A28" workbookViewId="0">
      <selection activeCell="I41" sqref="I41:M47"/>
    </sheetView>
  </sheetViews>
  <sheetFormatPr defaultColWidth="8.77734375" defaultRowHeight="14.4"/>
  <cols>
    <col min="3" max="3" width="21.44140625" bestFit="1" customWidth="1"/>
    <col min="4" max="4" width="18" bestFit="1" customWidth="1"/>
    <col min="5" max="5" width="16.109375" bestFit="1" customWidth="1"/>
    <col min="6" max="6" width="15.44140625" customWidth="1"/>
    <col min="7" max="8" width="20.6640625" customWidth="1"/>
    <col min="9" max="9" width="20.109375" bestFit="1" customWidth="1"/>
    <col min="13" max="13" width="11.109375" bestFit="1" customWidth="1"/>
  </cols>
  <sheetData>
    <row r="2" spans="3:16" ht="15" thickBot="1"/>
    <row r="3" spans="3:16" ht="15" thickBot="1">
      <c r="E3" s="7" t="s">
        <v>15</v>
      </c>
      <c r="F3" s="4" t="s">
        <v>4</v>
      </c>
      <c r="G3" s="34" t="s">
        <v>14</v>
      </c>
      <c r="H3" s="34"/>
      <c r="I3" s="3" t="s">
        <v>16</v>
      </c>
    </row>
    <row r="4" spans="3:16">
      <c r="C4" s="73" t="s">
        <v>5</v>
      </c>
      <c r="D4" s="32" t="s">
        <v>12</v>
      </c>
      <c r="E4" s="38">
        <v>0.95369999999999999</v>
      </c>
      <c r="F4" s="12">
        <v>0.92300000000000004</v>
      </c>
      <c r="G4" s="8">
        <v>0.92</v>
      </c>
      <c r="H4" s="8"/>
      <c r="I4" s="11">
        <v>0.85780000000000001</v>
      </c>
    </row>
    <row r="5" spans="3:16">
      <c r="C5" s="74"/>
      <c r="D5" s="33" t="s">
        <v>13</v>
      </c>
      <c r="E5" s="39">
        <v>0.96140000000000003</v>
      </c>
      <c r="F5" s="12">
        <v>0.91900000000000004</v>
      </c>
      <c r="G5" s="10">
        <v>0.91900000000000004</v>
      </c>
      <c r="H5" s="10"/>
      <c r="I5" s="12">
        <v>0.82379999999999998</v>
      </c>
    </row>
    <row r="6" spans="3:16" ht="15" thickBot="1">
      <c r="C6" s="75"/>
      <c r="D6" s="2" t="s">
        <v>7</v>
      </c>
      <c r="E6" s="40">
        <f>(2*E4*E5)/(E4+E5)</f>
        <v>0.95753452039058018</v>
      </c>
      <c r="F6" s="14">
        <f>(2*F4*F5)/(F4+F5)</f>
        <v>0.92099565689467977</v>
      </c>
      <c r="G6" s="35">
        <f>(2*G4*G5)/(G4+G5)</f>
        <v>0.9194997281131051</v>
      </c>
      <c r="H6" s="60"/>
      <c r="I6" s="41">
        <f>(2*I4*I5)/(I4+I5)</f>
        <v>0.84045627973358705</v>
      </c>
      <c r="L6">
        <v>0.95099999999999996</v>
      </c>
    </row>
    <row r="7" spans="3:16" ht="15" thickBot="1">
      <c r="C7" s="76" t="s">
        <v>0</v>
      </c>
      <c r="D7" s="32" t="s">
        <v>12</v>
      </c>
      <c r="E7" s="36">
        <v>0.92800000000000005</v>
      </c>
      <c r="F7" s="31">
        <v>0.92400000000000004</v>
      </c>
      <c r="G7" s="42">
        <v>0.86219999999999997</v>
      </c>
      <c r="H7" s="42"/>
      <c r="I7" s="11">
        <v>0.86229999999999996</v>
      </c>
    </row>
    <row r="8" spans="3:16" ht="15" thickBot="1">
      <c r="C8" s="77"/>
      <c r="D8" s="33" t="s">
        <v>13</v>
      </c>
      <c r="E8" s="20">
        <v>0.92900000000000005</v>
      </c>
      <c r="F8" s="9">
        <v>0.92400000000000004</v>
      </c>
      <c r="G8" s="43">
        <v>0.89119999999999999</v>
      </c>
      <c r="H8" s="43"/>
      <c r="I8" s="12">
        <v>0.89129999999999998</v>
      </c>
      <c r="M8" s="4"/>
      <c r="N8" s="34"/>
      <c r="O8" s="7"/>
      <c r="P8" s="3"/>
    </row>
    <row r="9" spans="3:16" ht="15" thickBot="1">
      <c r="C9" s="78"/>
      <c r="D9" s="6" t="s">
        <v>7</v>
      </c>
      <c r="E9" s="20">
        <v>0.92900000000000005</v>
      </c>
      <c r="F9" s="23">
        <f t="shared" ref="F9:G9" si="0">(2*F7*F8)/(F7+F8)</f>
        <v>0.92400000000000004</v>
      </c>
      <c r="G9" s="13">
        <f t="shared" si="0"/>
        <v>0.87646018022128425</v>
      </c>
      <c r="H9" s="13"/>
      <c r="I9" s="13">
        <f>(2*I7*I8)/(I7+I8)</f>
        <v>0.87656020757299269</v>
      </c>
    </row>
    <row r="10" spans="3:16">
      <c r="C10" s="76" t="s">
        <v>1</v>
      </c>
      <c r="D10" s="4" t="s">
        <v>8</v>
      </c>
      <c r="E10" s="29">
        <v>0.20899999999999999</v>
      </c>
      <c r="F10" s="15">
        <v>0.42948999999999998</v>
      </c>
      <c r="G10" s="11">
        <v>0.22600000000000001</v>
      </c>
      <c r="H10" s="11"/>
      <c r="I10" s="11">
        <v>0.42620999999999998</v>
      </c>
    </row>
    <row r="11" spans="3:16">
      <c r="C11" s="77"/>
      <c r="D11" s="5" t="s">
        <v>6</v>
      </c>
      <c r="E11" s="30">
        <v>0.19</v>
      </c>
      <c r="F11" s="16">
        <v>0.20815</v>
      </c>
      <c r="G11" s="44">
        <v>2.1000000000000001E-2</v>
      </c>
      <c r="H11" s="44"/>
      <c r="I11" s="12">
        <v>0.21983</v>
      </c>
    </row>
    <row r="12" spans="3:16" ht="15" thickBot="1">
      <c r="C12" s="78"/>
      <c r="D12" s="6" t="s">
        <v>9</v>
      </c>
      <c r="E12" s="22">
        <v>0.1918</v>
      </c>
      <c r="F12" s="17">
        <v>0.30619000000000002</v>
      </c>
      <c r="G12" s="41">
        <v>0.20100000000000001</v>
      </c>
      <c r="H12" s="41"/>
      <c r="I12" s="14">
        <v>0.33034000000000002</v>
      </c>
    </row>
    <row r="13" spans="3:16">
      <c r="C13" s="76" t="s">
        <v>11</v>
      </c>
      <c r="D13" s="32" t="s">
        <v>12</v>
      </c>
      <c r="E13" s="19">
        <v>0.47470000000000001</v>
      </c>
      <c r="F13" s="11">
        <v>0.63700000000000001</v>
      </c>
      <c r="G13" s="45">
        <v>0.51300000000000001</v>
      </c>
      <c r="H13" s="45"/>
      <c r="I13" s="46">
        <v>0.53</v>
      </c>
    </row>
    <row r="14" spans="3:16">
      <c r="C14" s="77"/>
      <c r="D14" s="33" t="s">
        <v>13</v>
      </c>
      <c r="E14" s="20">
        <v>0.57250000000000001</v>
      </c>
      <c r="F14" s="12">
        <v>0.54300000000000004</v>
      </c>
      <c r="G14" s="47">
        <v>0.622</v>
      </c>
      <c r="H14" s="47"/>
      <c r="I14" s="48">
        <v>0.67</v>
      </c>
    </row>
    <row r="15" spans="3:16" ht="15" thickBot="1">
      <c r="C15" s="78"/>
      <c r="D15" s="6" t="s">
        <v>7</v>
      </c>
      <c r="E15" s="21">
        <f>(2*E13*E14)/(E13+E14)</f>
        <v>0.51903313598166534</v>
      </c>
      <c r="F15" s="24">
        <f t="shared" ref="F15:G15" si="1">(2*F13*F14)/(F13+F14)</f>
        <v>0.58625593220338978</v>
      </c>
      <c r="G15" s="22">
        <f t="shared" si="1"/>
        <v>0.56226607929515415</v>
      </c>
      <c r="H15" s="22"/>
      <c r="I15" s="23">
        <f>(2*I13*I14)/(I13+I14)</f>
        <v>0.59183333333333332</v>
      </c>
    </row>
    <row r="16" spans="3:16">
      <c r="C16" s="76" t="s">
        <v>3</v>
      </c>
      <c r="D16" s="32" t="s">
        <v>12</v>
      </c>
      <c r="E16" s="26">
        <v>0.92949999999999999</v>
      </c>
      <c r="F16" s="11">
        <v>0.95699999999999996</v>
      </c>
      <c r="G16" s="49">
        <v>0.85760000000000003</v>
      </c>
      <c r="H16" s="49"/>
      <c r="I16" s="11">
        <v>0.88</v>
      </c>
      <c r="O16" t="s">
        <v>17</v>
      </c>
    </row>
    <row r="17" spans="3:9">
      <c r="C17" s="77"/>
      <c r="D17" s="33" t="s">
        <v>13</v>
      </c>
      <c r="E17" s="27">
        <v>0.92600000000000005</v>
      </c>
      <c r="F17" s="12">
        <v>0.86199999999999999</v>
      </c>
      <c r="G17" s="50">
        <v>0.76290000000000002</v>
      </c>
      <c r="H17" s="50"/>
      <c r="I17" s="12">
        <v>0.92</v>
      </c>
    </row>
    <row r="18" spans="3:9" ht="15" thickBot="1">
      <c r="C18" s="78"/>
      <c r="D18" s="6" t="s">
        <v>7</v>
      </c>
      <c r="E18" s="28">
        <f>(2*E16*E17)/(E16+E17)</f>
        <v>0.92774669900296414</v>
      </c>
      <c r="F18" s="14">
        <f t="shared" ref="F18:I18" si="2">(2*F16*F17)/(F16+F17)</f>
        <v>0.90701924134139633</v>
      </c>
      <c r="G18" s="51">
        <f t="shared" si="2"/>
        <v>0.80748292502314101</v>
      </c>
      <c r="H18" s="51"/>
      <c r="I18" s="41">
        <f t="shared" si="2"/>
        <v>0.89955555555555555</v>
      </c>
    </row>
    <row r="19" spans="3:9" ht="15" thickBot="1">
      <c r="C19" s="1" t="s">
        <v>2</v>
      </c>
      <c r="D19" s="3" t="s">
        <v>10</v>
      </c>
      <c r="E19" s="18">
        <v>0.94</v>
      </c>
      <c r="F19" s="25">
        <v>0.97699999999999998</v>
      </c>
      <c r="G19" s="52">
        <v>0.98</v>
      </c>
      <c r="H19" s="52"/>
      <c r="I19" s="53">
        <v>0.96479999999999999</v>
      </c>
    </row>
    <row r="20" spans="3:9">
      <c r="D20" s="37"/>
    </row>
    <row r="21" spans="3:9">
      <c r="D21" s="37"/>
    </row>
    <row r="22" spans="3:9">
      <c r="D22" s="37"/>
    </row>
    <row r="23" spans="3:9" ht="15" thickBot="1"/>
    <row r="24" spans="3:9" ht="15" thickBot="1">
      <c r="E24" s="7" t="s">
        <v>15</v>
      </c>
      <c r="F24" s="4" t="s">
        <v>4</v>
      </c>
      <c r="G24" s="34" t="s">
        <v>14</v>
      </c>
      <c r="H24" s="34"/>
      <c r="I24" s="3" t="s">
        <v>16</v>
      </c>
    </row>
    <row r="25" spans="3:9">
      <c r="C25" s="76" t="s">
        <v>11</v>
      </c>
      <c r="D25" s="32" t="s">
        <v>12</v>
      </c>
      <c r="E25" s="19">
        <v>0.47470000000000001</v>
      </c>
      <c r="F25" s="11">
        <v>0.63700000000000001</v>
      </c>
      <c r="G25" s="45">
        <v>0.51300000000000001</v>
      </c>
      <c r="H25" s="45"/>
      <c r="I25" s="57">
        <v>0.53</v>
      </c>
    </row>
    <row r="26" spans="3:9">
      <c r="C26" s="77"/>
      <c r="D26" s="33" t="s">
        <v>13</v>
      </c>
      <c r="E26" s="20">
        <v>0.57250000000000001</v>
      </c>
      <c r="F26" s="12">
        <v>0.54300000000000004</v>
      </c>
      <c r="G26" s="47">
        <v>0.622</v>
      </c>
      <c r="H26" s="47"/>
      <c r="I26" s="58">
        <v>0.67</v>
      </c>
    </row>
    <row r="27" spans="3:9" ht="15" thickBot="1">
      <c r="C27" s="78"/>
      <c r="D27" s="6" t="s">
        <v>7</v>
      </c>
      <c r="E27" s="21">
        <v>0.56200000000000006</v>
      </c>
      <c r="F27" s="24">
        <v>0.51900000000000002</v>
      </c>
      <c r="G27" s="22">
        <v>0.58599999999999997</v>
      </c>
      <c r="H27" s="22"/>
      <c r="I27" s="59">
        <v>0.59199999999999997</v>
      </c>
    </row>
    <row r="29" spans="3:9" ht="15" thickBot="1"/>
    <row r="30" spans="3:9" ht="15" thickBot="1">
      <c r="E30" s="3" t="s">
        <v>16</v>
      </c>
      <c r="F30" s="34" t="s">
        <v>14</v>
      </c>
      <c r="G30" s="7" t="s">
        <v>19</v>
      </c>
      <c r="H30" t="s">
        <v>20</v>
      </c>
      <c r="I30" s="4" t="s">
        <v>34</v>
      </c>
    </row>
    <row r="31" spans="3:9">
      <c r="C31" s="76" t="s">
        <v>11</v>
      </c>
      <c r="D31" s="32" t="s">
        <v>12</v>
      </c>
      <c r="E31" s="57">
        <v>0.53</v>
      </c>
      <c r="F31" s="45">
        <v>0.51300000000000001</v>
      </c>
      <c r="G31" s="19">
        <v>0.47470000000000001</v>
      </c>
      <c r="H31">
        <v>0.55900000000000005</v>
      </c>
      <c r="I31" s="11">
        <v>0.63700000000000001</v>
      </c>
    </row>
    <row r="32" spans="3:9">
      <c r="C32" s="77"/>
      <c r="D32" s="33" t="s">
        <v>13</v>
      </c>
      <c r="E32" s="58">
        <v>0.67</v>
      </c>
      <c r="F32" s="47">
        <v>0.622</v>
      </c>
      <c r="G32" s="20">
        <v>0.57250000000000001</v>
      </c>
      <c r="H32">
        <v>0.5</v>
      </c>
      <c r="I32" s="12">
        <v>0.54300000000000004</v>
      </c>
    </row>
    <row r="33" spans="3:13" ht="15" thickBot="1">
      <c r="C33" s="78"/>
      <c r="D33" s="6" t="s">
        <v>7</v>
      </c>
      <c r="E33" s="59">
        <v>0.59199999999999997</v>
      </c>
      <c r="F33" s="22">
        <v>0.58599999999999997</v>
      </c>
      <c r="G33" s="21">
        <v>0.56200000000000006</v>
      </c>
      <c r="H33" s="69">
        <v>0.52800000000000002</v>
      </c>
      <c r="I33" s="24">
        <v>0.51900000000000002</v>
      </c>
    </row>
    <row r="36" spans="3:13">
      <c r="D36" s="37"/>
    </row>
    <row r="38" spans="3:13">
      <c r="F38" t="s">
        <v>20</v>
      </c>
    </row>
    <row r="39" spans="3:13">
      <c r="F39">
        <v>0.55900000000000005</v>
      </c>
    </row>
    <row r="40" spans="3:13">
      <c r="C40" s="51"/>
      <c r="D40" s="51"/>
      <c r="E40" s="51"/>
      <c r="F40">
        <v>0.5</v>
      </c>
    </row>
    <row r="41" spans="3:13">
      <c r="F41" s="69">
        <f>(2*F39*F40)/(F39+F40)</f>
        <v>0.52785646836638334</v>
      </c>
      <c r="I41">
        <v>0.69259999999999999</v>
      </c>
    </row>
    <row r="42" spans="3:13">
      <c r="J42">
        <v>50</v>
      </c>
    </row>
    <row r="43" spans="3:13">
      <c r="C43" s="37" t="s">
        <v>32</v>
      </c>
      <c r="J43" t="s">
        <v>37</v>
      </c>
      <c r="L43" t="s">
        <v>42</v>
      </c>
    </row>
    <row r="44" spans="3:13" ht="15" thickBot="1">
      <c r="I44" t="s">
        <v>38</v>
      </c>
      <c r="J44">
        <v>0.2</v>
      </c>
      <c r="K44">
        <f>$J$42*J44</f>
        <v>10</v>
      </c>
      <c r="L44">
        <v>1.64</v>
      </c>
      <c r="M44" s="96">
        <f>L44/(60/K44)</f>
        <v>0.27333333333333332</v>
      </c>
    </row>
    <row r="45" spans="3:13" ht="15" thickBot="1">
      <c r="E45" s="3" t="s">
        <v>16</v>
      </c>
      <c r="F45" s="34" t="s">
        <v>14</v>
      </c>
      <c r="G45" s="7" t="s">
        <v>19</v>
      </c>
      <c r="H45" s="4" t="s">
        <v>4</v>
      </c>
      <c r="I45" s="95" t="s">
        <v>39</v>
      </c>
      <c r="J45">
        <v>0.3</v>
      </c>
      <c r="K45">
        <f>$J$42*J45</f>
        <v>15</v>
      </c>
      <c r="L45">
        <v>1.65</v>
      </c>
      <c r="M45" s="96">
        <f>L45/(60/K45)</f>
        <v>0.41249999999999998</v>
      </c>
    </row>
    <row r="46" spans="3:13">
      <c r="C46" s="76" t="s">
        <v>11</v>
      </c>
      <c r="D46" s="32" t="s">
        <v>12</v>
      </c>
      <c r="E46" s="57">
        <v>0.53</v>
      </c>
      <c r="F46" s="45">
        <v>0.51300000000000001</v>
      </c>
      <c r="G46" s="19">
        <v>0.622</v>
      </c>
      <c r="H46" s="11">
        <v>0.57299999999999995</v>
      </c>
      <c r="I46" t="s">
        <v>40</v>
      </c>
      <c r="J46">
        <f>I41/1000</f>
        <v>6.9260000000000003E-4</v>
      </c>
      <c r="M46" s="96">
        <f>J46*J42*10</f>
        <v>0.3463</v>
      </c>
    </row>
    <row r="47" spans="3:13">
      <c r="C47" s="77"/>
      <c r="D47" s="33" t="s">
        <v>13</v>
      </c>
      <c r="E47" s="58">
        <v>0.67</v>
      </c>
      <c r="F47" s="47">
        <v>0.622</v>
      </c>
      <c r="G47" s="20">
        <v>0.51300000000000001</v>
      </c>
      <c r="H47" s="12">
        <v>0.47499999999999998</v>
      </c>
      <c r="I47" t="s">
        <v>41</v>
      </c>
      <c r="J47">
        <v>0</v>
      </c>
      <c r="L47">
        <v>1.1200000000000001</v>
      </c>
      <c r="M47" s="96">
        <f>L47*J47</f>
        <v>0</v>
      </c>
    </row>
    <row r="48" spans="3:13" ht="15" thickBot="1">
      <c r="C48" s="78"/>
      <c r="D48" s="6" t="s">
        <v>7</v>
      </c>
      <c r="E48" s="59">
        <v>0.59199999999999997</v>
      </c>
      <c r="F48" s="22">
        <v>0.58599999999999997</v>
      </c>
      <c r="G48" s="21">
        <v>0.56200000000000006</v>
      </c>
      <c r="H48" s="24">
        <v>0.51900000000000002</v>
      </c>
    </row>
    <row r="49" spans="3:8">
      <c r="C49">
        <v>443</v>
      </c>
      <c r="E49" s="51">
        <f>$C$49*E46</f>
        <v>234.79000000000002</v>
      </c>
      <c r="F49" s="51">
        <f t="shared" ref="F49:H49" si="3">$C$49*F46</f>
        <v>227.25900000000001</v>
      </c>
      <c r="G49" s="51">
        <f t="shared" si="3"/>
        <v>275.54599999999999</v>
      </c>
      <c r="H49" s="51">
        <f t="shared" si="3"/>
        <v>253.83899999999997</v>
      </c>
    </row>
    <row r="50" spans="3:8">
      <c r="E50" s="51">
        <f>(((E48+E46)-0.2)*150)-150</f>
        <v>-11.700000000000017</v>
      </c>
      <c r="F50" s="51">
        <f>(((F48+F46)-0.2)*150)-150</f>
        <v>-15.150000000000006</v>
      </c>
      <c r="G50" s="51">
        <f>(((G48+G47)-0.2)*150)-150</f>
        <v>-18.749999999999972</v>
      </c>
      <c r="H50" s="51">
        <f>(((H48+H47)-0.2)*150)-150</f>
        <v>-30.899999999999991</v>
      </c>
    </row>
    <row r="51" spans="3:8">
      <c r="E51" s="51">
        <f t="shared" ref="E51:G51" si="4">$C$49-E49</f>
        <v>208.20999999999998</v>
      </c>
      <c r="F51" s="51">
        <f t="shared" si="4"/>
        <v>215.74099999999999</v>
      </c>
      <c r="G51" s="51">
        <f t="shared" si="4"/>
        <v>167.45400000000001</v>
      </c>
      <c r="H51" s="51">
        <f>$C$49-H49</f>
        <v>189.16100000000003</v>
      </c>
    </row>
  </sheetData>
  <mergeCells count="8">
    <mergeCell ref="C46:C48"/>
    <mergeCell ref="C31:C33"/>
    <mergeCell ref="C4:C6"/>
    <mergeCell ref="C7:C9"/>
    <mergeCell ref="C10:C12"/>
    <mergeCell ref="C13:C15"/>
    <mergeCell ref="C16:C18"/>
    <mergeCell ref="C25:C27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25046-98F8-E84A-B9FE-D1413F988442}">
  <dimension ref="C2:P57"/>
  <sheetViews>
    <sheetView topLeftCell="A31" workbookViewId="0">
      <selection activeCell="L54" sqref="L54:L57"/>
    </sheetView>
  </sheetViews>
  <sheetFormatPr defaultColWidth="8.77734375" defaultRowHeight="14.4"/>
  <cols>
    <col min="3" max="3" width="21.44140625" bestFit="1" customWidth="1"/>
    <col min="4" max="4" width="18" bestFit="1" customWidth="1"/>
    <col min="5" max="5" width="18" customWidth="1"/>
    <col min="6" max="6" width="16.109375" bestFit="1" customWidth="1"/>
    <col min="7" max="7" width="15.44140625" customWidth="1"/>
    <col min="8" max="8" width="20.6640625" customWidth="1"/>
    <col min="9" max="9" width="20.109375" bestFit="1" customWidth="1"/>
    <col min="13" max="13" width="11.109375" bestFit="1" customWidth="1"/>
  </cols>
  <sheetData>
    <row r="2" spans="3:16" ht="15" thickBot="1"/>
    <row r="3" spans="3:16" ht="15" thickBot="1">
      <c r="F3" s="7" t="s">
        <v>15</v>
      </c>
      <c r="G3" s="4" t="s">
        <v>4</v>
      </c>
      <c r="H3" s="34" t="s">
        <v>14</v>
      </c>
      <c r="I3" s="3" t="s">
        <v>16</v>
      </c>
    </row>
    <row r="4" spans="3:16">
      <c r="C4" s="73" t="s">
        <v>5</v>
      </c>
      <c r="D4" s="32" t="s">
        <v>12</v>
      </c>
      <c r="E4" s="61"/>
      <c r="F4" s="38">
        <v>0.95369999999999999</v>
      </c>
      <c r="G4" s="12">
        <v>0.92300000000000004</v>
      </c>
      <c r="H4" s="8">
        <v>0.92</v>
      </c>
      <c r="I4" s="11">
        <v>0.85780000000000001</v>
      </c>
    </row>
    <row r="5" spans="3:16">
      <c r="C5" s="74"/>
      <c r="D5" s="33" t="s">
        <v>13</v>
      </c>
      <c r="E5" s="62"/>
      <c r="F5" s="39">
        <v>0.96140000000000003</v>
      </c>
      <c r="G5" s="12">
        <v>0.91900000000000004</v>
      </c>
      <c r="H5" s="10">
        <v>0.91900000000000004</v>
      </c>
      <c r="I5" s="12">
        <v>0.82379999999999998</v>
      </c>
    </row>
    <row r="6" spans="3:16" ht="15" thickBot="1">
      <c r="C6" s="75"/>
      <c r="D6" s="2" t="s">
        <v>7</v>
      </c>
      <c r="E6" s="63"/>
      <c r="F6" s="40">
        <f>(2*F4*F5)/(F4+F5)</f>
        <v>0.95753452039058018</v>
      </c>
      <c r="G6" s="14">
        <f>(2*G4*G5)/(G4+G5)</f>
        <v>0.92099565689467977</v>
      </c>
      <c r="H6" s="35">
        <f>(2*H4*H5)/(H4+H5)</f>
        <v>0.9194997281131051</v>
      </c>
      <c r="I6" s="41">
        <f>(2*I4*I5)/(I4+I5)</f>
        <v>0.84045627973358705</v>
      </c>
      <c r="L6">
        <v>0.95099999999999996</v>
      </c>
    </row>
    <row r="7" spans="3:16" ht="15" thickBot="1">
      <c r="C7" s="76" t="s">
        <v>0</v>
      </c>
      <c r="D7" s="32" t="s">
        <v>12</v>
      </c>
      <c r="E7" s="64"/>
      <c r="F7" s="36">
        <v>0.92800000000000005</v>
      </c>
      <c r="G7" s="31">
        <v>0.92400000000000004</v>
      </c>
      <c r="H7" s="42">
        <v>0.86219999999999997</v>
      </c>
      <c r="I7" s="11">
        <v>0.86229999999999996</v>
      </c>
    </row>
    <row r="8" spans="3:16" ht="15" thickBot="1">
      <c r="C8" s="77"/>
      <c r="D8" s="33" t="s">
        <v>13</v>
      </c>
      <c r="E8" s="33"/>
      <c r="F8" s="20">
        <v>0.92900000000000005</v>
      </c>
      <c r="G8" s="9">
        <v>0.92400000000000004</v>
      </c>
      <c r="H8" s="43">
        <v>0.89119999999999999</v>
      </c>
      <c r="I8" s="12">
        <v>0.89129999999999998</v>
      </c>
      <c r="M8" s="4"/>
      <c r="N8" s="34"/>
      <c r="O8" s="7"/>
      <c r="P8" s="3"/>
    </row>
    <row r="9" spans="3:16" ht="15" thickBot="1">
      <c r="C9" s="78"/>
      <c r="D9" s="6" t="s">
        <v>7</v>
      </c>
      <c r="E9" s="65"/>
      <c r="F9" s="20">
        <v>0.92900000000000005</v>
      </c>
      <c r="G9" s="23">
        <f t="shared" ref="G9:H9" si="0">(2*G7*G8)/(G7+G8)</f>
        <v>0.92400000000000004</v>
      </c>
      <c r="H9" s="13">
        <f t="shared" si="0"/>
        <v>0.87646018022128425</v>
      </c>
      <c r="I9" s="13">
        <f>(2*I7*I8)/(I7+I8)</f>
        <v>0.87656020757299269</v>
      </c>
    </row>
    <row r="10" spans="3:16">
      <c r="C10" s="76" t="s">
        <v>1</v>
      </c>
      <c r="D10" s="4" t="s">
        <v>8</v>
      </c>
      <c r="E10" s="4"/>
      <c r="F10" s="29">
        <v>0.20899999999999999</v>
      </c>
      <c r="G10" s="15">
        <v>0.42948999999999998</v>
      </c>
      <c r="H10" s="11">
        <v>0.22600000000000001</v>
      </c>
      <c r="I10" s="11">
        <v>0.42620999999999998</v>
      </c>
    </row>
    <row r="11" spans="3:16">
      <c r="C11" s="77"/>
      <c r="D11" s="5" t="s">
        <v>6</v>
      </c>
      <c r="E11" s="5"/>
      <c r="F11" s="30">
        <v>0.19</v>
      </c>
      <c r="G11" s="16">
        <v>0.20815</v>
      </c>
      <c r="H11" s="44">
        <v>2.1000000000000001E-2</v>
      </c>
      <c r="I11" s="12">
        <v>0.21983</v>
      </c>
    </row>
    <row r="12" spans="3:16" ht="15" thickBot="1">
      <c r="C12" s="78"/>
      <c r="D12" s="6" t="s">
        <v>9</v>
      </c>
      <c r="E12" s="6"/>
      <c r="F12" s="22">
        <v>0.1918</v>
      </c>
      <c r="G12" s="17">
        <v>0.30619000000000002</v>
      </c>
      <c r="H12" s="41">
        <v>0.20100000000000001</v>
      </c>
      <c r="I12" s="14">
        <v>0.33034000000000002</v>
      </c>
    </row>
    <row r="13" spans="3:16">
      <c r="C13" s="76" t="s">
        <v>11</v>
      </c>
      <c r="D13" s="32" t="s">
        <v>12</v>
      </c>
      <c r="E13" s="32"/>
      <c r="F13" s="19">
        <v>0.47470000000000001</v>
      </c>
      <c r="G13" s="11">
        <v>0.63700000000000001</v>
      </c>
      <c r="H13" s="45">
        <v>0.51300000000000001</v>
      </c>
      <c r="I13" s="46">
        <v>0.53</v>
      </c>
    </row>
    <row r="14" spans="3:16">
      <c r="C14" s="77"/>
      <c r="D14" s="33" t="s">
        <v>13</v>
      </c>
      <c r="E14" s="33"/>
      <c r="F14" s="20">
        <v>0.57250000000000001</v>
      </c>
      <c r="G14" s="12">
        <v>0.54300000000000004</v>
      </c>
      <c r="H14" s="47">
        <v>0.622</v>
      </c>
      <c r="I14" s="48">
        <v>0.67</v>
      </c>
    </row>
    <row r="15" spans="3:16" ht="15" thickBot="1">
      <c r="C15" s="78"/>
      <c r="D15" s="6" t="s">
        <v>7</v>
      </c>
      <c r="E15" s="2"/>
      <c r="F15" s="21">
        <f>(2*F13*F14)/(F13+F14)</f>
        <v>0.51903313598166534</v>
      </c>
      <c r="G15" s="24">
        <f t="shared" ref="G15:H15" si="1">(2*G13*G14)/(G13+G14)</f>
        <v>0.58625593220338978</v>
      </c>
      <c r="H15" s="22">
        <f t="shared" si="1"/>
        <v>0.56226607929515415</v>
      </c>
      <c r="I15" s="23">
        <f>(2*I13*I14)/(I13+I14)</f>
        <v>0.59183333333333332</v>
      </c>
    </row>
    <row r="16" spans="3:16">
      <c r="C16" s="76" t="s">
        <v>3</v>
      </c>
      <c r="D16" s="32" t="s">
        <v>12</v>
      </c>
      <c r="E16" s="32"/>
      <c r="F16" s="26">
        <v>0.92949999999999999</v>
      </c>
      <c r="G16" s="11">
        <v>0.95699999999999996</v>
      </c>
      <c r="H16" s="49">
        <v>0.85760000000000003</v>
      </c>
      <c r="I16" s="11">
        <v>0.88</v>
      </c>
      <c r="O16" t="s">
        <v>17</v>
      </c>
    </row>
    <row r="17" spans="3:10">
      <c r="C17" s="77"/>
      <c r="D17" s="33" t="s">
        <v>13</v>
      </c>
      <c r="E17" s="33"/>
      <c r="F17" s="27">
        <v>0.92600000000000005</v>
      </c>
      <c r="G17" s="12">
        <v>0.86199999999999999</v>
      </c>
      <c r="H17" s="50">
        <v>0.76290000000000002</v>
      </c>
      <c r="I17" s="12">
        <v>0.92</v>
      </c>
    </row>
    <row r="18" spans="3:10" ht="15" thickBot="1">
      <c r="C18" s="78"/>
      <c r="D18" s="6" t="s">
        <v>7</v>
      </c>
      <c r="E18" s="65"/>
      <c r="F18" s="28">
        <f>(2*F16*F17)/(F16+F17)</f>
        <v>0.92774669900296414</v>
      </c>
      <c r="G18" s="14">
        <f t="shared" ref="G18:I18" si="2">(2*G16*G17)/(G16+G17)</f>
        <v>0.90701924134139633</v>
      </c>
      <c r="H18" s="51">
        <f t="shared" si="2"/>
        <v>0.80748292502314101</v>
      </c>
      <c r="I18" s="41">
        <f t="shared" si="2"/>
        <v>0.89955555555555555</v>
      </c>
    </row>
    <row r="19" spans="3:10" ht="15" thickBot="1">
      <c r="C19" s="1" t="s">
        <v>2</v>
      </c>
      <c r="D19" s="3" t="s">
        <v>10</v>
      </c>
      <c r="E19" s="66"/>
      <c r="F19" s="18">
        <v>0.94</v>
      </c>
      <c r="G19" s="25">
        <v>0.97699999999999998</v>
      </c>
      <c r="H19" s="52">
        <v>0.98</v>
      </c>
      <c r="I19" s="53">
        <v>0.96479999999999999</v>
      </c>
    </row>
    <row r="20" spans="3:10">
      <c r="D20" s="37"/>
      <c r="E20" s="37"/>
    </row>
    <row r="21" spans="3:10">
      <c r="D21" s="37"/>
      <c r="E21" s="37"/>
    </row>
    <row r="22" spans="3:10">
      <c r="D22" s="37"/>
      <c r="E22" s="37"/>
    </row>
    <row r="23" spans="3:10" ht="15" thickBot="1"/>
    <row r="24" spans="3:10" ht="15" thickBot="1">
      <c r="F24" s="7" t="s">
        <v>15</v>
      </c>
      <c r="G24" s="4" t="s">
        <v>4</v>
      </c>
      <c r="H24" s="34" t="s">
        <v>14</v>
      </c>
      <c r="I24" s="3" t="s">
        <v>16</v>
      </c>
    </row>
    <row r="25" spans="3:10">
      <c r="C25" s="76" t="s">
        <v>3</v>
      </c>
      <c r="D25" s="32" t="s">
        <v>12</v>
      </c>
      <c r="E25" s="32"/>
      <c r="F25" s="19">
        <v>0.47470000000000001</v>
      </c>
      <c r="G25" s="11">
        <v>0.63700000000000001</v>
      </c>
      <c r="H25" s="45">
        <v>0.51300000000000001</v>
      </c>
      <c r="I25" s="57">
        <v>0.53</v>
      </c>
    </row>
    <row r="26" spans="3:10">
      <c r="C26" s="77"/>
      <c r="D26" s="33" t="s">
        <v>13</v>
      </c>
      <c r="E26" s="33"/>
      <c r="F26" s="20">
        <v>0.57250000000000001</v>
      </c>
      <c r="G26" s="12">
        <v>0.54300000000000004</v>
      </c>
      <c r="H26" s="47">
        <v>0.622</v>
      </c>
      <c r="I26" s="58">
        <v>0.67</v>
      </c>
    </row>
    <row r="27" spans="3:10" ht="15" thickBot="1">
      <c r="C27" s="78"/>
      <c r="D27" s="6" t="s">
        <v>7</v>
      </c>
      <c r="E27" s="2"/>
      <c r="F27" s="21">
        <v>0.80800000000000005</v>
      </c>
      <c r="G27" s="24">
        <v>0.92800000000000005</v>
      </c>
      <c r="H27" s="22">
        <v>0.90700000000000003</v>
      </c>
      <c r="I27" s="59">
        <v>0.9</v>
      </c>
    </row>
    <row r="29" spans="3:10" ht="15" thickBot="1"/>
    <row r="30" spans="3:10" ht="15" thickBot="1">
      <c r="F30" s="4" t="s">
        <v>34</v>
      </c>
      <c r="G30" s="34" t="s">
        <v>14</v>
      </c>
      <c r="H30" s="3" t="s">
        <v>16</v>
      </c>
      <c r="I30" s="7" t="s">
        <v>19</v>
      </c>
      <c r="J30" s="37" t="s">
        <v>20</v>
      </c>
    </row>
    <row r="31" spans="3:10">
      <c r="C31" s="76" t="s">
        <v>3</v>
      </c>
      <c r="D31" s="32" t="s">
        <v>12</v>
      </c>
      <c r="E31" s="32"/>
      <c r="F31" s="11">
        <v>0.63700000000000001</v>
      </c>
      <c r="G31" s="45">
        <v>0.51300000000000001</v>
      </c>
      <c r="H31" s="57">
        <v>0.53</v>
      </c>
      <c r="I31" s="19">
        <v>0.47470000000000001</v>
      </c>
      <c r="J31">
        <v>0.75700000000000001</v>
      </c>
    </row>
    <row r="32" spans="3:10">
      <c r="C32" s="77"/>
      <c r="D32" s="33" t="s">
        <v>13</v>
      </c>
      <c r="E32" s="33"/>
      <c r="F32" s="12">
        <v>0.54300000000000004</v>
      </c>
      <c r="G32" s="47">
        <v>0.622</v>
      </c>
      <c r="H32" s="58">
        <v>0.67</v>
      </c>
      <c r="I32" s="20">
        <v>0.57250000000000001</v>
      </c>
      <c r="J32">
        <v>0.70699999999999996</v>
      </c>
    </row>
    <row r="33" spans="3:10" ht="15" thickBot="1">
      <c r="C33" s="78"/>
      <c r="D33" s="6" t="s">
        <v>7</v>
      </c>
      <c r="E33" s="68"/>
      <c r="F33" s="24">
        <v>0.92800000000000005</v>
      </c>
      <c r="G33" s="22">
        <v>0.90700000000000003</v>
      </c>
      <c r="H33" s="59">
        <v>0.9</v>
      </c>
      <c r="I33" s="21">
        <v>0.80800000000000005</v>
      </c>
      <c r="J33" s="67">
        <v>0.73499999999999999</v>
      </c>
    </row>
    <row r="37" spans="3:10">
      <c r="C37" t="s">
        <v>21</v>
      </c>
      <c r="D37" s="37" t="s">
        <v>22</v>
      </c>
      <c r="E37" s="37"/>
      <c r="F37" t="s">
        <v>7</v>
      </c>
    </row>
    <row r="38" spans="3:10">
      <c r="C38">
        <v>0.88</v>
      </c>
      <c r="D38">
        <v>0.87</v>
      </c>
      <c r="F38">
        <v>0.86</v>
      </c>
    </row>
    <row r="39" spans="3:10">
      <c r="C39">
        <v>0.76</v>
      </c>
      <c r="D39">
        <v>0.71</v>
      </c>
      <c r="F39">
        <v>0.71</v>
      </c>
    </row>
    <row r="40" spans="3:10">
      <c r="C40">
        <v>0.63</v>
      </c>
      <c r="D40">
        <v>0.54</v>
      </c>
      <c r="F40">
        <v>0.51</v>
      </c>
    </row>
    <row r="41" spans="3:10">
      <c r="C41" s="51">
        <f>AVERAGE(C38:C40)</f>
        <v>0.75666666666666671</v>
      </c>
      <c r="D41" s="51">
        <f t="shared" ref="C41:D42" si="3">AVERAGE(D38:D40)</f>
        <v>0.70666666666666667</v>
      </c>
      <c r="E41" s="51"/>
      <c r="F41" s="51">
        <f>AVERAGE(F38:F40)</f>
        <v>0.69333333333333336</v>
      </c>
    </row>
    <row r="42" spans="3:10">
      <c r="C42" s="51">
        <f t="shared" si="3"/>
        <v>0.71555555555555561</v>
      </c>
    </row>
    <row r="43" spans="3:10">
      <c r="C43">
        <f>(2*C41*C42)/(C41+C42)</f>
        <v>0.73553710691823915</v>
      </c>
    </row>
    <row r="44" spans="3:10" ht="15" thickBot="1"/>
    <row r="45" spans="3:10">
      <c r="G45" s="26">
        <v>0.92949999999999999</v>
      </c>
      <c r="H45" s="11">
        <v>0.95699999999999996</v>
      </c>
      <c r="I45" s="49">
        <v>0.85760000000000003</v>
      </c>
      <c r="J45" s="11">
        <v>0.88</v>
      </c>
    </row>
    <row r="46" spans="3:10">
      <c r="C46" t="s">
        <v>31</v>
      </c>
      <c r="F46">
        <v>50</v>
      </c>
      <c r="G46">
        <f>$F$46*G45</f>
        <v>46.475000000000001</v>
      </c>
      <c r="H46">
        <f t="shared" ref="H46:J46" si="4">$F$46*H45</f>
        <v>47.85</v>
      </c>
      <c r="I46">
        <f t="shared" si="4"/>
        <v>42.88</v>
      </c>
      <c r="J46">
        <f t="shared" si="4"/>
        <v>44</v>
      </c>
    </row>
    <row r="47" spans="3:10">
      <c r="C47" s="70"/>
      <c r="D47" s="70" t="s">
        <v>33</v>
      </c>
      <c r="E47" s="70"/>
      <c r="G47" s="99">
        <f>$F$46-G46</f>
        <v>3.5249999999999986</v>
      </c>
      <c r="H47" s="99">
        <f t="shared" ref="H47:J47" si="5">$F$46-H46</f>
        <v>2.1499999999999986</v>
      </c>
      <c r="I47" s="99">
        <f t="shared" si="5"/>
        <v>7.1199999999999974</v>
      </c>
      <c r="J47" s="99">
        <f t="shared" si="5"/>
        <v>6</v>
      </c>
    </row>
    <row r="48" spans="3:10">
      <c r="C48" s="70"/>
      <c r="D48" s="70"/>
      <c r="E48" s="70"/>
    </row>
    <row r="49" spans="3:12">
      <c r="C49" s="71" t="s">
        <v>19</v>
      </c>
      <c r="D49" s="70">
        <v>0.80800000000000005</v>
      </c>
      <c r="E49" s="98">
        <v>4</v>
      </c>
    </row>
    <row r="50" spans="3:12">
      <c r="C50" s="71" t="s">
        <v>4</v>
      </c>
      <c r="D50" s="70">
        <v>0.92800000000000005</v>
      </c>
      <c r="E50" s="98">
        <v>2</v>
      </c>
    </row>
    <row r="51" spans="3:12">
      <c r="C51" s="71" t="s">
        <v>14</v>
      </c>
      <c r="D51" s="70">
        <v>0.90700000000000003</v>
      </c>
      <c r="E51" s="98">
        <v>7</v>
      </c>
      <c r="H51" s="100">
        <v>9.2349999999999994</v>
      </c>
    </row>
    <row r="52" spans="3:12">
      <c r="C52" s="71" t="s">
        <v>16</v>
      </c>
      <c r="D52" s="70">
        <v>0.9</v>
      </c>
      <c r="E52" s="98">
        <v>6</v>
      </c>
      <c r="I52">
        <v>50</v>
      </c>
      <c r="K52">
        <v>743</v>
      </c>
      <c r="L52" t="s">
        <v>44</v>
      </c>
    </row>
    <row r="53" spans="3:12">
      <c r="I53" t="s">
        <v>37</v>
      </c>
      <c r="K53" t="s">
        <v>42</v>
      </c>
    </row>
    <row r="54" spans="3:12">
      <c r="H54" t="s">
        <v>38</v>
      </c>
      <c r="I54">
        <v>0.2</v>
      </c>
      <c r="J54">
        <f>$I$52*I54</f>
        <v>10</v>
      </c>
      <c r="K54">
        <v>1.64</v>
      </c>
      <c r="L54" s="96">
        <f>K54/(60/J54)</f>
        <v>0.27333333333333332</v>
      </c>
    </row>
    <row r="55" spans="3:12">
      <c r="H55" s="95" t="s">
        <v>39</v>
      </c>
      <c r="I55">
        <v>0.3</v>
      </c>
      <c r="J55">
        <f>$I$52*I55</f>
        <v>15</v>
      </c>
      <c r="K55">
        <v>1.65</v>
      </c>
      <c r="L55" s="96">
        <f>K55/(60/J55)</f>
        <v>0.41249999999999998</v>
      </c>
    </row>
    <row r="56" spans="3:12">
      <c r="H56" t="s">
        <v>40</v>
      </c>
      <c r="I56">
        <f>I52*K52</f>
        <v>37150</v>
      </c>
      <c r="L56" s="96">
        <f>H51/26.9</f>
        <v>0.34330855018587358</v>
      </c>
    </row>
    <row r="57" spans="3:12">
      <c r="H57" t="s">
        <v>41</v>
      </c>
      <c r="I57">
        <v>0</v>
      </c>
      <c r="K57">
        <v>1.1200000000000001</v>
      </c>
      <c r="L57" s="96">
        <f>K57*I57</f>
        <v>0</v>
      </c>
    </row>
  </sheetData>
  <mergeCells count="7">
    <mergeCell ref="C31:C33"/>
    <mergeCell ref="C4:C6"/>
    <mergeCell ref="C7:C9"/>
    <mergeCell ref="C10:C12"/>
    <mergeCell ref="C13:C15"/>
    <mergeCell ref="C16:C18"/>
    <mergeCell ref="C25:C27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3BFBF-1939-D24D-9B02-EE9193637D04}">
  <dimension ref="C2:O57"/>
  <sheetViews>
    <sheetView topLeftCell="A32" workbookViewId="0">
      <selection activeCell="L54" sqref="L54:L57"/>
    </sheetView>
  </sheetViews>
  <sheetFormatPr defaultColWidth="8.77734375" defaultRowHeight="14.4"/>
  <cols>
    <col min="3" max="3" width="21.44140625" bestFit="1" customWidth="1"/>
    <col min="4" max="4" width="18" bestFit="1" customWidth="1"/>
    <col min="5" max="5" width="16.109375" bestFit="1" customWidth="1"/>
    <col min="6" max="6" width="15.44140625" customWidth="1"/>
    <col min="7" max="7" width="20.6640625" customWidth="1"/>
    <col min="8" max="8" width="20.109375" bestFit="1" customWidth="1"/>
    <col min="12" max="12" width="11.109375" bestFit="1" customWidth="1"/>
  </cols>
  <sheetData>
    <row r="2" spans="3:15" ht="15" thickBot="1"/>
    <row r="3" spans="3:15" ht="15" thickBot="1">
      <c r="E3" s="7" t="s">
        <v>15</v>
      </c>
      <c r="F3" s="4" t="s">
        <v>4</v>
      </c>
      <c r="G3" s="34" t="s">
        <v>14</v>
      </c>
      <c r="H3" s="3" t="s">
        <v>16</v>
      </c>
    </row>
    <row r="4" spans="3:15">
      <c r="C4" s="73" t="s">
        <v>5</v>
      </c>
      <c r="D4" s="32" t="s">
        <v>12</v>
      </c>
      <c r="E4" s="38">
        <v>0.95369999999999999</v>
      </c>
      <c r="F4" s="12">
        <v>0.92300000000000004</v>
      </c>
      <c r="G4" s="8">
        <v>0.92</v>
      </c>
      <c r="H4" s="11">
        <v>0.85780000000000001</v>
      </c>
    </row>
    <row r="5" spans="3:15">
      <c r="C5" s="74"/>
      <c r="D5" s="33" t="s">
        <v>13</v>
      </c>
      <c r="E5" s="39">
        <v>0.96140000000000003</v>
      </c>
      <c r="F5" s="12">
        <v>0.91900000000000004</v>
      </c>
      <c r="G5" s="10">
        <v>0.91900000000000004</v>
      </c>
      <c r="H5" s="12">
        <v>0.82379999999999998</v>
      </c>
    </row>
    <row r="6" spans="3:15" ht="15" thickBot="1">
      <c r="C6" s="75"/>
      <c r="D6" s="2" t="s">
        <v>7</v>
      </c>
      <c r="E6" s="40">
        <f>(2*E4*E5)/(E4+E5)</f>
        <v>0.95753452039058018</v>
      </c>
      <c r="F6" s="14">
        <f>(2*F4*F5)/(F4+F5)</f>
        <v>0.92099565689467977</v>
      </c>
      <c r="G6" s="35">
        <f>(2*G4*G5)/(G4+G5)</f>
        <v>0.9194997281131051</v>
      </c>
      <c r="H6" s="41">
        <f>(2*H4*H5)/(H4+H5)</f>
        <v>0.84045627973358705</v>
      </c>
      <c r="K6">
        <v>0.95099999999999996</v>
      </c>
    </row>
    <row r="7" spans="3:15" ht="15" thickBot="1">
      <c r="C7" s="76" t="s">
        <v>0</v>
      </c>
      <c r="D7" s="32" t="s">
        <v>12</v>
      </c>
      <c r="E7" s="36">
        <v>0.92800000000000005</v>
      </c>
      <c r="F7" s="31">
        <v>0.92400000000000004</v>
      </c>
      <c r="G7" s="42">
        <v>0.86219999999999997</v>
      </c>
      <c r="H7" s="11">
        <v>0.86229999999999996</v>
      </c>
    </row>
    <row r="8" spans="3:15" ht="15" thickBot="1">
      <c r="C8" s="77"/>
      <c r="D8" s="33" t="s">
        <v>13</v>
      </c>
      <c r="E8" s="20">
        <v>0.92900000000000005</v>
      </c>
      <c r="F8" s="9">
        <v>0.92400000000000004</v>
      </c>
      <c r="G8" s="43">
        <v>0.89119999999999999</v>
      </c>
      <c r="H8" s="12">
        <v>0.89129999999999998</v>
      </c>
      <c r="L8" s="4"/>
      <c r="M8" s="34"/>
      <c r="N8" s="7"/>
      <c r="O8" s="3"/>
    </row>
    <row r="9" spans="3:15" ht="15" thickBot="1">
      <c r="C9" s="78"/>
      <c r="D9" s="6" t="s">
        <v>7</v>
      </c>
      <c r="E9" s="20">
        <v>0.92900000000000005</v>
      </c>
      <c r="F9" s="23">
        <f t="shared" ref="F9:G9" si="0">(2*F7*F8)/(F7+F8)</f>
        <v>0.92400000000000004</v>
      </c>
      <c r="G9" s="13">
        <f t="shared" si="0"/>
        <v>0.87646018022128425</v>
      </c>
      <c r="H9" s="13">
        <f>(2*H7*H8)/(H7+H8)</f>
        <v>0.87656020757299269</v>
      </c>
    </row>
    <row r="10" spans="3:15">
      <c r="C10" s="76" t="s">
        <v>1</v>
      </c>
      <c r="D10" s="4" t="s">
        <v>8</v>
      </c>
      <c r="E10" s="29">
        <v>0.20899999999999999</v>
      </c>
      <c r="F10" s="15">
        <v>0.42948999999999998</v>
      </c>
      <c r="G10" s="11">
        <v>0.22600000000000001</v>
      </c>
      <c r="H10" s="11">
        <v>0.42620999999999998</v>
      </c>
    </row>
    <row r="11" spans="3:15">
      <c r="C11" s="77"/>
      <c r="D11" s="5" t="s">
        <v>6</v>
      </c>
      <c r="E11" s="30">
        <v>0.19</v>
      </c>
      <c r="F11" s="16">
        <v>0.20815</v>
      </c>
      <c r="G11" s="44">
        <v>2.1000000000000001E-2</v>
      </c>
      <c r="H11" s="12">
        <v>0.21983</v>
      </c>
    </row>
    <row r="12" spans="3:15" ht="15" thickBot="1">
      <c r="C12" s="78"/>
      <c r="D12" s="6" t="s">
        <v>9</v>
      </c>
      <c r="E12" s="22">
        <v>0.1918</v>
      </c>
      <c r="F12" s="17">
        <v>0.30619000000000002</v>
      </c>
      <c r="G12" s="41">
        <v>0.20100000000000001</v>
      </c>
      <c r="H12" s="14">
        <v>0.33034000000000002</v>
      </c>
    </row>
    <row r="13" spans="3:15">
      <c r="C13" s="76" t="s">
        <v>11</v>
      </c>
      <c r="D13" s="32" t="s">
        <v>12</v>
      </c>
      <c r="E13" s="19">
        <v>0.47470000000000001</v>
      </c>
      <c r="F13" s="11">
        <v>0.63700000000000001</v>
      </c>
      <c r="G13" s="45">
        <v>0.51300000000000001</v>
      </c>
      <c r="H13" s="46">
        <v>0.53</v>
      </c>
    </row>
    <row r="14" spans="3:15">
      <c r="C14" s="77"/>
      <c r="D14" s="33" t="s">
        <v>13</v>
      </c>
      <c r="E14" s="20">
        <v>0.57250000000000001</v>
      </c>
      <c r="F14" s="12">
        <v>0.54300000000000004</v>
      </c>
      <c r="G14" s="47">
        <v>0.622</v>
      </c>
      <c r="H14" s="48">
        <v>0.67</v>
      </c>
    </row>
    <row r="15" spans="3:15" ht="15" thickBot="1">
      <c r="C15" s="78"/>
      <c r="D15" s="6" t="s">
        <v>7</v>
      </c>
      <c r="E15" s="21">
        <f>(2*E13*E14)/(E13+E14)</f>
        <v>0.51903313598166534</v>
      </c>
      <c r="F15" s="24">
        <f t="shared" ref="F15:G15" si="1">(2*F13*F14)/(F13+F14)</f>
        <v>0.58625593220338978</v>
      </c>
      <c r="G15" s="22">
        <f t="shared" si="1"/>
        <v>0.56226607929515415</v>
      </c>
      <c r="H15" s="23">
        <f>(2*H13*H14)/(H13+H14)</f>
        <v>0.59183333333333332</v>
      </c>
    </row>
    <row r="16" spans="3:15">
      <c r="C16" s="76" t="s">
        <v>3</v>
      </c>
      <c r="D16" s="32" t="s">
        <v>12</v>
      </c>
      <c r="E16" s="26">
        <v>0.92949999999999999</v>
      </c>
      <c r="F16" s="11">
        <v>0.95699999999999996</v>
      </c>
      <c r="G16" s="49">
        <v>0.85760000000000003</v>
      </c>
      <c r="H16" s="11">
        <v>0.88</v>
      </c>
      <c r="N16" t="s">
        <v>17</v>
      </c>
    </row>
    <row r="17" spans="3:9">
      <c r="C17" s="77"/>
      <c r="D17" s="33" t="s">
        <v>13</v>
      </c>
      <c r="E17" s="27">
        <v>0.92600000000000005</v>
      </c>
      <c r="F17" s="12">
        <v>0.86199999999999999</v>
      </c>
      <c r="G17" s="50">
        <v>0.76290000000000002</v>
      </c>
      <c r="H17" s="12">
        <v>0.92</v>
      </c>
    </row>
    <row r="18" spans="3:9" ht="15" thickBot="1">
      <c r="C18" s="78"/>
      <c r="D18" s="6" t="s">
        <v>7</v>
      </c>
      <c r="E18" s="28">
        <f>(2*E16*E17)/(E16+E17)</f>
        <v>0.92774669900296414</v>
      </c>
      <c r="F18" s="14">
        <f t="shared" ref="F18:H18" si="2">(2*F16*F17)/(F16+F17)</f>
        <v>0.90701924134139633</v>
      </c>
      <c r="G18" s="51">
        <f t="shared" si="2"/>
        <v>0.80748292502314101</v>
      </c>
      <c r="H18" s="41">
        <f t="shared" si="2"/>
        <v>0.89955555555555555</v>
      </c>
    </row>
    <row r="19" spans="3:9" ht="15" thickBot="1">
      <c r="C19" s="1" t="s">
        <v>2</v>
      </c>
      <c r="D19" s="3" t="s">
        <v>10</v>
      </c>
      <c r="E19" s="18">
        <v>0.94</v>
      </c>
      <c r="F19" s="25">
        <v>0.97699999999999998</v>
      </c>
      <c r="G19" s="52">
        <v>0.98</v>
      </c>
      <c r="H19" s="53">
        <v>0.96479999999999999</v>
      </c>
    </row>
    <row r="20" spans="3:9">
      <c r="D20" s="37"/>
    </row>
    <row r="21" spans="3:9">
      <c r="D21" s="37"/>
    </row>
    <row r="22" spans="3:9">
      <c r="D22" s="37"/>
    </row>
    <row r="23" spans="3:9" ht="15" thickBot="1"/>
    <row r="24" spans="3:9" ht="15" thickBot="1">
      <c r="E24" s="7" t="s">
        <v>15</v>
      </c>
      <c r="F24" s="4" t="s">
        <v>4</v>
      </c>
      <c r="G24" s="34" t="s">
        <v>14</v>
      </c>
      <c r="H24" s="3" t="s">
        <v>16</v>
      </c>
    </row>
    <row r="25" spans="3:9">
      <c r="C25" s="76" t="s">
        <v>3</v>
      </c>
      <c r="D25" s="32" t="s">
        <v>12</v>
      </c>
      <c r="E25" s="19">
        <v>0.47470000000000001</v>
      </c>
      <c r="F25" s="11">
        <v>0.63700000000000001</v>
      </c>
      <c r="G25" s="45">
        <v>0.51300000000000001</v>
      </c>
      <c r="H25" s="57">
        <v>0.53</v>
      </c>
    </row>
    <row r="26" spans="3:9" ht="15" thickBot="1">
      <c r="C26" s="77"/>
      <c r="D26" s="33" t="s">
        <v>13</v>
      </c>
      <c r="E26" s="20">
        <v>0.57250000000000001</v>
      </c>
      <c r="F26" s="12">
        <v>0.54300000000000004</v>
      </c>
      <c r="G26" s="47">
        <v>0.622</v>
      </c>
      <c r="H26" s="58">
        <v>0.67</v>
      </c>
    </row>
    <row r="27" spans="3:9" ht="15" thickBot="1">
      <c r="C27" s="78"/>
      <c r="D27" s="3" t="s">
        <v>10</v>
      </c>
      <c r="E27" s="21">
        <v>0.98</v>
      </c>
      <c r="F27" s="24">
        <v>0.94</v>
      </c>
      <c r="G27" s="22">
        <v>0.97699999999999998</v>
      </c>
      <c r="H27" s="59">
        <v>0.96499999999999997</v>
      </c>
    </row>
    <row r="29" spans="3:9" ht="15" thickBot="1"/>
    <row r="30" spans="3:9" ht="15" thickBot="1">
      <c r="E30" s="7" t="s">
        <v>19</v>
      </c>
      <c r="F30" s="34" t="s">
        <v>14</v>
      </c>
      <c r="G30" s="3" t="s">
        <v>23</v>
      </c>
      <c r="H30" s="4" t="s">
        <v>34</v>
      </c>
      <c r="I30" t="s">
        <v>20</v>
      </c>
    </row>
    <row r="31" spans="3:9">
      <c r="C31" s="76" t="s">
        <v>2</v>
      </c>
      <c r="D31" s="32"/>
      <c r="E31" s="19"/>
      <c r="F31" s="45"/>
      <c r="G31" s="57"/>
      <c r="H31" s="11"/>
    </row>
    <row r="32" spans="3:9" ht="15" thickBot="1">
      <c r="C32" s="77"/>
      <c r="D32" s="33"/>
      <c r="E32" s="20"/>
      <c r="F32" s="47"/>
      <c r="G32" s="58"/>
      <c r="H32" s="12"/>
    </row>
    <row r="33" spans="3:9" ht="15" thickBot="1">
      <c r="C33" s="78"/>
      <c r="D33" s="3" t="s">
        <v>10</v>
      </c>
      <c r="E33" s="21">
        <v>0.98</v>
      </c>
      <c r="F33" s="22">
        <v>0.97699999999999998</v>
      </c>
      <c r="G33" s="59">
        <v>0.96499999999999997</v>
      </c>
      <c r="H33" s="24">
        <v>0.94</v>
      </c>
      <c r="I33" s="69">
        <v>0.78</v>
      </c>
    </row>
    <row r="38" spans="3:9">
      <c r="D38" t="s">
        <v>31</v>
      </c>
    </row>
    <row r="39" spans="3:9">
      <c r="D39" s="70"/>
      <c r="E39" s="70" t="s">
        <v>7</v>
      </c>
      <c r="F39" s="70"/>
    </row>
    <row r="40" spans="3:9">
      <c r="D40" s="70"/>
      <c r="E40" s="70"/>
      <c r="F40" s="70"/>
      <c r="G40">
        <f>ROUND(F40,0)</f>
        <v>0</v>
      </c>
    </row>
    <row r="41" spans="3:9" ht="15" thickBot="1">
      <c r="D41" s="71" t="s">
        <v>19</v>
      </c>
      <c r="E41" s="21">
        <v>0.98</v>
      </c>
      <c r="F41" s="70">
        <f>50-(E41*50)</f>
        <v>1</v>
      </c>
      <c r="G41">
        <f t="shared" ref="G41:G44" si="3">ROUND(F41,0)</f>
        <v>1</v>
      </c>
    </row>
    <row r="42" spans="3:9">
      <c r="D42" s="71" t="s">
        <v>4</v>
      </c>
      <c r="E42" s="70">
        <v>0.92800000000000005</v>
      </c>
      <c r="F42" s="70">
        <f t="shared" ref="F42:F44" si="4">50-(E42*50)</f>
        <v>3.5999999999999943</v>
      </c>
      <c r="G42">
        <f t="shared" si="3"/>
        <v>4</v>
      </c>
    </row>
    <row r="43" spans="3:9" ht="15" thickBot="1">
      <c r="D43" s="71" t="s">
        <v>14</v>
      </c>
      <c r="E43" s="22">
        <v>0.97699999999999998</v>
      </c>
      <c r="F43" s="70">
        <f t="shared" si="4"/>
        <v>1.1499999999999986</v>
      </c>
      <c r="G43">
        <f t="shared" si="3"/>
        <v>1</v>
      </c>
    </row>
    <row r="44" spans="3:9" ht="15" thickBot="1">
      <c r="D44" s="71" t="s">
        <v>16</v>
      </c>
      <c r="E44" s="59">
        <v>0.96499999999999997</v>
      </c>
      <c r="F44" s="70">
        <f t="shared" si="4"/>
        <v>1.75</v>
      </c>
      <c r="G44">
        <f t="shared" si="3"/>
        <v>2</v>
      </c>
    </row>
    <row r="49" spans="8:12">
      <c r="I49">
        <v>0.55500000000000005</v>
      </c>
    </row>
    <row r="52" spans="8:12">
      <c r="I52">
        <v>50</v>
      </c>
      <c r="K52">
        <v>743</v>
      </c>
      <c r="L52" t="s">
        <v>44</v>
      </c>
    </row>
    <row r="53" spans="8:12">
      <c r="I53" t="s">
        <v>37</v>
      </c>
      <c r="K53" t="s">
        <v>42</v>
      </c>
    </row>
    <row r="54" spans="8:12">
      <c r="H54" t="s">
        <v>38</v>
      </c>
      <c r="I54">
        <v>0.45</v>
      </c>
      <c r="J54">
        <f>$I$52*I54</f>
        <v>22.5</v>
      </c>
      <c r="K54">
        <v>1.64</v>
      </c>
      <c r="L54" s="96">
        <f>K54/(60/J54)</f>
        <v>0.61499999999999999</v>
      </c>
    </row>
    <row r="55" spans="8:12">
      <c r="H55" s="95" t="s">
        <v>39</v>
      </c>
      <c r="I55">
        <v>0.42</v>
      </c>
      <c r="J55">
        <f>$I$52*I55</f>
        <v>21</v>
      </c>
      <c r="K55">
        <v>1.65</v>
      </c>
      <c r="L55" s="96">
        <f>K55/(60/J55)</f>
        <v>0.5774999999999999</v>
      </c>
    </row>
    <row r="56" spans="8:12">
      <c r="H56" t="s">
        <v>40</v>
      </c>
      <c r="I56">
        <f>I49/1000</f>
        <v>5.5500000000000005E-4</v>
      </c>
      <c r="L56" s="96">
        <f>I52*I56*10</f>
        <v>0.27750000000000002</v>
      </c>
    </row>
    <row r="57" spans="8:12">
      <c r="H57" t="s">
        <v>41</v>
      </c>
      <c r="I57">
        <v>0</v>
      </c>
      <c r="K57">
        <v>1.1200000000000001</v>
      </c>
      <c r="L57" s="96">
        <f>K57*I57</f>
        <v>0</v>
      </c>
    </row>
  </sheetData>
  <mergeCells count="7">
    <mergeCell ref="C31:C33"/>
    <mergeCell ref="C4:C6"/>
    <mergeCell ref="C7:C9"/>
    <mergeCell ref="C10:C12"/>
    <mergeCell ref="C13:C15"/>
    <mergeCell ref="C16:C18"/>
    <mergeCell ref="C25:C27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0F2E8-881E-A742-907B-008E1FB5F919}">
  <dimension ref="A1"/>
  <sheetViews>
    <sheetView workbookViewId="0"/>
  </sheetViews>
  <sheetFormatPr defaultColWidth="11.5546875" defaultRowHeight="14.4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A2618-4021-694C-8A1F-02995639E3C7}">
  <dimension ref="A1:D5"/>
  <sheetViews>
    <sheetView workbookViewId="0">
      <selection activeCell="O37" sqref="O37"/>
    </sheetView>
  </sheetViews>
  <sheetFormatPr defaultColWidth="11.5546875" defaultRowHeight="14.4"/>
  <cols>
    <col min="1" max="2" width="20.33203125" bestFit="1" customWidth="1"/>
    <col min="3" max="3" width="12" bestFit="1" customWidth="1"/>
    <col min="4" max="4" width="10" bestFit="1" customWidth="1"/>
  </cols>
  <sheetData>
    <row r="1" spans="1:4" ht="15" thickBot="1">
      <c r="B1" t="s">
        <v>24</v>
      </c>
      <c r="C1" t="s">
        <v>25</v>
      </c>
      <c r="D1" t="s">
        <v>26</v>
      </c>
    </row>
    <row r="2" spans="1:4" ht="15" thickBot="1">
      <c r="A2" s="4" t="s">
        <v>4</v>
      </c>
      <c r="B2">
        <v>2</v>
      </c>
      <c r="C2">
        <v>4</v>
      </c>
      <c r="D2">
        <v>4</v>
      </c>
    </row>
    <row r="3" spans="1:4" ht="15" thickBot="1">
      <c r="A3" s="34" t="s">
        <v>14</v>
      </c>
      <c r="B3">
        <v>3</v>
      </c>
      <c r="C3">
        <v>3</v>
      </c>
      <c r="D3">
        <v>1</v>
      </c>
    </row>
    <row r="4" spans="1:4" ht="15" thickBot="1">
      <c r="A4" s="7" t="s">
        <v>15</v>
      </c>
      <c r="B4">
        <v>4</v>
      </c>
      <c r="C4">
        <v>2</v>
      </c>
      <c r="D4">
        <v>2</v>
      </c>
    </row>
    <row r="5" spans="1:4" ht="15" thickBot="1">
      <c r="A5" s="3" t="s">
        <v>16</v>
      </c>
      <c r="B5">
        <v>1</v>
      </c>
      <c r="C5">
        <v>1</v>
      </c>
      <c r="D5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List1</vt:lpstr>
      <vt:lpstr>NER</vt:lpstr>
      <vt:lpstr>sentiment</vt:lpstr>
      <vt:lpstr>summarization</vt:lpstr>
      <vt:lpstr>key pharses</vt:lpstr>
      <vt:lpstr>text classification</vt:lpstr>
      <vt:lpstr>object detection</vt:lpstr>
      <vt:lpstr>Sheet8</vt:lpstr>
      <vt:lpstr>Sheet9</vt:lpstr>
      <vt:lpstr>Plačaj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RomanaPC</dc:creator>
  <cp:lastModifiedBy>Grega Kocmut</cp:lastModifiedBy>
  <dcterms:created xsi:type="dcterms:W3CDTF">2023-06-26T13:40:18Z</dcterms:created>
  <dcterms:modified xsi:type="dcterms:W3CDTF">2023-09-27T18:44:25Z</dcterms:modified>
</cp:coreProperties>
</file>