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8_{BA7A6980-BA38-334F-A407-B673A8690A97}" xr6:coauthVersionLast="47" xr6:coauthVersionMax="47" xr10:uidLastSave="{00000000-0000-0000-0000-000000000000}"/>
  <bookViews>
    <workbookView xWindow="-39900" yWindow="2800" windowWidth="34560" windowHeight="20320" firstSheet="1" activeTab="2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  <sheet name="Sheet8" sheetId="9" r:id="rId8"/>
    <sheet name="Sheet9" sheetId="10" r:id="rId9"/>
    <sheet name="Sheet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8" i="3" l="1"/>
  <c r="N48" i="4"/>
  <c r="M46" i="6"/>
  <c r="L56" i="8"/>
  <c r="I56" i="8"/>
  <c r="L57" i="8"/>
  <c r="J55" i="8"/>
  <c r="L55" i="8" s="1"/>
  <c r="J54" i="8"/>
  <c r="L54" i="8" s="1"/>
  <c r="L56" i="7"/>
  <c r="I56" i="7"/>
  <c r="J55" i="7"/>
  <c r="L55" i="7" s="1"/>
  <c r="J54" i="7"/>
  <c r="L54" i="7" s="1"/>
  <c r="L57" i="7"/>
  <c r="N49" i="4"/>
  <c r="K48" i="4"/>
  <c r="L47" i="4"/>
  <c r="N47" i="4" s="1"/>
  <c r="L46" i="4"/>
  <c r="N46" i="4" s="1"/>
  <c r="L47" i="3"/>
  <c r="N47" i="3" s="1"/>
  <c r="L46" i="3"/>
  <c r="N46" i="3" s="1"/>
  <c r="K48" i="3"/>
  <c r="J46" i="6"/>
  <c r="N49" i="3"/>
  <c r="M47" i="6"/>
  <c r="M45" i="6"/>
  <c r="M44" i="6"/>
  <c r="K45" i="6"/>
  <c r="K44" i="6"/>
  <c r="H46" i="7" l="1"/>
  <c r="H47" i="7" s="1"/>
  <c r="I46" i="7"/>
  <c r="I47" i="7" s="1"/>
  <c r="J46" i="7"/>
  <c r="J47" i="7" s="1"/>
  <c r="G46" i="7"/>
  <c r="G47" i="7" s="1"/>
  <c r="E51" i="6"/>
  <c r="F51" i="6"/>
  <c r="G51" i="6"/>
  <c r="H51" i="6"/>
  <c r="E49" i="6"/>
  <c r="F49" i="6"/>
  <c r="G49" i="6"/>
  <c r="H49" i="6"/>
  <c r="B35" i="11"/>
  <c r="B34" i="11"/>
  <c r="B33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1" i="11"/>
  <c r="G41" i="8"/>
  <c r="G42" i="8"/>
  <c r="G43" i="8"/>
  <c r="G44" i="8"/>
  <c r="G40" i="8"/>
  <c r="F43" i="4"/>
  <c r="F42" i="4"/>
  <c r="F33" i="4"/>
  <c r="H33" i="4"/>
  <c r="E33" i="4"/>
  <c r="E42" i="4"/>
  <c r="E43" i="4"/>
  <c r="E44" i="4"/>
  <c r="E41" i="4"/>
  <c r="I38" i="3"/>
  <c r="H38" i="3" s="1"/>
  <c r="I37" i="3"/>
  <c r="G37" i="3" s="1"/>
  <c r="I36" i="3"/>
  <c r="F36" i="3" s="1"/>
  <c r="I35" i="3"/>
  <c r="F35" i="3" s="1"/>
  <c r="F42" i="8"/>
  <c r="F43" i="8"/>
  <c r="F44" i="8"/>
  <c r="F41" i="8"/>
  <c r="H50" i="6"/>
  <c r="G50" i="6"/>
  <c r="F50" i="6"/>
  <c r="E50" i="6"/>
  <c r="F37" i="3"/>
  <c r="E37" i="3"/>
  <c r="H28" i="3"/>
  <c r="G28" i="3"/>
  <c r="F28" i="3"/>
  <c r="E28" i="3"/>
  <c r="F41" i="6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  <c r="H37" i="3" l="1"/>
  <c r="G38" i="3"/>
  <c r="F38" i="3"/>
  <c r="G36" i="3"/>
  <c r="E36" i="3"/>
  <c r="H36" i="3"/>
  <c r="H35" i="3"/>
  <c r="E38" i="3"/>
  <c r="B51" i="11"/>
  <c r="E35" i="3"/>
  <c r="G35" i="3"/>
</calcChain>
</file>

<file path=xl/sharedStrings.xml><?xml version="1.0" encoding="utf-8"?>
<sst xmlns="http://schemas.openxmlformats.org/spreadsheetml/2006/main" count="364" uniqueCount="45">
  <si>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</si>
  <si>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</si>
  <si>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</si>
  <si>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</si>
  <si>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</si>
  <si>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</si>
  <si>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</si>
  <si>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</si>
  <si>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</si>
  <si>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</si>
  <si>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</si>
  <si>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</si>
  <si>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</si>
  <si>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</si>
  <si>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</si>
  <si>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</si>
  <si>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</si>
  <si>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</si>
  <si>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</si>
  <si>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</si>
  <si>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</si>
  <si>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</si>
  <si>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</si>
  <si>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</si>
  <si>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</si>
  <si>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</si>
  <si>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</si>
  <si>
    <t>PER</t>
  </si>
  <si>
    <t>MISC</t>
  </si>
  <si>
    <t>LOC</t>
  </si>
  <si>
    <t xml:space="preserve"> </t>
  </si>
  <si>
    <t>Analiza napak</t>
  </si>
  <si>
    <t>ANALIZA NAPAK</t>
  </si>
  <si>
    <t>Precission</t>
  </si>
  <si>
    <t>Hugging Face Transformers</t>
  </si>
  <si>
    <t>Random</t>
  </si>
  <si>
    <t>Vsota</t>
  </si>
  <si>
    <t>Katarina:</t>
  </si>
  <si>
    <t>Google</t>
  </si>
  <si>
    <t>AWS</t>
  </si>
  <si>
    <t>Azure</t>
  </si>
  <si>
    <t>Transformatorji</t>
  </si>
  <si>
    <t>Popust na uro :</t>
  </si>
  <si>
    <t>Za graf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</si>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</sst>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rgb="FF696969"/>
      <name val="Gordita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</cellStyleXfs>
  <cellXfs count="100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Border="1" applyAlignment="1">
      <alignment horizontal="center"/>
    </xf>
    <xf numFmtId="0" fontId="0" fillId="0" borderId="29" xfId="0" applyBorder="1"/>
    <xf numFmtId="0" fontId="1" fillId="0" borderId="29" xfId="0" applyFont="1" applyBorder="1"/>
    <xf numFmtId="164" fontId="0" fillId="0" borderId="29" xfId="0" applyNumberFormat="1" applyBorder="1"/>
    <xf numFmtId="0" fontId="3" fillId="4" borderId="14" xfId="2" applyBorder="1"/>
    <xf numFmtId="164" fontId="3" fillId="4" borderId="16" xfId="2" applyNumberFormat="1" applyBorder="1" applyAlignment="1">
      <alignment horizontal="center"/>
    </xf>
    <xf numFmtId="164" fontId="3" fillId="4" borderId="11" xfId="2" applyNumberFormat="1" applyBorder="1"/>
    <xf numFmtId="164" fontId="3" fillId="4" borderId="16" xfId="2" applyNumberFormat="1" applyBorder="1"/>
    <xf numFmtId="164" fontId="3" fillId="4" borderId="9" xfId="2" applyNumberFormat="1" applyBorder="1"/>
    <xf numFmtId="0" fontId="3" fillId="4" borderId="15" xfId="2" applyBorder="1"/>
    <xf numFmtId="164" fontId="3" fillId="4" borderId="15" xfId="2" applyNumberFormat="1" applyBorder="1" applyAlignment="1">
      <alignment horizontal="center"/>
    </xf>
    <xf numFmtId="164" fontId="3" fillId="4" borderId="10" xfId="2" applyNumberFormat="1" applyBorder="1"/>
    <xf numFmtId="164" fontId="3" fillId="4" borderId="15" xfId="2" applyNumberFormat="1" applyBorder="1"/>
    <xf numFmtId="0" fontId="3" fillId="4" borderId="12" xfId="2" applyBorder="1"/>
    <xf numFmtId="164" fontId="3" fillId="4" borderId="12" xfId="2" applyNumberFormat="1" applyBorder="1" applyAlignment="1">
      <alignment horizontal="center"/>
    </xf>
    <xf numFmtId="164" fontId="3" fillId="4" borderId="8" xfId="2" applyNumberFormat="1" applyBorder="1" applyAlignment="1">
      <alignment horizontal="center"/>
    </xf>
    <xf numFmtId="0" fontId="4" fillId="0" borderId="0" xfId="0" applyFont="1"/>
    <xf numFmtId="0" fontId="1" fillId="0" borderId="30" xfId="0" applyFont="1" applyBorder="1"/>
    <xf numFmtId="165" fontId="0" fillId="0" borderId="0" xfId="0" applyNumberFormat="1"/>
    <xf numFmtId="1" fontId="0" fillId="0" borderId="29" xfId="0" applyNumberFormat="1" applyBorder="1"/>
    <xf numFmtId="1" fontId="0" fillId="0" borderId="0" xfId="0" applyNumberFormat="1"/>
    <xf numFmtId="3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" xfId="2" applyBorder="1" applyAlignment="1">
      <alignment horizontal="center" vertical="center"/>
    </xf>
    <xf numFmtId="0" fontId="3" fillId="4" borderId="3" xfId="2" applyBorder="1" applyAlignment="1">
      <alignment horizontal="center" vertical="center"/>
    </xf>
    <xf numFmtId="0" fontId="3" fillId="4" borderId="4" xfId="2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Kurce je na goro šel, ki kikiriki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pharses'!$I$44:$I$47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'key pharses'!$M$44:$M$47</c:f>
              <c:numCache>
                <c:formatCode>#,##0.00\ "€"</c:formatCode>
                <c:ptCount val="4"/>
                <c:pt idx="0">
                  <c:v>0.27333333333333332</c:v>
                </c:pt>
                <c:pt idx="1">
                  <c:v>0.41249999999999998</c:v>
                </c:pt>
                <c:pt idx="2">
                  <c:v>0.3463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D-47B0-AA3A-97748B5E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257279"/>
        <c:axId val="981712751"/>
      </c:barChart>
      <c:catAx>
        <c:axId val="11692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12751"/>
        <c:crosses val="autoZero"/>
        <c:auto val="1"/>
        <c:lblAlgn val="ctr"/>
        <c:lblOffset val="100"/>
        <c:noMultiLvlLbl val="0"/>
      </c:catAx>
      <c:valAx>
        <c:axId val="9817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92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pharses'!$E$45:$H$45</c:f>
              <c:strCache>
                <c:ptCount val="4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Transformers</c:v>
                </c:pt>
              </c:strCache>
            </c:strRef>
          </c:cat>
          <c:val>
            <c:numRef>
              <c:f>'key pharses'!$E$51:$H$51</c:f>
              <c:numCache>
                <c:formatCode>0.000</c:formatCode>
                <c:ptCount val="4"/>
                <c:pt idx="0">
                  <c:v>208.20999999999998</c:v>
                </c:pt>
                <c:pt idx="1">
                  <c:v>215.74099999999999</c:v>
                </c:pt>
                <c:pt idx="2">
                  <c:v>167.45400000000001</c:v>
                </c:pt>
                <c:pt idx="3">
                  <c:v>189.16100000000003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1-4D96-BCE1-4A184A6B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562703"/>
        <c:axId val="981704111"/>
      </c:barChart>
      <c:catAx>
        <c:axId val="10145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04111"/>
        <c:crosses val="autoZero"/>
        <c:auto val="1"/>
        <c:lblAlgn val="ctr"/>
        <c:lblOffset val="100"/>
        <c:noMultiLvlLbl val="0"/>
      </c:catAx>
      <c:valAx>
        <c:axId val="9817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145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Hugging Face 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classification'!$C$49:$C$52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'text classification'!$E$49:$E$52</c:f>
              <c:numCache>
                <c:formatCode>0</c:formatCode>
                <c:ptCount val="4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D-4BE1-BD8F-FFA4C5A8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32991"/>
        <c:axId val="981690671"/>
      </c:barChart>
      <c:catAx>
        <c:axId val="15214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690671"/>
        <c:crosses val="autoZero"/>
        <c:auto val="1"/>
        <c:lblAlgn val="ctr"/>
        <c:lblOffset val="100"/>
        <c:noMultiLvlLbl val="0"/>
      </c:catAx>
      <c:valAx>
        <c:axId val="9816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14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classification'!$H$54:$H$57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'text classification'!$L$54:$L$57</c:f>
              <c:numCache>
                <c:formatCode>#,##0.00\ "€"</c:formatCode>
                <c:ptCount val="4"/>
                <c:pt idx="0">
                  <c:v>0.27333333333333332</c:v>
                </c:pt>
                <c:pt idx="1">
                  <c:v>0.41249999999999998</c:v>
                </c:pt>
                <c:pt idx="2">
                  <c:v>0.34330855018587358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9-4840-9156-D92E997B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561775"/>
        <c:axId val="964957951"/>
      </c:barChart>
      <c:catAx>
        <c:axId val="10145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64957951"/>
        <c:crosses val="autoZero"/>
        <c:auto val="1"/>
        <c:lblAlgn val="ctr"/>
        <c:lblOffset val="100"/>
        <c:noMultiLvlLbl val="0"/>
      </c:catAx>
      <c:valAx>
        <c:axId val="9649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1456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Hugging Face 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 detection'!$D$41:$D$44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'object detection'!$G$41:$G$44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D-49F6-967B-393183D1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136271"/>
        <c:axId val="1025242255"/>
      </c:barChart>
      <c:catAx>
        <c:axId val="96613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25242255"/>
        <c:crosses val="autoZero"/>
        <c:auto val="1"/>
        <c:lblAlgn val="ctr"/>
        <c:lblOffset val="100"/>
        <c:noMultiLvlLbl val="0"/>
      </c:catAx>
      <c:valAx>
        <c:axId val="10252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6613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'object detection'!$H$54:$H$57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'object detection'!$L$54:$L$57</c:f>
              <c:numCache>
                <c:formatCode>#,##0.00\ "€"</c:formatCode>
                <c:ptCount val="4"/>
                <c:pt idx="0">
                  <c:v>0.61499999999999999</c:v>
                </c:pt>
                <c:pt idx="1">
                  <c:v>0.5774999999999999</c:v>
                </c:pt>
                <c:pt idx="2">
                  <c:v>0.27750000000000002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8-46E3-ACD6-329D588E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325647"/>
        <c:axId val="964958431"/>
      </c:barChart>
      <c:catAx>
        <c:axId val="15153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64958431"/>
        <c:crosses val="autoZero"/>
        <c:auto val="1"/>
        <c:lblAlgn val="ctr"/>
        <c:lblOffset val="100"/>
        <c:noMultiLvlLbl val="0"/>
      </c:catAx>
      <c:valAx>
        <c:axId val="9649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153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NER!$E$34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NER!$D$35:$D$38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NER!$E$35:$E$38</c:f>
              <c:numCache>
                <c:formatCode>0</c:formatCode>
                <c:ptCount val="4"/>
                <c:pt idx="0">
                  <c:v>6.6759000000000004</c:v>
                </c:pt>
                <c:pt idx="1">
                  <c:v>6.4610000000000003</c:v>
                </c:pt>
                <c:pt idx="2">
                  <c:v>6.44</c:v>
                </c:pt>
                <c:pt idx="3">
                  <c:v>6.0045999999999999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5EA-ADB5-1C22804F1E44}"/>
            </c:ext>
          </c:extLst>
        </c:ser>
        <c:ser>
          <c:idx val="1"/>
          <c:order val="1"/>
          <c:tx>
            <c:strRef>
              <c:f>NER!$F$34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NER!$D$35:$D$38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NER!$F$35:$F$38</c:f>
              <c:numCache>
                <c:formatCode>0</c:formatCode>
                <c:ptCount val="4"/>
                <c:pt idx="0">
                  <c:v>5.7222</c:v>
                </c:pt>
                <c:pt idx="1">
                  <c:v>5.5380000000000003</c:v>
                </c:pt>
                <c:pt idx="2">
                  <c:v>5.5200000000000005</c:v>
                </c:pt>
                <c:pt idx="3">
                  <c:v>5.1467999999999998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8-45EA-ADB5-1C22804F1E44}"/>
            </c:ext>
          </c:extLst>
        </c:ser>
        <c:ser>
          <c:idx val="2"/>
          <c:order val="2"/>
          <c:tx>
            <c:strRef>
              <c:f>NER!$G$34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NER!$D$35:$D$38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NER!$G$35:$G$38</c:f>
              <c:numCache>
                <c:formatCode>0</c:formatCode>
                <c:ptCount val="4"/>
                <c:pt idx="0">
                  <c:v>8.5832999999999995</c:v>
                </c:pt>
                <c:pt idx="1">
                  <c:v>8.3070000000000004</c:v>
                </c:pt>
                <c:pt idx="2">
                  <c:v>8.2800000000000011</c:v>
                </c:pt>
                <c:pt idx="3">
                  <c:v>7.7202000000000002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8-45EA-ADB5-1C22804F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33919"/>
        <c:axId val="981718511"/>
      </c:barChart>
      <c:catAx>
        <c:axId val="15214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18511"/>
        <c:crosses val="autoZero"/>
        <c:auto val="1"/>
        <c:lblAlgn val="ctr"/>
        <c:lblOffset val="100"/>
        <c:noMultiLvlLbl val="0"/>
      </c:catAx>
      <c:valAx>
        <c:axId val="9817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14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NER!$J$46:$J$49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NER!$N$46:$N$49</c:f>
              <c:numCache>
                <c:formatCode>#,##0.00\ "€"</c:formatCode>
                <c:ptCount val="4"/>
                <c:pt idx="0">
                  <c:v>0.13666666666666666</c:v>
                </c:pt>
                <c:pt idx="1">
                  <c:v>0.20624999999999999</c:v>
                </c:pt>
                <c:pt idx="2">
                  <c:v>0.11354999999999998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D-4EB5-A138-1FD82A9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883151"/>
        <c:axId val="981686831"/>
      </c:barChart>
      <c:catAx>
        <c:axId val="11628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686831"/>
        <c:crosses val="autoZero"/>
        <c:auto val="1"/>
        <c:lblAlgn val="ctr"/>
        <c:lblOffset val="100"/>
        <c:noMultiLvlLbl val="0"/>
      </c:catAx>
      <c:valAx>
        <c:axId val="9816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28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Hugging Face 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General</c:formatCode>
                <c:ptCount val="5"/>
                <c:pt idx="0">
                  <c:v>0.87646018022128425</c:v>
                </c:pt>
                <c:pt idx="1">
                  <c:v>0.92400000000000004</c:v>
                </c:pt>
                <c:pt idx="2">
                  <c:v>0.92900000000000005</c:v>
                </c:pt>
                <c:pt idx="3">
                  <c:v>0.87656020757299269</c:v>
                </c:pt>
                <c:pt idx="4" formatCode="0.000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Napake pri zaznavi sentimenta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sentiment!$C$41:$C$44</c:f>
              <c:strCache>
                <c:ptCount val="4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sentiment!$F$41:$F$44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951-A495-CC71D201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166047"/>
        <c:axId val="1019747151"/>
      </c:barChart>
      <c:catAx>
        <c:axId val="10261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19747151"/>
        <c:crosses val="autoZero"/>
        <c:auto val="1"/>
        <c:lblAlgn val="ctr"/>
        <c:lblOffset val="100"/>
        <c:noMultiLvlLbl val="0"/>
      </c:catAx>
      <c:valAx>
        <c:axId val="10197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2616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sentiment!$J$46:$J$49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sentiment!$N$46:$N$49</c:f>
              <c:numCache>
                <c:formatCode>#,##0.00\ "€"</c:formatCode>
                <c:ptCount val="4"/>
                <c:pt idx="0">
                  <c:v>0.13666666666666666</c:v>
                </c:pt>
                <c:pt idx="1">
                  <c:v>0.20624999999999999</c:v>
                </c:pt>
                <c:pt idx="2">
                  <c:v>0.230875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8-496C-9D9F-07A6453F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259599"/>
        <c:axId val="981715151"/>
      </c:barChart>
      <c:catAx>
        <c:axId val="11692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15151"/>
        <c:crosses val="autoZero"/>
        <c:auto val="1"/>
        <c:lblAlgn val="ctr"/>
        <c:lblOffset val="100"/>
        <c:noMultiLvlLbl val="0"/>
      </c:catAx>
      <c:valAx>
        <c:axId val="9817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92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Hugging Face 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Hugging Face 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1511300</xdr:colOff>
      <xdr:row>10</xdr:row>
      <xdr:rowOff>25400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750570</xdr:colOff>
      <xdr:row>41</xdr:row>
      <xdr:rowOff>94297</xdr:rowOff>
    </xdr:from>
    <xdr:to>
      <xdr:col>8</xdr:col>
      <xdr:colOff>323850</xdr:colOff>
      <xdr:row>56</xdr:row>
      <xdr:rowOff>120967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FD04A-6380-D908-3ACB-A5C1D2FCA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320040</xdr:colOff>
      <xdr:row>50</xdr:row>
      <xdr:rowOff>143827</xdr:rowOff>
    </xdr:from>
    <xdr:to>
      <xdr:col>15</xdr:col>
      <xdr:colOff>438150</xdr:colOff>
      <xdr:row>65</xdr:row>
      <xdr:rowOff>168592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478B0-E229-6FE6-622E-601E891A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567690</xdr:colOff>
      <xdr:row>44</xdr:row>
      <xdr:rowOff>117157</xdr:rowOff>
    </xdr:from>
    <xdr:to>
      <xdr:col>8</xdr:col>
      <xdr:colOff>179070</xdr:colOff>
      <xdr:row>59</xdr:row>
      <xdr:rowOff>155257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31EE2-BC88-BFA4-784D-AE713E079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455295</xdr:colOff>
      <xdr:row>50</xdr:row>
      <xdr:rowOff>98107</xdr:rowOff>
    </xdr:from>
    <xdr:to>
      <xdr:col>17</xdr:col>
      <xdr:colOff>68580</xdr:colOff>
      <xdr:row>65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72283-4F27-E51B-EE00-1E4F3D274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131445</xdr:colOff>
      <xdr:row>35</xdr:row>
      <xdr:rowOff>101917</xdr:rowOff>
    </xdr:from>
    <xdr:to>
      <xdr:col>20</xdr:col>
      <xdr:colOff>506730</xdr:colOff>
      <xdr:row>50</xdr:row>
      <xdr:rowOff>101917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6EB9C-63B3-43EA-537F-641B4DDE8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283845</xdr:colOff>
      <xdr:row>47</xdr:row>
      <xdr:rowOff>16192</xdr:rowOff>
    </xdr:from>
    <xdr:to>
      <xdr:col>14</xdr:col>
      <xdr:colOff>316230</xdr:colOff>
      <xdr:row>62</xdr:row>
      <xdr:rowOff>35242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DD0979-7B11-A5D0-5879-8C2F5353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3</xdr:row>
      <xdr:rowOff>184150</xdr:rowOff>
    </xdr:from>
    <xdr:to>
      <xdr:col>20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230505</xdr:colOff>
      <xdr:row>51</xdr:row>
      <xdr:rowOff>162877</xdr:rowOff>
    </xdr:from>
    <xdr:to>
      <xdr:col>5</xdr:col>
      <xdr:colOff>855345</xdr:colOff>
      <xdr:row>67</xdr:row>
      <xdr:rowOff>16192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6F3FB-65C0-BA4A-9E4A-9BC74A1F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43</xdr:row>
      <xdr:rowOff>79057</xdr:rowOff>
    </xdr:from>
    <xdr:to>
      <xdr:col>19</xdr:col>
      <xdr:colOff>581025</xdr:colOff>
      <xdr:row>58</xdr:row>
      <xdr:rowOff>103822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37A55-D175-0520-2438-03E096DB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1113472</xdr:colOff>
      <xdr:row>46</xdr:row>
      <xdr:rowOff>79057</xdr:rowOff>
    </xdr:from>
    <xdr:to>
      <xdr:col>6</xdr:col>
      <xdr:colOff>825817</xdr:colOff>
      <xdr:row>61</xdr:row>
      <xdr:rowOff>111442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80788-359A-F2E7-99FF-D8DDB5A9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483870</xdr:colOff>
      <xdr:row>38</xdr:row>
      <xdr:rowOff>67627</xdr:rowOff>
    </xdr:from>
    <xdr:to>
      <xdr:col>20</xdr:col>
      <xdr:colOff>257175</xdr:colOff>
      <xdr:row>53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D86E9-0340-DBF5-C329-90DAFE3E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/>
    <row r="3" spans="3:15" ht="16" thickBot="1">
      <c r="E3" s="4" t="s">
        <v>4</v>
      </c>
      <c r="F3" s="34" t="s">
        <v>14</v>
      </c>
      <c r="G3" s="7" t="s">
        <v>15</v>
      </c>
      <c r="H3" s="3" t="s">
        <v>16</v>
      </c>
    </row>
    <row r="4" spans="3:15">
      <c r="C4" s="91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>
      <c r="C5" s="92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>
      <c r="C6" s="93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>
      <c r="C7" s="94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>
      <c r="C8" s="95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>
      <c r="C9" s="96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>
      <c r="C10" s="94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95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>
      <c r="C12" s="96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94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95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>
      <c r="C15" s="96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94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>
      <c r="C17" s="95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>
      <c r="C18" s="96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>
      <c r="D20" s="37"/>
    </row>
    <row r="21" spans="3:8">
      <c r="D21" s="37"/>
    </row>
    <row r="22" spans="3:8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1AC8-856F-4689-853E-5EC798C342A4}">
  <dimension ref="A1:D51"/>
  <sheetViews>
    <sheetView topLeftCell="A21" workbookViewId="0">
      <selection activeCell="F37" sqref="F37"/>
    </sheetView>
  </sheetViews>
  <sheetFormatPr baseColWidth="10" defaultColWidth="8.83203125" defaultRowHeight="15"/>
  <sheetData>
    <row r="1" spans="1:2">
      <c r="A1" t="s">
        <v>35</v>
      </c>
      <c r="B1">
        <f ca="1">RANDBETWEEN(6,12)</f>
        <v>7</v>
      </c>
    </row>
    <row r="2" spans="1:2">
      <c r="B2">
        <f t="shared" ref="B2:B50" ca="1" si="0">RANDBETWEEN(6,12)</f>
        <v>12</v>
      </c>
    </row>
    <row r="3" spans="1:2">
      <c r="B3">
        <f t="shared" ca="1" si="0"/>
        <v>12</v>
      </c>
    </row>
    <row r="4" spans="1:2">
      <c r="B4">
        <f t="shared" ca="1" si="0"/>
        <v>8</v>
      </c>
    </row>
    <row r="5" spans="1:2">
      <c r="B5">
        <f t="shared" ca="1" si="0"/>
        <v>9</v>
      </c>
    </row>
    <row r="6" spans="1:2">
      <c r="B6">
        <f t="shared" ca="1" si="0"/>
        <v>10</v>
      </c>
    </row>
    <row r="7" spans="1:2">
      <c r="B7">
        <f t="shared" ca="1" si="0"/>
        <v>11</v>
      </c>
    </row>
    <row r="8" spans="1:2">
      <c r="B8">
        <f t="shared" ca="1" si="0"/>
        <v>8</v>
      </c>
    </row>
    <row r="9" spans="1:2">
      <c r="B9">
        <f t="shared" ca="1" si="0"/>
        <v>11</v>
      </c>
    </row>
    <row r="10" spans="1:2">
      <c r="B10">
        <f t="shared" ca="1" si="0"/>
        <v>6</v>
      </c>
    </row>
    <row r="11" spans="1:2">
      <c r="B11">
        <f t="shared" ca="1" si="0"/>
        <v>11</v>
      </c>
    </row>
    <row r="12" spans="1:2">
      <c r="B12">
        <f t="shared" ca="1" si="0"/>
        <v>9</v>
      </c>
    </row>
    <row r="13" spans="1:2">
      <c r="B13">
        <f t="shared" ca="1" si="0"/>
        <v>11</v>
      </c>
    </row>
    <row r="14" spans="1:2">
      <c r="B14">
        <f t="shared" ca="1" si="0"/>
        <v>11</v>
      </c>
    </row>
    <row r="15" spans="1:2">
      <c r="B15">
        <f t="shared" ca="1" si="0"/>
        <v>7</v>
      </c>
    </row>
    <row r="16" spans="1:2">
      <c r="B16">
        <f t="shared" ca="1" si="0"/>
        <v>11</v>
      </c>
    </row>
    <row r="17" spans="2:2">
      <c r="B17">
        <f t="shared" ca="1" si="0"/>
        <v>12</v>
      </c>
    </row>
    <row r="18" spans="2:2">
      <c r="B18">
        <f t="shared" ca="1" si="0"/>
        <v>8</v>
      </c>
    </row>
    <row r="19" spans="2:2">
      <c r="B19">
        <f t="shared" ca="1" si="0"/>
        <v>11</v>
      </c>
    </row>
    <row r="20" spans="2:2">
      <c r="B20">
        <f t="shared" ca="1" si="0"/>
        <v>7</v>
      </c>
    </row>
    <row r="21" spans="2:2">
      <c r="B21">
        <f t="shared" ca="1" si="0"/>
        <v>9</v>
      </c>
    </row>
    <row r="22" spans="2:2">
      <c r="B22">
        <f t="shared" ca="1" si="0"/>
        <v>11</v>
      </c>
    </row>
    <row r="23" spans="2:2">
      <c r="B23">
        <f t="shared" ca="1" si="0"/>
        <v>9</v>
      </c>
    </row>
    <row r="24" spans="2:2">
      <c r="B24">
        <f t="shared" ca="1" si="0"/>
        <v>8</v>
      </c>
    </row>
    <row r="25" spans="2:2">
      <c r="B25">
        <f t="shared" ca="1" si="0"/>
        <v>8</v>
      </c>
    </row>
    <row r="26" spans="2:2">
      <c r="B26">
        <f t="shared" ca="1" si="0"/>
        <v>7</v>
      </c>
    </row>
    <row r="27" spans="2:2">
      <c r="B27">
        <f t="shared" ca="1" si="0"/>
        <v>11</v>
      </c>
    </row>
    <row r="28" spans="2:2">
      <c r="B28">
        <f t="shared" ca="1" si="0"/>
        <v>9</v>
      </c>
    </row>
    <row r="29" spans="2:2">
      <c r="B29">
        <f t="shared" ca="1" si="0"/>
        <v>6</v>
      </c>
    </row>
    <row r="30" spans="2:2">
      <c r="B30">
        <f t="shared" ca="1" si="0"/>
        <v>8</v>
      </c>
    </row>
    <row r="31" spans="2:2">
      <c r="B31">
        <f t="shared" ca="1" si="0"/>
        <v>7</v>
      </c>
    </row>
    <row r="32" spans="2:2">
      <c r="B32">
        <f t="shared" ca="1" si="0"/>
        <v>10</v>
      </c>
    </row>
    <row r="33" spans="2:2">
      <c r="B33">
        <f ca="1">RANDBETWEEN(6,12)</f>
        <v>10</v>
      </c>
    </row>
    <row r="34" spans="2:2">
      <c r="B34">
        <f ca="1">RANDBETWEEN(6,12)</f>
        <v>12</v>
      </c>
    </row>
    <row r="35" spans="2:2">
      <c r="B35">
        <f ca="1">RANDBETWEEN(6,12)</f>
        <v>7</v>
      </c>
    </row>
    <row r="36" spans="2:2">
      <c r="B36">
        <f t="shared" ca="1" si="0"/>
        <v>10</v>
      </c>
    </row>
    <row r="37" spans="2:2">
      <c r="B37">
        <f t="shared" ca="1" si="0"/>
        <v>6</v>
      </c>
    </row>
    <row r="38" spans="2:2">
      <c r="B38">
        <f t="shared" ca="1" si="0"/>
        <v>7</v>
      </c>
    </row>
    <row r="39" spans="2:2">
      <c r="B39">
        <f t="shared" ca="1" si="0"/>
        <v>9</v>
      </c>
    </row>
    <row r="40" spans="2:2">
      <c r="B40">
        <f t="shared" ca="1" si="0"/>
        <v>7</v>
      </c>
    </row>
    <row r="41" spans="2:2">
      <c r="B41">
        <f t="shared" ca="1" si="0"/>
        <v>9</v>
      </c>
    </row>
    <row r="42" spans="2:2">
      <c r="B42">
        <f t="shared" ca="1" si="0"/>
        <v>12</v>
      </c>
    </row>
    <row r="43" spans="2:2">
      <c r="B43">
        <f t="shared" ca="1" si="0"/>
        <v>11</v>
      </c>
    </row>
    <row r="44" spans="2:2">
      <c r="B44">
        <f t="shared" ca="1" si="0"/>
        <v>12</v>
      </c>
    </row>
    <row r="45" spans="2:2">
      <c r="B45">
        <f t="shared" ca="1" si="0"/>
        <v>7</v>
      </c>
    </row>
    <row r="46" spans="2:2">
      <c r="B46">
        <f t="shared" ca="1" si="0"/>
        <v>8</v>
      </c>
    </row>
    <row r="47" spans="2:2">
      <c r="B47">
        <f t="shared" ca="1" si="0"/>
        <v>8</v>
      </c>
    </row>
    <row r="48" spans="2:2">
      <c r="B48">
        <f t="shared" ca="1" si="0"/>
        <v>11</v>
      </c>
    </row>
    <row r="49" spans="1:4">
      <c r="B49">
        <f t="shared" ca="1" si="0"/>
        <v>9</v>
      </c>
    </row>
    <row r="50" spans="1:4">
      <c r="B50">
        <f t="shared" ca="1" si="0"/>
        <v>8</v>
      </c>
    </row>
    <row r="51" spans="1:4">
      <c r="A51" t="s">
        <v>36</v>
      </c>
      <c r="B51">
        <f ca="1">SUM(B1:B50)</f>
        <v>458</v>
      </c>
      <c r="D51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49"/>
  <sheetViews>
    <sheetView topLeftCell="A28" workbookViewId="0">
      <selection activeCell="N49" sqref="N49"/>
    </sheetView>
  </sheetViews>
  <sheetFormatPr baseColWidth="10" defaultColWidth="8.83203125" defaultRowHeight="15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  <col min="14" max="14" width="7.5" bestFit="1" customWidth="1"/>
  </cols>
  <sheetData>
    <row r="2" spans="3:16" ht="16" thickBot="1"/>
    <row r="3" spans="3:16" ht="16" thickBot="1">
      <c r="E3" s="7" t="s">
        <v>19</v>
      </c>
      <c r="F3" s="4" t="s">
        <v>34</v>
      </c>
      <c r="G3" s="34" t="s">
        <v>14</v>
      </c>
      <c r="H3" t="s">
        <v>20</v>
      </c>
      <c r="I3" s="3" t="s">
        <v>16</v>
      </c>
      <c r="J3" t="s">
        <v>20</v>
      </c>
    </row>
    <row r="4" spans="3:16">
      <c r="C4" s="91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51">
        <v>0.91800000000000004</v>
      </c>
      <c r="I4" s="11">
        <v>0.85780000000000001</v>
      </c>
      <c r="J4" s="51">
        <v>0.91800000000000004</v>
      </c>
    </row>
    <row r="5" spans="3:16">
      <c r="C5" s="92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51">
        <v>0.91300000000000003</v>
      </c>
      <c r="I5" s="12">
        <v>0.82379999999999998</v>
      </c>
      <c r="J5" s="51">
        <v>0.91300000000000003</v>
      </c>
    </row>
    <row r="6" spans="3:16" ht="16" thickBot="1">
      <c r="C6" s="93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>
      <c r="C7" s="94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>
      <c r="C8" s="95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>
      <c r="C9" s="96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>
      <c r="C10" s="94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>
      <c r="C11" s="95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>
      <c r="C12" s="96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>
      <c r="C13" s="94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>
      <c r="C14" s="95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>
      <c r="C15" s="96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>
      <c r="C16" s="94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>
      <c r="C17" s="95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>
      <c r="C18" s="96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4" spans="3:9" ht="16" thickBot="1"/>
    <row r="25" spans="3:9" ht="16" thickBot="1">
      <c r="E25" s="7" t="s">
        <v>19</v>
      </c>
      <c r="F25" s="4" t="s">
        <v>34</v>
      </c>
      <c r="G25" s="34" t="s">
        <v>14</v>
      </c>
      <c r="H25" s="3" t="s">
        <v>16</v>
      </c>
    </row>
    <row r="26" spans="3:9">
      <c r="C26" s="91" t="s">
        <v>5</v>
      </c>
      <c r="D26" s="32" t="s">
        <v>12</v>
      </c>
      <c r="E26" s="38">
        <v>0.95369999999999999</v>
      </c>
      <c r="F26" s="12">
        <v>0.92300000000000004</v>
      </c>
      <c r="G26" s="8">
        <v>0.92</v>
      </c>
      <c r="H26" s="11">
        <v>0.85780000000000001</v>
      </c>
    </row>
    <row r="27" spans="3:9">
      <c r="C27" s="92"/>
      <c r="D27" s="33" t="s">
        <v>13</v>
      </c>
      <c r="E27" s="39">
        <v>0.96140000000000003</v>
      </c>
      <c r="F27" s="12">
        <v>0.91900000000000004</v>
      </c>
      <c r="G27" s="10">
        <v>0.91900000000000004</v>
      </c>
      <c r="H27" s="12">
        <v>0.82379999999999998</v>
      </c>
    </row>
    <row r="28" spans="3:9" ht="16" thickBot="1">
      <c r="C28" s="93"/>
      <c r="D28" s="2" t="s">
        <v>7</v>
      </c>
      <c r="E28" s="40">
        <f>(2*E26*E27)/(E26+E27)</f>
        <v>0.95753452039058018</v>
      </c>
      <c r="F28" s="14">
        <f>(2*F26*F27)/(F26+F27)</f>
        <v>0.92099565689467977</v>
      </c>
      <c r="G28" s="35">
        <f>(2*G26*G27)/(G26+G27)</f>
        <v>0.9194997281131051</v>
      </c>
      <c r="H28" s="41">
        <f>(2*H26*H27)/(H26+H27)</f>
        <v>0.84045627973358705</v>
      </c>
    </row>
    <row r="33" spans="3:14">
      <c r="C33" t="s">
        <v>31</v>
      </c>
      <c r="D33">
        <v>50</v>
      </c>
      <c r="E33" s="70">
        <v>7</v>
      </c>
      <c r="F33" s="70">
        <v>6</v>
      </c>
      <c r="G33" s="70">
        <v>9</v>
      </c>
    </row>
    <row r="34" spans="3:14">
      <c r="D34" s="70"/>
      <c r="E34" s="70" t="s">
        <v>27</v>
      </c>
      <c r="F34" s="70" t="s">
        <v>28</v>
      </c>
      <c r="G34" s="70" t="s">
        <v>29</v>
      </c>
      <c r="I34" s="70" t="s">
        <v>33</v>
      </c>
    </row>
    <row r="35" spans="3:14">
      <c r="D35" s="71" t="s">
        <v>19</v>
      </c>
      <c r="E35" s="88">
        <f>E33*I35</f>
        <v>6.6759000000000004</v>
      </c>
      <c r="F35" s="88">
        <f>F33*I35</f>
        <v>5.7222</v>
      </c>
      <c r="G35" s="88">
        <f>G33*I35</f>
        <v>8.5832999999999995</v>
      </c>
      <c r="H35">
        <f>D33-(D33*I35)</f>
        <v>2.3149999999999977</v>
      </c>
      <c r="I35" s="72">
        <f>E4</f>
        <v>0.95369999999999999</v>
      </c>
    </row>
    <row r="36" spans="3:14">
      <c r="D36" s="71" t="s">
        <v>4</v>
      </c>
      <c r="E36" s="88">
        <f>E33*I36</f>
        <v>6.4610000000000003</v>
      </c>
      <c r="F36" s="88">
        <f>F33*I36</f>
        <v>5.5380000000000003</v>
      </c>
      <c r="G36" s="88">
        <f>G33*I36</f>
        <v>8.3070000000000004</v>
      </c>
      <c r="H36">
        <f>D33-(D33*I36)</f>
        <v>3.8499999999999943</v>
      </c>
      <c r="I36" s="72">
        <f>F4</f>
        <v>0.92300000000000004</v>
      </c>
    </row>
    <row r="37" spans="3:14">
      <c r="D37" s="71" t="s">
        <v>14</v>
      </c>
      <c r="E37" s="88">
        <f>E33*I37</f>
        <v>6.44</v>
      </c>
      <c r="F37" s="88">
        <f>F33*I37</f>
        <v>5.5200000000000005</v>
      </c>
      <c r="G37" s="88">
        <f>G33*I37</f>
        <v>8.2800000000000011</v>
      </c>
      <c r="H37">
        <f>D33-(D33*I37)</f>
        <v>4</v>
      </c>
      <c r="I37" s="72">
        <f>G4</f>
        <v>0.92</v>
      </c>
    </row>
    <row r="38" spans="3:14">
      <c r="D38" s="71" t="s">
        <v>16</v>
      </c>
      <c r="E38" s="88">
        <f>E33*I38</f>
        <v>6.0045999999999999</v>
      </c>
      <c r="F38" s="88">
        <f>F33*I38</f>
        <v>5.1467999999999998</v>
      </c>
      <c r="G38" s="88">
        <f>G33*I38</f>
        <v>7.7202000000000002</v>
      </c>
      <c r="H38">
        <f>D33-(D33*I38)</f>
        <v>7.1099999999999994</v>
      </c>
      <c r="I38" s="72">
        <f>I4</f>
        <v>0.85780000000000001</v>
      </c>
    </row>
    <row r="39" spans="3:14">
      <c r="G39" t="s">
        <v>30</v>
      </c>
    </row>
    <row r="41" spans="3:14">
      <c r="C41" s="37" t="s">
        <v>43</v>
      </c>
    </row>
    <row r="43" spans="3:14">
      <c r="J43">
        <v>0.2271</v>
      </c>
    </row>
    <row r="44" spans="3:14">
      <c r="K44">
        <v>50</v>
      </c>
    </row>
    <row r="45" spans="3:14">
      <c r="K45" t="s">
        <v>37</v>
      </c>
      <c r="M45" t="s">
        <v>42</v>
      </c>
    </row>
    <row r="46" spans="3:14">
      <c r="J46" t="s">
        <v>38</v>
      </c>
      <c r="K46">
        <v>0.1</v>
      </c>
      <c r="L46">
        <f>$K$44*K46</f>
        <v>5</v>
      </c>
      <c r="M46">
        <v>1.64</v>
      </c>
      <c r="N46" s="87">
        <f>M46/(60/L46)</f>
        <v>0.13666666666666666</v>
      </c>
    </row>
    <row r="47" spans="3:14">
      <c r="J47" s="86" t="s">
        <v>39</v>
      </c>
      <c r="K47">
        <v>0.15</v>
      </c>
      <c r="L47">
        <f>$K$44*K47</f>
        <v>7.5</v>
      </c>
      <c r="M47">
        <v>1.65</v>
      </c>
      <c r="N47" s="87">
        <f>M47/(60/L47)</f>
        <v>0.20624999999999999</v>
      </c>
    </row>
    <row r="48" spans="3:14">
      <c r="J48" t="s">
        <v>40</v>
      </c>
      <c r="K48">
        <f>J43/1000</f>
        <v>2.2709999999999999E-4</v>
      </c>
      <c r="N48" s="87">
        <f>K48*K44*10</f>
        <v>0.11354999999999998</v>
      </c>
    </row>
    <row r="49" spans="10:14">
      <c r="J49" t="s">
        <v>41</v>
      </c>
      <c r="K49">
        <v>0</v>
      </c>
      <c r="M49">
        <v>1.1200000000000001</v>
      </c>
      <c r="N49" s="87">
        <f>M49*K49</f>
        <v>0</v>
      </c>
    </row>
  </sheetData>
  <mergeCells count="6">
    <mergeCell ref="C26:C28"/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49"/>
  <sheetViews>
    <sheetView tabSelected="1" topLeftCell="A34" workbookViewId="0">
      <selection activeCell="N49" sqref="N49"/>
    </sheetView>
  </sheetViews>
  <sheetFormatPr baseColWidth="10" defaultColWidth="8.83203125" defaultRowHeight="15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/>
    <row r="3" spans="3:15" ht="16" thickBot="1">
      <c r="E3" s="7" t="s">
        <v>15</v>
      </c>
      <c r="F3" s="4" t="s">
        <v>4</v>
      </c>
      <c r="G3" s="34" t="s">
        <v>14</v>
      </c>
      <c r="H3" s="3" t="s">
        <v>16</v>
      </c>
    </row>
    <row r="4" spans="3:15">
      <c r="C4" s="91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>
      <c r="C5" s="92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>
      <c r="C6" s="93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>
      <c r="C7" s="97" t="s">
        <v>0</v>
      </c>
      <c r="D7" s="73" t="s">
        <v>12</v>
      </c>
      <c r="E7" s="74">
        <v>0.92800000000000005</v>
      </c>
      <c r="F7" s="75">
        <v>0.92400000000000004</v>
      </c>
      <c r="G7" s="76">
        <v>0.86219999999999997</v>
      </c>
      <c r="H7" s="77">
        <v>0.86229999999999996</v>
      </c>
    </row>
    <row r="8" spans="3:15" ht="16" thickBot="1">
      <c r="C8" s="98"/>
      <c r="D8" s="78" t="s">
        <v>13</v>
      </c>
      <c r="E8" s="79">
        <v>0.92900000000000005</v>
      </c>
      <c r="F8" s="80">
        <v>0.92400000000000004</v>
      </c>
      <c r="G8" s="81">
        <v>0.89119999999999999</v>
      </c>
      <c r="H8" s="80">
        <v>0.89129999999999998</v>
      </c>
      <c r="L8" s="4"/>
      <c r="M8" s="34"/>
      <c r="N8" s="7"/>
      <c r="O8" s="3"/>
    </row>
    <row r="9" spans="3:15" ht="16" thickBot="1">
      <c r="C9" s="99"/>
      <c r="D9" s="82" t="s">
        <v>7</v>
      </c>
      <c r="E9" s="79">
        <v>0.92900000000000005</v>
      </c>
      <c r="F9" s="83">
        <f t="shared" ref="F9:G9" si="0">(2*F7*F8)/(F7+F8)</f>
        <v>0.92400000000000004</v>
      </c>
      <c r="G9" s="84">
        <f t="shared" si="0"/>
        <v>0.87646018022128425</v>
      </c>
      <c r="H9" s="84">
        <f>(2*H7*H8)/(H7+H8)</f>
        <v>0.87656020757299269</v>
      </c>
    </row>
    <row r="10" spans="3:15">
      <c r="C10" s="94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95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>
      <c r="C12" s="96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94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95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>
      <c r="C15" s="96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94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>
      <c r="C17" s="95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>
      <c r="C18" s="96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6" thickBot="1"/>
    <row r="24" spans="3:9" ht="16" thickBot="1">
      <c r="E24" s="7" t="s">
        <v>15</v>
      </c>
      <c r="F24" s="4" t="s">
        <v>4</v>
      </c>
      <c r="G24" s="34" t="s">
        <v>14</v>
      </c>
      <c r="H24" s="3" t="s">
        <v>16</v>
      </c>
    </row>
    <row r="25" spans="3:9">
      <c r="C25" s="91" t="s">
        <v>18</v>
      </c>
      <c r="D25" s="32" t="s">
        <v>12</v>
      </c>
      <c r="E25" s="54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>
      <c r="C26" s="92"/>
      <c r="D26" s="33" t="s">
        <v>13</v>
      </c>
      <c r="E26" s="55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>
      <c r="C27" s="93"/>
      <c r="D27" s="2" t="s">
        <v>7</v>
      </c>
      <c r="E27" s="56">
        <v>0.876</v>
      </c>
      <c r="F27" s="14">
        <v>0.92900000000000005</v>
      </c>
      <c r="G27" s="35">
        <v>0.93</v>
      </c>
      <c r="H27" s="41">
        <v>0.876</v>
      </c>
    </row>
    <row r="29" spans="3:9" ht="16" thickBot="1"/>
    <row r="30" spans="3:9" ht="16" thickBot="1">
      <c r="E30" s="34" t="s">
        <v>14</v>
      </c>
      <c r="F30" s="4" t="s">
        <v>34</v>
      </c>
      <c r="G30" s="7" t="s">
        <v>19</v>
      </c>
      <c r="H30" s="3" t="s">
        <v>16</v>
      </c>
      <c r="I30" s="37" t="s">
        <v>20</v>
      </c>
    </row>
    <row r="31" spans="3:9">
      <c r="C31" s="91" t="s">
        <v>18</v>
      </c>
      <c r="D31" s="32" t="s">
        <v>12</v>
      </c>
      <c r="E31">
        <v>0.86219999999999997</v>
      </c>
      <c r="F31">
        <v>0.92400000000000004</v>
      </c>
      <c r="G31">
        <v>0.92800000000000005</v>
      </c>
      <c r="H31">
        <v>0.86229999999999996</v>
      </c>
      <c r="I31" s="51">
        <v>0.98</v>
      </c>
    </row>
    <row r="32" spans="3:9">
      <c r="C32" s="92"/>
      <c r="D32" s="33" t="s">
        <v>13</v>
      </c>
      <c r="E32">
        <v>0.89119999999999999</v>
      </c>
      <c r="F32">
        <v>0.92400000000000004</v>
      </c>
      <c r="G32">
        <v>0.92900000000000005</v>
      </c>
      <c r="H32">
        <v>0.89129999999999998</v>
      </c>
      <c r="I32" s="51">
        <v>0.65</v>
      </c>
    </row>
    <row r="33" spans="3:14" ht="16" thickBot="1">
      <c r="C33" s="93"/>
      <c r="D33" s="2" t="s">
        <v>7</v>
      </c>
      <c r="E33">
        <f t="shared" ref="E33:F33" si="3">(2*E31*E32)/(E31+E32)</f>
        <v>0.87646018022128425</v>
      </c>
      <c r="F33">
        <f t="shared" si="3"/>
        <v>0.92400000000000004</v>
      </c>
      <c r="G33">
        <v>0.92900000000000005</v>
      </c>
      <c r="H33">
        <f>(2*H31*H32)/(H31+H32)</f>
        <v>0.87656020757299269</v>
      </c>
      <c r="I33" s="51">
        <f>(2*I31*I32)/(I31+I32)</f>
        <v>0.78159509202453992</v>
      </c>
    </row>
    <row r="38" spans="3:14">
      <c r="C38" t="s">
        <v>31</v>
      </c>
      <c r="D38">
        <v>50</v>
      </c>
    </row>
    <row r="39" spans="3:14">
      <c r="C39" s="70"/>
      <c r="D39" s="70" t="s">
        <v>7</v>
      </c>
      <c r="E39" s="70"/>
    </row>
    <row r="40" spans="3:14">
      <c r="C40" s="70"/>
      <c r="D40" s="70"/>
      <c r="E40" s="70"/>
    </row>
    <row r="41" spans="3:14" ht="16" thickBot="1">
      <c r="C41" s="71" t="s">
        <v>19</v>
      </c>
      <c r="D41">
        <v>0.92800000000000005</v>
      </c>
      <c r="E41" s="70">
        <f>$D$38-($D$38*D41)</f>
        <v>3.5999999999999943</v>
      </c>
      <c r="F41" s="85">
        <v>3</v>
      </c>
    </row>
    <row r="42" spans="3:14">
      <c r="C42" s="4" t="s">
        <v>34</v>
      </c>
      <c r="D42">
        <v>0.92400000000000004</v>
      </c>
      <c r="E42" s="70">
        <f t="shared" ref="E42:E44" si="4">$D$38-($D$38*D42)</f>
        <v>3.7999999999999972</v>
      </c>
      <c r="F42" s="85">
        <f t="shared" ref="F42:F43" si="5">ROUND(E42, 0)</f>
        <v>4</v>
      </c>
    </row>
    <row r="43" spans="3:14">
      <c r="C43" s="71" t="s">
        <v>14</v>
      </c>
      <c r="D43">
        <v>0.86219999999999997</v>
      </c>
      <c r="E43" s="70">
        <f t="shared" si="4"/>
        <v>6.8900000000000006</v>
      </c>
      <c r="F43" s="85">
        <f t="shared" si="5"/>
        <v>7</v>
      </c>
      <c r="J43">
        <v>0.92349999999999999</v>
      </c>
    </row>
    <row r="44" spans="3:14">
      <c r="C44" s="71" t="s">
        <v>16</v>
      </c>
      <c r="D44">
        <v>0.86229999999999996</v>
      </c>
      <c r="E44" s="70">
        <f t="shared" si="4"/>
        <v>6.8850000000000051</v>
      </c>
      <c r="F44" s="85">
        <v>6</v>
      </c>
      <c r="K44">
        <v>50</v>
      </c>
    </row>
    <row r="45" spans="3:14">
      <c r="K45" t="s">
        <v>37</v>
      </c>
      <c r="M45" t="s">
        <v>42</v>
      </c>
    </row>
    <row r="46" spans="3:14">
      <c r="J46" t="s">
        <v>38</v>
      </c>
      <c r="K46">
        <v>0.1</v>
      </c>
      <c r="L46">
        <f>$K$44*K46</f>
        <v>5</v>
      </c>
      <c r="M46">
        <v>1.64</v>
      </c>
      <c r="N46" s="87">
        <f>M46/(60/L46)</f>
        <v>0.13666666666666666</v>
      </c>
    </row>
    <row r="47" spans="3:14">
      <c r="J47" s="86" t="s">
        <v>39</v>
      </c>
      <c r="K47">
        <v>0.15</v>
      </c>
      <c r="L47">
        <f>$K$44*K47</f>
        <v>7.5</v>
      </c>
      <c r="M47">
        <v>1.65</v>
      </c>
      <c r="N47" s="87">
        <f>M47/(60/L47)</f>
        <v>0.20624999999999999</v>
      </c>
    </row>
    <row r="48" spans="3:14">
      <c r="J48" t="s">
        <v>40</v>
      </c>
      <c r="K48">
        <f>J43/1000</f>
        <v>9.2349999999999995E-4</v>
      </c>
      <c r="N48" s="87">
        <f>K48*K44*5</f>
        <v>0.230875</v>
      </c>
    </row>
    <row r="49" spans="10:14">
      <c r="J49" t="s">
        <v>41</v>
      </c>
      <c r="K49">
        <v>0</v>
      </c>
      <c r="M49">
        <v>1.1200000000000001</v>
      </c>
      <c r="N49" s="87">
        <f>M49*K49</f>
        <v>0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sheetPr>
    <tabColor rgb="FFFF0000"/>
  </sheetPr>
  <dimension ref="C2:P33"/>
  <sheetViews>
    <sheetView topLeftCell="A2" workbookViewId="0">
      <selection activeCell="L32" sqref="L32"/>
    </sheetView>
  </sheetViews>
  <sheetFormatPr baseColWidth="10" defaultColWidth="8.83203125" defaultRowHeight="15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/>
    <row r="3" spans="3:16" ht="16" thickBot="1">
      <c r="F3" s="7" t="s">
        <v>15</v>
      </c>
      <c r="G3" s="4" t="s">
        <v>34</v>
      </c>
      <c r="H3" s="34" t="s">
        <v>14</v>
      </c>
      <c r="I3" s="3" t="s">
        <v>16</v>
      </c>
    </row>
    <row r="4" spans="3:16">
      <c r="C4" s="91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>
      <c r="C5" s="92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>
      <c r="C6" s="93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>
      <c r="C7" s="94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>
      <c r="C8" s="95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>
      <c r="C9" s="96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>
      <c r="C10" s="94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>
      <c r="C11" s="95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>
      <c r="C12" s="96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>
      <c r="C13" s="94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>
      <c r="C14" s="95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>
      <c r="C15" s="96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>
      <c r="C16" s="94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>
      <c r="C17" s="95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>
      <c r="C18" s="96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>
      <c r="D20" s="37"/>
      <c r="E20" s="37"/>
    </row>
    <row r="21" spans="3:10">
      <c r="D21" s="37"/>
      <c r="E21" s="37"/>
    </row>
    <row r="22" spans="3:10">
      <c r="D22" s="37"/>
      <c r="E22" s="37"/>
    </row>
    <row r="23" spans="3:10" ht="16" thickBot="1"/>
    <row r="24" spans="3:10" ht="16" thickBot="1">
      <c r="F24" s="7" t="s">
        <v>15</v>
      </c>
      <c r="G24" s="4" t="s">
        <v>34</v>
      </c>
      <c r="H24" s="34" t="s">
        <v>14</v>
      </c>
      <c r="I24" s="3" t="s">
        <v>16</v>
      </c>
    </row>
    <row r="25" spans="3:10">
      <c r="C25" s="91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>
      <c r="C26" s="92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>
      <c r="C27" s="93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/>
    <row r="30" spans="3:10" ht="16" thickBot="1">
      <c r="E30" s="37" t="s">
        <v>20</v>
      </c>
      <c r="F30" s="3" t="s">
        <v>16</v>
      </c>
      <c r="G30" s="34" t="s">
        <v>14</v>
      </c>
      <c r="H30" s="7" t="s">
        <v>19</v>
      </c>
      <c r="I30" s="4" t="s">
        <v>34</v>
      </c>
      <c r="J30" s="37" t="s">
        <v>20</v>
      </c>
    </row>
    <row r="31" spans="3:10">
      <c r="C31" s="91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>
      <c r="C32" s="92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>
      <c r="C33" s="93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51"/>
  <sheetViews>
    <sheetView topLeftCell="A28" workbookViewId="0">
      <selection activeCell="M47" sqref="M47"/>
    </sheetView>
  </sheetViews>
  <sheetFormatPr baseColWidth="10" defaultColWidth="8.83203125" defaultRowHeight="15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/>
    <row r="3" spans="3:16" ht="16" thickBot="1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>
      <c r="C4" s="91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>
      <c r="C5" s="92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>
      <c r="C6" s="93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0"/>
      <c r="I6" s="41">
        <f>(2*I4*I5)/(I4+I5)</f>
        <v>0.84045627973358705</v>
      </c>
      <c r="L6">
        <v>0.95099999999999996</v>
      </c>
    </row>
    <row r="7" spans="3:16" ht="16" thickBot="1">
      <c r="C7" s="94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>
      <c r="C8" s="95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>
      <c r="C9" s="96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>
      <c r="C10" s="94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>
      <c r="C11" s="95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>
      <c r="C12" s="96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>
      <c r="C13" s="94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>
      <c r="C14" s="95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>
      <c r="C15" s="96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>
      <c r="C16" s="94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>
      <c r="C17" s="95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>
      <c r="C18" s="96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6" thickBot="1"/>
    <row r="24" spans="3:9" ht="16" thickBot="1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>
      <c r="C25" s="94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57">
        <v>0.53</v>
      </c>
    </row>
    <row r="26" spans="3:9">
      <c r="C26" s="95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58">
        <v>0.67</v>
      </c>
    </row>
    <row r="27" spans="3:9" ht="16" thickBot="1">
      <c r="C27" s="96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59">
        <v>0.59199999999999997</v>
      </c>
    </row>
    <row r="29" spans="3:9" ht="16" thickBot="1"/>
    <row r="30" spans="3:9" ht="16" thickBot="1">
      <c r="E30" s="3" t="s">
        <v>16</v>
      </c>
      <c r="F30" s="34" t="s">
        <v>14</v>
      </c>
      <c r="G30" s="7" t="s">
        <v>19</v>
      </c>
      <c r="H30" t="s">
        <v>20</v>
      </c>
      <c r="I30" s="4" t="s">
        <v>34</v>
      </c>
    </row>
    <row r="31" spans="3:9">
      <c r="C31" s="94" t="s">
        <v>11</v>
      </c>
      <c r="D31" s="32" t="s">
        <v>12</v>
      </c>
      <c r="E31" s="57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>
      <c r="C32" s="95"/>
      <c r="D32" s="33" t="s">
        <v>13</v>
      </c>
      <c r="E32" s="58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13" ht="16" thickBot="1">
      <c r="C33" s="96"/>
      <c r="D33" s="6" t="s">
        <v>7</v>
      </c>
      <c r="E33" s="59">
        <v>0.59199999999999997</v>
      </c>
      <c r="F33" s="22">
        <v>0.58599999999999997</v>
      </c>
      <c r="G33" s="21">
        <v>0.56200000000000006</v>
      </c>
      <c r="H33" s="69">
        <v>0.52800000000000002</v>
      </c>
      <c r="I33" s="24">
        <v>0.51900000000000002</v>
      </c>
    </row>
    <row r="36" spans="3:13">
      <c r="D36" s="37"/>
    </row>
    <row r="38" spans="3:13">
      <c r="F38" t="s">
        <v>20</v>
      </c>
    </row>
    <row r="39" spans="3:13">
      <c r="F39">
        <v>0.55900000000000005</v>
      </c>
    </row>
    <row r="40" spans="3:13">
      <c r="C40" s="51"/>
      <c r="D40" s="51"/>
      <c r="E40" s="51"/>
      <c r="F40">
        <v>0.5</v>
      </c>
    </row>
    <row r="41" spans="3:13">
      <c r="F41" s="69">
        <f>(2*F39*F40)/(F39+F40)</f>
        <v>0.52785646836638334</v>
      </c>
      <c r="I41">
        <v>0.69259999999999999</v>
      </c>
    </row>
    <row r="42" spans="3:13">
      <c r="J42">
        <v>50</v>
      </c>
    </row>
    <row r="43" spans="3:13">
      <c r="C43" s="37" t="s">
        <v>32</v>
      </c>
      <c r="J43" t="s">
        <v>37</v>
      </c>
      <c r="L43" t="s">
        <v>42</v>
      </c>
    </row>
    <row r="44" spans="3:13" ht="16" thickBot="1">
      <c r="I44" t="s">
        <v>38</v>
      </c>
      <c r="J44">
        <v>0.2</v>
      </c>
      <c r="K44">
        <f>$J$42*J44</f>
        <v>10</v>
      </c>
      <c r="L44">
        <v>1.64</v>
      </c>
      <c r="M44" s="87">
        <f>L44/(60/K44)</f>
        <v>0.27333333333333332</v>
      </c>
    </row>
    <row r="45" spans="3:13" ht="16" thickBot="1">
      <c r="E45" s="3" t="s">
        <v>16</v>
      </c>
      <c r="F45" s="34" t="s">
        <v>14</v>
      </c>
      <c r="G45" s="7" t="s">
        <v>19</v>
      </c>
      <c r="H45" s="4" t="s">
        <v>4</v>
      </c>
      <c r="I45" s="86" t="s">
        <v>39</v>
      </c>
      <c r="J45">
        <v>0.3</v>
      </c>
      <c r="K45">
        <f>$J$42*J45</f>
        <v>15</v>
      </c>
      <c r="L45">
        <v>1.65</v>
      </c>
      <c r="M45" s="87">
        <f>L45/(60/K45)</f>
        <v>0.41249999999999998</v>
      </c>
    </row>
    <row r="46" spans="3:13">
      <c r="C46" s="94" t="s">
        <v>11</v>
      </c>
      <c r="D46" s="32" t="s">
        <v>12</v>
      </c>
      <c r="E46" s="57">
        <v>0.53</v>
      </c>
      <c r="F46" s="45">
        <v>0.51300000000000001</v>
      </c>
      <c r="G46" s="19">
        <v>0.622</v>
      </c>
      <c r="H46" s="11">
        <v>0.57299999999999995</v>
      </c>
      <c r="I46" t="s">
        <v>40</v>
      </c>
      <c r="J46">
        <f>I41/1000</f>
        <v>6.9260000000000003E-4</v>
      </c>
      <c r="M46" s="87">
        <f>J46*J42*10</f>
        <v>0.3463</v>
      </c>
    </row>
    <row r="47" spans="3:13">
      <c r="C47" s="95"/>
      <c r="D47" s="33" t="s">
        <v>13</v>
      </c>
      <c r="E47" s="58">
        <v>0.67</v>
      </c>
      <c r="F47" s="47">
        <v>0.622</v>
      </c>
      <c r="G47" s="20">
        <v>0.51300000000000001</v>
      </c>
      <c r="H47" s="12">
        <v>0.47499999999999998</v>
      </c>
      <c r="I47" t="s">
        <v>41</v>
      </c>
      <c r="J47">
        <v>0</v>
      </c>
      <c r="L47">
        <v>1.1200000000000001</v>
      </c>
      <c r="M47" s="87">
        <f>L47*J47</f>
        <v>0</v>
      </c>
    </row>
    <row r="48" spans="3:13" ht="16" thickBot="1">
      <c r="C48" s="96"/>
      <c r="D48" s="6" t="s">
        <v>7</v>
      </c>
      <c r="E48" s="59">
        <v>0.59199999999999997</v>
      </c>
      <c r="F48" s="22">
        <v>0.58599999999999997</v>
      </c>
      <c r="G48" s="21">
        <v>0.56200000000000006</v>
      </c>
      <c r="H48" s="24">
        <v>0.51900000000000002</v>
      </c>
    </row>
    <row r="49" spans="3:8">
      <c r="C49">
        <v>443</v>
      </c>
      <c r="E49" s="51">
        <f>$C$49*E46</f>
        <v>234.79000000000002</v>
      </c>
      <c r="F49" s="51">
        <f t="shared" ref="F49:H49" si="3">$C$49*F46</f>
        <v>227.25900000000001</v>
      </c>
      <c r="G49" s="51">
        <f t="shared" si="3"/>
        <v>275.54599999999999</v>
      </c>
      <c r="H49" s="51">
        <f t="shared" si="3"/>
        <v>253.83899999999997</v>
      </c>
    </row>
    <row r="50" spans="3:8">
      <c r="E50" s="51">
        <f>(((E48+E46)-0.2)*150)-150</f>
        <v>-11.700000000000017</v>
      </c>
      <c r="F50" s="51">
        <f>(((F48+F46)-0.2)*150)-150</f>
        <v>-15.150000000000006</v>
      </c>
      <c r="G50" s="51">
        <f>(((G48+G47)-0.2)*150)-150</f>
        <v>-18.749999999999972</v>
      </c>
      <c r="H50" s="51">
        <f>(((H48+H47)-0.2)*150)-150</f>
        <v>-30.899999999999991</v>
      </c>
    </row>
    <row r="51" spans="3:8">
      <c r="E51" s="51">
        <f t="shared" ref="E51:G51" si="4">$C$49-E49</f>
        <v>208.20999999999998</v>
      </c>
      <c r="F51" s="51">
        <f t="shared" si="4"/>
        <v>215.74099999999999</v>
      </c>
      <c r="G51" s="51">
        <f t="shared" si="4"/>
        <v>167.45400000000001</v>
      </c>
      <c r="H51" s="51">
        <f>$C$49-H49</f>
        <v>189.16100000000003</v>
      </c>
    </row>
  </sheetData>
  <mergeCells count="8">
    <mergeCell ref="C46:C48"/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57"/>
  <sheetViews>
    <sheetView topLeftCell="A31" workbookViewId="0">
      <selection activeCell="H52" sqref="H52"/>
    </sheetView>
  </sheetViews>
  <sheetFormatPr baseColWidth="10" defaultColWidth="8.83203125" defaultRowHeight="15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/>
    <row r="3" spans="3:16" ht="16" thickBot="1">
      <c r="F3" s="7" t="s">
        <v>15</v>
      </c>
      <c r="G3" s="4" t="s">
        <v>4</v>
      </c>
      <c r="H3" s="34" t="s">
        <v>14</v>
      </c>
      <c r="I3" s="3" t="s">
        <v>16</v>
      </c>
    </row>
    <row r="4" spans="3:16">
      <c r="C4" s="91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>
      <c r="C5" s="92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>
      <c r="C6" s="93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>
      <c r="C7" s="94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>
      <c r="C8" s="95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>
      <c r="C9" s="96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>
      <c r="C10" s="94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>
      <c r="C11" s="95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>
      <c r="C12" s="96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>
      <c r="C13" s="94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>
      <c r="C14" s="95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>
      <c r="C15" s="96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>
      <c r="C16" s="94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>
      <c r="C17" s="95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>
      <c r="C18" s="96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>
      <c r="D20" s="37"/>
      <c r="E20" s="37"/>
    </row>
    <row r="21" spans="3:10">
      <c r="D21" s="37"/>
      <c r="E21" s="37"/>
    </row>
    <row r="22" spans="3:10">
      <c r="D22" s="37"/>
      <c r="E22" s="37"/>
    </row>
    <row r="23" spans="3:10" ht="16" thickBot="1"/>
    <row r="24" spans="3:10" ht="16" thickBot="1">
      <c r="F24" s="7" t="s">
        <v>15</v>
      </c>
      <c r="G24" s="4" t="s">
        <v>4</v>
      </c>
      <c r="H24" s="34" t="s">
        <v>14</v>
      </c>
      <c r="I24" s="3" t="s">
        <v>16</v>
      </c>
    </row>
    <row r="25" spans="3:10">
      <c r="C25" s="94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57">
        <v>0.53</v>
      </c>
    </row>
    <row r="26" spans="3:10">
      <c r="C26" s="95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58">
        <v>0.67</v>
      </c>
    </row>
    <row r="27" spans="3:10" ht="16" thickBot="1">
      <c r="C27" s="96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59">
        <v>0.9</v>
      </c>
    </row>
    <row r="29" spans="3:10" ht="16" thickBot="1"/>
    <row r="30" spans="3:10" ht="16" thickBot="1">
      <c r="F30" s="4" t="s">
        <v>34</v>
      </c>
      <c r="G30" s="34" t="s">
        <v>14</v>
      </c>
      <c r="H30" s="3" t="s">
        <v>16</v>
      </c>
      <c r="I30" s="7" t="s">
        <v>19</v>
      </c>
      <c r="J30" s="37" t="s">
        <v>20</v>
      </c>
    </row>
    <row r="31" spans="3:10">
      <c r="C31" s="94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57">
        <v>0.53</v>
      </c>
      <c r="I31" s="19">
        <v>0.47470000000000001</v>
      </c>
      <c r="J31">
        <v>0.75700000000000001</v>
      </c>
    </row>
    <row r="32" spans="3:10">
      <c r="C32" s="95"/>
      <c r="D32" s="33" t="s">
        <v>13</v>
      </c>
      <c r="E32" s="33"/>
      <c r="F32" s="12">
        <v>0.54300000000000004</v>
      </c>
      <c r="G32" s="47">
        <v>0.622</v>
      </c>
      <c r="H32" s="58">
        <v>0.67</v>
      </c>
      <c r="I32" s="20">
        <v>0.57250000000000001</v>
      </c>
      <c r="J32">
        <v>0.70699999999999996</v>
      </c>
    </row>
    <row r="33" spans="3:10" ht="16" thickBot="1">
      <c r="C33" s="96"/>
      <c r="D33" s="6" t="s">
        <v>7</v>
      </c>
      <c r="E33" s="68"/>
      <c r="F33" s="24">
        <v>0.92800000000000005</v>
      </c>
      <c r="G33" s="22">
        <v>0.90700000000000003</v>
      </c>
      <c r="H33" s="59">
        <v>0.9</v>
      </c>
      <c r="I33" s="21">
        <v>0.80800000000000005</v>
      </c>
      <c r="J33" s="67">
        <v>0.73499999999999999</v>
      </c>
    </row>
    <row r="37" spans="3:10">
      <c r="C37" t="s">
        <v>21</v>
      </c>
      <c r="D37" s="37" t="s">
        <v>22</v>
      </c>
      <c r="E37" s="37"/>
      <c r="F37" t="s">
        <v>7</v>
      </c>
    </row>
    <row r="38" spans="3:10">
      <c r="C38">
        <v>0.88</v>
      </c>
      <c r="D38">
        <v>0.87</v>
      </c>
      <c r="F38">
        <v>0.86</v>
      </c>
    </row>
    <row r="39" spans="3:10">
      <c r="C39">
        <v>0.76</v>
      </c>
      <c r="D39">
        <v>0.71</v>
      </c>
      <c r="F39">
        <v>0.71</v>
      </c>
    </row>
    <row r="40" spans="3:10">
      <c r="C40">
        <v>0.63</v>
      </c>
      <c r="D40">
        <v>0.54</v>
      </c>
      <c r="F40">
        <v>0.51</v>
      </c>
    </row>
    <row r="41" spans="3:10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>
      <c r="C42" s="51">
        <f t="shared" si="3"/>
        <v>0.71555555555555561</v>
      </c>
    </row>
    <row r="43" spans="3:10">
      <c r="C43">
        <f>(2*C41*C42)/(C41+C42)</f>
        <v>0.73553710691823915</v>
      </c>
    </row>
    <row r="44" spans="3:10" ht="16" thickBot="1"/>
    <row r="45" spans="3:10">
      <c r="G45" s="26">
        <v>0.92949999999999999</v>
      </c>
      <c r="H45" s="11">
        <v>0.95699999999999996</v>
      </c>
      <c r="I45" s="49">
        <v>0.85760000000000003</v>
      </c>
      <c r="J45" s="11">
        <v>0.88</v>
      </c>
    </row>
    <row r="46" spans="3:10">
      <c r="C46" t="s">
        <v>31</v>
      </c>
      <c r="F46">
        <v>50</v>
      </c>
      <c r="G46">
        <f>$F$46*G45</f>
        <v>46.475000000000001</v>
      </c>
      <c r="H46">
        <f t="shared" ref="H46:J46" si="4">$F$46*H45</f>
        <v>47.85</v>
      </c>
      <c r="I46">
        <f t="shared" si="4"/>
        <v>42.88</v>
      </c>
      <c r="J46">
        <f t="shared" si="4"/>
        <v>44</v>
      </c>
    </row>
    <row r="47" spans="3:10">
      <c r="C47" s="70"/>
      <c r="D47" s="70" t="s">
        <v>33</v>
      </c>
      <c r="E47" s="70"/>
      <c r="G47" s="89">
        <f>$F$46-G46</f>
        <v>3.5249999999999986</v>
      </c>
      <c r="H47" s="89">
        <f t="shared" ref="H47:J47" si="5">$F$46-H46</f>
        <v>2.1499999999999986</v>
      </c>
      <c r="I47" s="89">
        <f t="shared" si="5"/>
        <v>7.1199999999999974</v>
      </c>
      <c r="J47" s="89">
        <f t="shared" si="5"/>
        <v>6</v>
      </c>
    </row>
    <row r="48" spans="3:10">
      <c r="C48" s="70"/>
      <c r="D48" s="70"/>
      <c r="E48" s="70"/>
    </row>
    <row r="49" spans="3:12">
      <c r="C49" s="71" t="s">
        <v>19</v>
      </c>
      <c r="D49" s="70">
        <v>0.80800000000000005</v>
      </c>
      <c r="E49" s="88">
        <v>4</v>
      </c>
    </row>
    <row r="50" spans="3:12">
      <c r="C50" s="71" t="s">
        <v>4</v>
      </c>
      <c r="D50" s="70">
        <v>0.92800000000000005</v>
      </c>
      <c r="E50" s="88">
        <v>2</v>
      </c>
    </row>
    <row r="51" spans="3:12">
      <c r="C51" s="71" t="s">
        <v>14</v>
      </c>
      <c r="D51" s="70">
        <v>0.90700000000000003</v>
      </c>
      <c r="E51" s="88">
        <v>7</v>
      </c>
      <c r="H51" s="90">
        <v>9.2349999999999994</v>
      </c>
    </row>
    <row r="52" spans="3:12">
      <c r="C52" s="71" t="s">
        <v>16</v>
      </c>
      <c r="D52" s="70">
        <v>0.9</v>
      </c>
      <c r="E52" s="88">
        <v>6</v>
      </c>
      <c r="I52">
        <v>50</v>
      </c>
      <c r="K52">
        <v>743</v>
      </c>
      <c r="L52" t="s">
        <v>44</v>
      </c>
    </row>
    <row r="53" spans="3:12">
      <c r="I53" t="s">
        <v>37</v>
      </c>
      <c r="K53" t="s">
        <v>42</v>
      </c>
    </row>
    <row r="54" spans="3:12">
      <c r="H54" t="s">
        <v>38</v>
      </c>
      <c r="I54">
        <v>0.2</v>
      </c>
      <c r="J54">
        <f>$I$52*I54</f>
        <v>10</v>
      </c>
      <c r="K54">
        <v>1.64</v>
      </c>
      <c r="L54" s="87">
        <f>K54/(60/J54)</f>
        <v>0.27333333333333332</v>
      </c>
    </row>
    <row r="55" spans="3:12">
      <c r="H55" s="86" t="s">
        <v>39</v>
      </c>
      <c r="I55">
        <v>0.3</v>
      </c>
      <c r="J55">
        <f>$I$52*I55</f>
        <v>15</v>
      </c>
      <c r="K55">
        <v>1.65</v>
      </c>
      <c r="L55" s="87">
        <f>K55/(60/J55)</f>
        <v>0.41249999999999998</v>
      </c>
    </row>
    <row r="56" spans="3:12">
      <c r="H56" t="s">
        <v>40</v>
      </c>
      <c r="I56">
        <f>I52*K52</f>
        <v>37150</v>
      </c>
      <c r="L56" s="87">
        <f>H51/26.9</f>
        <v>0.34330855018587358</v>
      </c>
    </row>
    <row r="57" spans="3:12">
      <c r="H57" t="s">
        <v>41</v>
      </c>
      <c r="I57">
        <v>0</v>
      </c>
      <c r="K57">
        <v>1.1200000000000001</v>
      </c>
      <c r="L57" s="87">
        <f>K57*I57</f>
        <v>0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57"/>
  <sheetViews>
    <sheetView topLeftCell="A23" workbookViewId="0">
      <selection activeCell="H40" sqref="H40"/>
    </sheetView>
  </sheetViews>
  <sheetFormatPr baseColWidth="10" defaultColWidth="8.83203125" defaultRowHeight="15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/>
    <row r="3" spans="3:15" ht="16" thickBot="1">
      <c r="E3" s="7" t="s">
        <v>15</v>
      </c>
      <c r="F3" s="4" t="s">
        <v>4</v>
      </c>
      <c r="G3" s="34" t="s">
        <v>14</v>
      </c>
      <c r="H3" s="3" t="s">
        <v>16</v>
      </c>
    </row>
    <row r="4" spans="3:15">
      <c r="C4" s="91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>
      <c r="C5" s="92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>
      <c r="C6" s="93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>
      <c r="C7" s="94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>
      <c r="C8" s="95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>
      <c r="C9" s="96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>
      <c r="C10" s="94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95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>
      <c r="C12" s="96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94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95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>
      <c r="C15" s="96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94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>
      <c r="C17" s="95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>
      <c r="C18" s="96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6" thickBot="1"/>
    <row r="24" spans="3:9" ht="16" thickBot="1">
      <c r="E24" s="7" t="s">
        <v>15</v>
      </c>
      <c r="F24" s="4" t="s">
        <v>4</v>
      </c>
      <c r="G24" s="34" t="s">
        <v>14</v>
      </c>
      <c r="H24" s="3" t="s">
        <v>16</v>
      </c>
    </row>
    <row r="25" spans="3:9">
      <c r="C25" s="94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57">
        <v>0.53</v>
      </c>
    </row>
    <row r="26" spans="3:9" ht="16" thickBot="1">
      <c r="C26" s="95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58">
        <v>0.67</v>
      </c>
    </row>
    <row r="27" spans="3:9" ht="16" thickBot="1">
      <c r="C27" s="96"/>
      <c r="D27" s="3" t="s">
        <v>10</v>
      </c>
      <c r="E27" s="21">
        <v>0.98</v>
      </c>
      <c r="F27" s="24">
        <v>0.94</v>
      </c>
      <c r="G27" s="22">
        <v>0.97699999999999998</v>
      </c>
      <c r="H27" s="59">
        <v>0.96499999999999997</v>
      </c>
    </row>
    <row r="29" spans="3:9" ht="16" thickBot="1"/>
    <row r="30" spans="3:9" ht="16" thickBot="1">
      <c r="E30" s="7" t="s">
        <v>19</v>
      </c>
      <c r="F30" s="34" t="s">
        <v>14</v>
      </c>
      <c r="G30" s="3" t="s">
        <v>23</v>
      </c>
      <c r="H30" s="4" t="s">
        <v>34</v>
      </c>
      <c r="I30" t="s">
        <v>20</v>
      </c>
    </row>
    <row r="31" spans="3:9">
      <c r="C31" s="94" t="s">
        <v>2</v>
      </c>
      <c r="D31" s="32"/>
      <c r="E31" s="19"/>
      <c r="F31" s="45"/>
      <c r="G31" s="57"/>
      <c r="H31" s="11"/>
    </row>
    <row r="32" spans="3:9" ht="16" thickBot="1">
      <c r="C32" s="95"/>
      <c r="D32" s="33"/>
      <c r="E32" s="20"/>
      <c r="F32" s="47"/>
      <c r="G32" s="58"/>
      <c r="H32" s="12"/>
    </row>
    <row r="33" spans="3:9" ht="16" thickBot="1">
      <c r="C33" s="96"/>
      <c r="D33" s="3" t="s">
        <v>10</v>
      </c>
      <c r="E33" s="21">
        <v>0.98</v>
      </c>
      <c r="F33" s="22">
        <v>0.97699999999999998</v>
      </c>
      <c r="G33" s="59">
        <v>0.96499999999999997</v>
      </c>
      <c r="H33" s="24">
        <v>0.94</v>
      </c>
      <c r="I33" s="69">
        <v>0.78</v>
      </c>
    </row>
    <row r="38" spans="3:9">
      <c r="D38" t="s">
        <v>31</v>
      </c>
    </row>
    <row r="39" spans="3:9">
      <c r="D39" s="70"/>
      <c r="E39" s="70" t="s">
        <v>7</v>
      </c>
      <c r="F39" s="70"/>
    </row>
    <row r="40" spans="3:9">
      <c r="D40" s="70"/>
      <c r="E40" s="70"/>
      <c r="F40" s="70"/>
      <c r="G40">
        <f>ROUND(F40,0)</f>
        <v>0</v>
      </c>
    </row>
    <row r="41" spans="3:9" ht="16" thickBot="1">
      <c r="D41" s="71" t="s">
        <v>19</v>
      </c>
      <c r="E41" s="21">
        <v>0.98</v>
      </c>
      <c r="F41" s="70">
        <f>50-(E41*50)</f>
        <v>1</v>
      </c>
      <c r="G41">
        <f t="shared" ref="G41:G44" si="3">ROUND(F41,0)</f>
        <v>1</v>
      </c>
    </row>
    <row r="42" spans="3:9">
      <c r="D42" s="71" t="s">
        <v>4</v>
      </c>
      <c r="E42" s="70">
        <v>0.92800000000000005</v>
      </c>
      <c r="F42" s="70">
        <f t="shared" ref="F42:F44" si="4">50-(E42*50)</f>
        <v>3.5999999999999943</v>
      </c>
      <c r="G42">
        <f t="shared" si="3"/>
        <v>4</v>
      </c>
    </row>
    <row r="43" spans="3:9" ht="16" thickBot="1">
      <c r="D43" s="71" t="s">
        <v>14</v>
      </c>
      <c r="E43" s="22">
        <v>0.97699999999999998</v>
      </c>
      <c r="F43" s="70">
        <f t="shared" si="4"/>
        <v>1.1499999999999986</v>
      </c>
      <c r="G43">
        <f t="shared" si="3"/>
        <v>1</v>
      </c>
    </row>
    <row r="44" spans="3:9" ht="16" thickBot="1">
      <c r="D44" s="71" t="s">
        <v>16</v>
      </c>
      <c r="E44" s="59">
        <v>0.96499999999999997</v>
      </c>
      <c r="F44" s="70">
        <f t="shared" si="4"/>
        <v>1.75</v>
      </c>
      <c r="G44">
        <f t="shared" si="3"/>
        <v>2</v>
      </c>
    </row>
    <row r="49" spans="8:12">
      <c r="I49">
        <v>0.55500000000000005</v>
      </c>
    </row>
    <row r="52" spans="8:12">
      <c r="I52">
        <v>50</v>
      </c>
      <c r="K52">
        <v>743</v>
      </c>
      <c r="L52" t="s">
        <v>44</v>
      </c>
    </row>
    <row r="53" spans="8:12">
      <c r="I53" t="s">
        <v>37</v>
      </c>
      <c r="K53" t="s">
        <v>42</v>
      </c>
    </row>
    <row r="54" spans="8:12">
      <c r="H54" t="s">
        <v>38</v>
      </c>
      <c r="I54">
        <v>0.45</v>
      </c>
      <c r="J54">
        <f>$I$52*I54</f>
        <v>22.5</v>
      </c>
      <c r="K54">
        <v>1.64</v>
      </c>
      <c r="L54" s="87">
        <f>K54/(60/J54)</f>
        <v>0.61499999999999999</v>
      </c>
    </row>
    <row r="55" spans="8:12">
      <c r="H55" s="86" t="s">
        <v>39</v>
      </c>
      <c r="I55">
        <v>0.42</v>
      </c>
      <c r="J55">
        <f>$I$52*I55</f>
        <v>21</v>
      </c>
      <c r="K55">
        <v>1.65</v>
      </c>
      <c r="L55" s="87">
        <f>K55/(60/J55)</f>
        <v>0.5774999999999999</v>
      </c>
    </row>
    <row r="56" spans="8:12">
      <c r="H56" t="s">
        <v>40</v>
      </c>
      <c r="I56">
        <f>I49/1000</f>
        <v>5.5500000000000005E-4</v>
      </c>
      <c r="L56" s="87">
        <f>I52*I56*10</f>
        <v>0.27750000000000002</v>
      </c>
    </row>
    <row r="57" spans="8:12">
      <c r="H57" t="s">
        <v>41</v>
      </c>
      <c r="I57">
        <v>0</v>
      </c>
      <c r="K57">
        <v>1.1200000000000001</v>
      </c>
      <c r="L57" s="87">
        <f>K57*I57</f>
        <v>0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workbookViewId="0">
      <selection activeCell="O37" sqref="O37"/>
    </sheetView>
  </sheetViews>
  <sheetFormatPr baseColWidth="10" defaultColWidth="11.5" defaultRowHeight="15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>
      <c r="B1" t="s">
        <v>24</v>
      </c>
      <c r="C1" t="s">
        <v>25</v>
      </c>
      <c r="D1" t="s">
        <v>26</v>
      </c>
    </row>
    <row r="2" spans="1:4" ht="16" thickBot="1">
      <c r="A2" s="4" t="s">
        <v>4</v>
      </c>
      <c r="B2">
        <v>2</v>
      </c>
      <c r="C2">
        <v>4</v>
      </c>
      <c r="D2">
        <v>4</v>
      </c>
    </row>
    <row r="3" spans="1:4" ht="16" thickBot="1">
      <c r="A3" s="34" t="s">
        <v>14</v>
      </c>
      <c r="B3">
        <v>3</v>
      </c>
      <c r="C3">
        <v>3</v>
      </c>
      <c r="D3">
        <v>1</v>
      </c>
    </row>
    <row r="4" spans="1:4" ht="16" thickBot="1">
      <c r="A4" s="7" t="s">
        <v>15</v>
      </c>
      <c r="B4">
        <v>4</v>
      </c>
      <c r="C4">
        <v>2</v>
      </c>
      <c r="D4">
        <v>2</v>
      </c>
    </row>
    <row r="5" spans="1:4" ht="16" thickBot="1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List1</vt:lpstr>
      <vt:lpstr>NER</vt:lpstr>
      <vt:lpstr>sentiment</vt:lpstr>
      <vt:lpstr>summarization</vt:lpstr>
      <vt:lpstr>key pharses</vt:lpstr>
      <vt:lpstr>text classification</vt:lpstr>
      <vt:lpstr>object detection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Romana Grilj</cp:lastModifiedBy>
  <dcterms:created xsi:type="dcterms:W3CDTF">2023-06-26T13:40:18Z</dcterms:created>
  <dcterms:modified xsi:type="dcterms:W3CDTF">2023-09-26T20:34:31Z</dcterms:modified>
</cp:coreProperties>
</file>