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84" windowWidth="12084" windowHeight="7104"/>
  </bookViews>
  <sheets>
    <sheet name="Callage" sheetId="1" r:id="rId1"/>
    <sheet name="Feuil3" sheetId="3" r:id="rId2"/>
  </sheets>
  <calcPr calcId="124519"/>
</workbook>
</file>

<file path=xl/calcChain.xml><?xml version="1.0" encoding="utf-8"?>
<calcChain xmlns="http://schemas.openxmlformats.org/spreadsheetml/2006/main">
  <c r="O11" i="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7"/>
  <c r="O8"/>
  <c r="O9"/>
  <c r="O10"/>
  <c r="O6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8"/>
  <c r="P9"/>
  <c r="P10"/>
  <c r="P7"/>
  <c r="P6"/>
  <c r="E3"/>
  <c r="E4"/>
  <c r="E5"/>
  <c r="E6"/>
  <c r="E2"/>
  <c r="D8"/>
  <c r="D9"/>
  <c r="D10"/>
  <c r="D11"/>
  <c r="D12"/>
  <c r="D13"/>
  <c r="D14"/>
  <c r="D15"/>
  <c r="D16"/>
  <c r="D17"/>
  <c r="D7"/>
  <c r="J35"/>
  <c r="J30"/>
  <c r="J25"/>
  <c r="J20"/>
  <c r="J17"/>
  <c r="J15"/>
  <c r="J12"/>
  <c r="J10"/>
  <c r="J9"/>
  <c r="J8"/>
  <c r="J7"/>
  <c r="I5"/>
  <c r="D5" s="1"/>
  <c r="I4"/>
  <c r="L4" s="1"/>
  <c r="I3"/>
  <c r="D3" s="1"/>
  <c r="I2"/>
  <c r="D2" s="1"/>
  <c r="J6"/>
  <c r="J5"/>
  <c r="J4"/>
  <c r="J3"/>
  <c r="J2"/>
  <c r="H4"/>
  <c r="G5"/>
  <c r="H5" s="1"/>
  <c r="L5" l="1"/>
  <c r="D4"/>
  <c r="L3"/>
  <c r="L2"/>
  <c r="M2" s="1"/>
  <c r="N2" s="1"/>
  <c r="G6"/>
  <c r="G7" s="1"/>
  <c r="H7" l="1"/>
  <c r="I7"/>
  <c r="G8"/>
  <c r="H6"/>
  <c r="M3"/>
  <c r="N3" s="1"/>
  <c r="M4"/>
  <c r="N4" s="1"/>
  <c r="M5"/>
  <c r="N5" s="1"/>
  <c r="I6"/>
  <c r="L7" l="1"/>
  <c r="E7"/>
  <c r="G9"/>
  <c r="H8"/>
  <c r="I8"/>
  <c r="L8" s="1"/>
  <c r="D6"/>
  <c r="L6"/>
  <c r="E8" l="1"/>
  <c r="G10"/>
  <c r="H9"/>
  <c r="I9"/>
  <c r="M6"/>
  <c r="N6" s="1"/>
  <c r="M7"/>
  <c r="N7" s="1"/>
  <c r="M8"/>
  <c r="N8" s="1"/>
  <c r="L9" l="1"/>
  <c r="M9" s="1"/>
  <c r="N9" s="1"/>
  <c r="E9"/>
  <c r="G11"/>
  <c r="I10"/>
  <c r="H10"/>
  <c r="E10" l="1"/>
  <c r="G12"/>
  <c r="H11"/>
  <c r="I11"/>
  <c r="L10"/>
  <c r="M10" s="1"/>
  <c r="N10" s="1"/>
  <c r="G13" l="1"/>
  <c r="H12"/>
  <c r="I12"/>
  <c r="E11" s="1"/>
  <c r="K11" s="1"/>
  <c r="L11" s="1"/>
  <c r="L12" l="1"/>
  <c r="M12" s="1"/>
  <c r="N12" s="1"/>
  <c r="G14"/>
  <c r="H13"/>
  <c r="I13"/>
  <c r="G15" l="1"/>
  <c r="I14"/>
  <c r="H14"/>
  <c r="G16" l="1"/>
  <c r="I15"/>
  <c r="L15" s="1"/>
  <c r="H15"/>
  <c r="G17" l="1"/>
  <c r="I16"/>
  <c r="H16"/>
  <c r="G18" l="1"/>
  <c r="H17"/>
  <c r="I17"/>
  <c r="L17" s="1"/>
  <c r="G19" l="1"/>
  <c r="I18"/>
  <c r="H18"/>
  <c r="G20" l="1"/>
  <c r="H19"/>
  <c r="I19"/>
  <c r="G21" l="1"/>
  <c r="I20"/>
  <c r="L20" s="1"/>
  <c r="H20"/>
  <c r="G22" l="1"/>
  <c r="H21"/>
  <c r="I21"/>
  <c r="G23" l="1"/>
  <c r="I22"/>
  <c r="H22"/>
  <c r="G24" l="1"/>
  <c r="H23"/>
  <c r="I23"/>
  <c r="G25" l="1"/>
  <c r="H24"/>
  <c r="I24"/>
  <c r="I25" l="1"/>
  <c r="L25" s="1"/>
  <c r="H25"/>
  <c r="G26"/>
  <c r="G27" l="1"/>
  <c r="I26"/>
  <c r="H26"/>
  <c r="G28" l="1"/>
  <c r="I27"/>
  <c r="H27"/>
  <c r="G29" l="1"/>
  <c r="H28"/>
  <c r="I28"/>
  <c r="G30" l="1"/>
  <c r="H29"/>
  <c r="I29"/>
  <c r="G31" l="1"/>
  <c r="I30"/>
  <c r="L30" s="1"/>
  <c r="H30"/>
  <c r="G32" l="1"/>
  <c r="H31"/>
  <c r="I31"/>
  <c r="G33" l="1"/>
  <c r="H32"/>
  <c r="I32"/>
  <c r="G34" l="1"/>
  <c r="H33"/>
  <c r="I33"/>
  <c r="G35" l="1"/>
  <c r="I34"/>
  <c r="H34"/>
  <c r="H35" l="1"/>
  <c r="I35"/>
  <c r="L35" l="1"/>
  <c r="E12"/>
  <c r="E16"/>
  <c r="E14"/>
  <c r="E13"/>
  <c r="E15"/>
  <c r="E17"/>
  <c r="K33" l="1"/>
  <c r="L33" s="1"/>
  <c r="K34"/>
  <c r="L34" s="1"/>
  <c r="K31"/>
  <c r="L31" s="1"/>
  <c r="K32"/>
  <c r="L32" s="1"/>
  <c r="K18"/>
  <c r="L18" s="1"/>
  <c r="K19"/>
  <c r="L19" s="1"/>
  <c r="K28"/>
  <c r="L28" s="1"/>
  <c r="K27"/>
  <c r="L27" s="1"/>
  <c r="K29"/>
  <c r="L29" s="1"/>
  <c r="K26"/>
  <c r="L26" s="1"/>
  <c r="K13"/>
  <c r="L13" s="1"/>
  <c r="K14"/>
  <c r="L14" s="1"/>
  <c r="K16"/>
  <c r="L16" s="1"/>
  <c r="K21"/>
  <c r="L21" s="1"/>
  <c r="K22"/>
  <c r="L22" s="1"/>
  <c r="K23"/>
  <c r="L23" s="1"/>
  <c r="K24"/>
  <c r="L24" s="1"/>
  <c r="M35" l="1"/>
  <c r="N35" s="1"/>
  <c r="M15"/>
  <c r="N15" s="1"/>
  <c r="M17"/>
  <c r="N17" s="1"/>
  <c r="M20"/>
  <c r="N20" s="1"/>
  <c r="M25"/>
  <c r="N25" s="1"/>
  <c r="M30"/>
  <c r="N30" s="1"/>
</calcChain>
</file>

<file path=xl/sharedStrings.xml><?xml version="1.0" encoding="utf-8"?>
<sst xmlns="http://schemas.openxmlformats.org/spreadsheetml/2006/main" count="26" uniqueCount="23">
  <si>
    <t>2D</t>
  </si>
  <si>
    <t>1M</t>
  </si>
  <si>
    <t>3M</t>
  </si>
  <si>
    <t>6M</t>
  </si>
  <si>
    <t>12M</t>
  </si>
  <si>
    <t>2Y</t>
  </si>
  <si>
    <t>3Y</t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</si>
  <si>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</si>
  <si>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</si>
  <si>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</si>
  <si>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</si>
  <si>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</si>
  <si>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</si>
  <si>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</si>
  <si>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</si>
  <si>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</si>
  <si>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T</t>
  </si>
  <si>
    <t>Zc Rate</t>
  </si>
  <si>
    <t>DF</t>
  </si>
  <si>
    <t>Mkt In</t>
  </si>
  <si>
    <t>Mkt Out</t>
  </si>
  <si>
    <t>Diff</t>
  </si>
  <si>
    <t>Fwd 12M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</si>
</sst>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0" fillId="0" borderId="0" xfId="0" applyNumberFormat="1"/>
    <xf numFmtId="43" fontId="0" fillId="0" borderId="0" xfId="1" applyFont="1"/>
    <xf numFmtId="0" fontId="2" fillId="0" borderId="0" xfId="0" applyFont="1"/>
    <xf numFmtId="0" fontId="3" fillId="0" borderId="0" xfId="0" applyFont="1"/>
    <xf numFmtId="164" fontId="3" fillId="0" borderId="0" xfId="2" applyNumberFormat="1" applyFont="1"/>
    <xf numFmtId="164" fontId="3" fillId="0" borderId="0" xfId="0" applyNumberFormat="1" applyFont="1"/>
    <xf numFmtId="0" fontId="4" fillId="0" borderId="0" xfId="0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Callage!$P$5</c:f>
              <c:strCache>
                <c:ptCount val="1"/>
                <c:pt idx="0">
                  <c:v>Fwd 12M</c:v>
                </c:pt>
              </c:strCache>
            </c:strRef>
          </c:tx>
          <c:xVal>
            <c:numRef>
              <c:f>Callage!$O$6:$O$35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Callage!$P$6:$P$35</c:f>
              <c:numCache>
                <c:formatCode>0.00%</c:formatCode>
                <c:ptCount val="30"/>
                <c:pt idx="0">
                  <c:v>5.6999997709702753E-3</c:v>
                </c:pt>
                <c:pt idx="1">
                  <c:v>3.7648070092356992E-3</c:v>
                </c:pt>
                <c:pt idx="2">
                  <c:v>9.5049904595861066E-3</c:v>
                </c:pt>
                <c:pt idx="3">
                  <c:v>1.5142677742847489E-2</c:v>
                </c:pt>
                <c:pt idx="4">
                  <c:v>1.9658404891586122E-2</c:v>
                </c:pt>
                <c:pt idx="5">
                  <c:v>2.151579638015803E-2</c:v>
                </c:pt>
                <c:pt idx="6">
                  <c:v>2.5134750898931791E-2</c:v>
                </c:pt>
                <c:pt idx="7">
                  <c:v>2.9095552897035984E-2</c:v>
                </c:pt>
                <c:pt idx="8">
                  <c:v>3.2824193935506882E-2</c:v>
                </c:pt>
                <c:pt idx="9">
                  <c:v>3.6566526924073577E-2</c:v>
                </c:pt>
                <c:pt idx="10">
                  <c:v>2.3623372221123727E-2</c:v>
                </c:pt>
                <c:pt idx="11">
                  <c:v>2.4315467977511093E-2</c:v>
                </c:pt>
                <c:pt idx="12">
                  <c:v>2.553363957237224E-2</c:v>
                </c:pt>
                <c:pt idx="13">
                  <c:v>2.630795177035981E-2</c:v>
                </c:pt>
                <c:pt idx="14">
                  <c:v>2.7082856514932769E-2</c:v>
                </c:pt>
                <c:pt idx="15">
                  <c:v>2.7404014536827601E-2</c:v>
                </c:pt>
                <c:pt idx="16">
                  <c:v>2.8122955899915012E-2</c:v>
                </c:pt>
                <c:pt idx="17">
                  <c:v>2.8842407151468338E-2</c:v>
                </c:pt>
                <c:pt idx="18">
                  <c:v>2.9562368653111515E-2</c:v>
                </c:pt>
                <c:pt idx="19">
                  <c:v>3.0282840766724932E-2</c:v>
                </c:pt>
                <c:pt idx="20">
                  <c:v>3.0593478853575252E-2</c:v>
                </c:pt>
                <c:pt idx="21">
                  <c:v>3.1275592898351495E-2</c:v>
                </c:pt>
                <c:pt idx="22">
                  <c:v>3.1958164492471249E-2</c:v>
                </c:pt>
                <c:pt idx="23">
                  <c:v>3.2641193942849332E-2</c:v>
                </c:pt>
                <c:pt idx="24">
                  <c:v>3.3324681556607741E-2</c:v>
                </c:pt>
                <c:pt idx="25">
                  <c:v>3.4967178980084106E-2</c:v>
                </c:pt>
                <c:pt idx="26">
                  <c:v>3.5726032758660736E-2</c:v>
                </c:pt>
                <c:pt idx="27">
                  <c:v>3.6485450403673868E-2</c:v>
                </c:pt>
                <c:pt idx="28">
                  <c:v>3.7245432334104302E-2</c:v>
                </c:pt>
                <c:pt idx="29">
                  <c:v>3.800597896924468E-2</c:v>
                </c:pt>
              </c:numCache>
            </c:numRef>
          </c:yVal>
          <c:smooth val="1"/>
        </c:ser>
        <c:axId val="80162176"/>
        <c:axId val="95982720"/>
      </c:scatterChart>
      <c:valAx>
        <c:axId val="80162176"/>
        <c:scaling>
          <c:orientation val="minMax"/>
        </c:scaling>
        <c:axPos val="b"/>
        <c:numFmt formatCode="General" sourceLinked="1"/>
        <c:tickLblPos val="nextTo"/>
        <c:crossAx val="95982720"/>
        <c:crosses val="autoZero"/>
        <c:crossBetween val="midCat"/>
      </c:valAx>
      <c:valAx>
        <c:axId val="95982720"/>
        <c:scaling>
          <c:orientation val="minMax"/>
        </c:scaling>
        <c:axPos val="l"/>
        <c:majorGridlines/>
        <c:numFmt formatCode="0.00%" sourceLinked="1"/>
        <c:tickLblPos val="nextTo"/>
        <c:crossAx val="8016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396240</xdr:colOff>
      <xdr:row>3</xdr:row>
      <xdr:rowOff>129540</xdr:rowOff>
    </xdr:from>
    <xdr:to>
      <xdr:col>21</xdr:col>
      <xdr:colOff>213360</xdr:colOff>
      <xdr:row>18</xdr:row>
      <xdr:rowOff>129540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77"/>
  <sheetViews>
    <sheetView tabSelected="1" topLeftCell="F22" workbookViewId="0">
      <selection activeCell="K35" sqref="K35"/>
    </sheetView>
  </sheetViews>
  <sheetFormatPr baseColWidth="10" defaultRowHeight="14.4"/>
  <cols>
    <col min="14" max="14" width="11.88671875" bestFit="1" customWidth="1"/>
  </cols>
  <sheetData>
    <row r="1" spans="2:16">
      <c r="I1" s="6" t="s">
        <v>16</v>
      </c>
      <c r="J1" s="6" t="s">
        <v>19</v>
      </c>
      <c r="K1" s="6" t="s">
        <v>17</v>
      </c>
      <c r="L1" s="6" t="s">
        <v>18</v>
      </c>
      <c r="M1" s="6" t="s">
        <v>20</v>
      </c>
      <c r="N1" s="6" t="s">
        <v>21</v>
      </c>
    </row>
    <row r="2" spans="2:16">
      <c r="B2" t="s">
        <v>0</v>
      </c>
      <c r="C2" s="1">
        <v>1.6000000000000001E-3</v>
      </c>
      <c r="D2">
        <f>I2</f>
        <v>5.4794520547945206E-3</v>
      </c>
      <c r="E2" s="3">
        <f>VLOOKUP(D2,$I$2:$K$35,3,FALSE)</f>
        <v>1.6222150127941923E-3</v>
      </c>
      <c r="F2" s="3"/>
      <c r="G2" s="7"/>
      <c r="H2" s="7" t="s">
        <v>0</v>
      </c>
      <c r="I2" s="7">
        <f>2/365</f>
        <v>5.4794520547945206E-3</v>
      </c>
      <c r="J2" s="8">
        <f t="shared" ref="J2:J10" si="0">C2</f>
        <v>1.6000000000000001E-3</v>
      </c>
      <c r="K2" s="9">
        <v>1.6222150127941923E-3</v>
      </c>
      <c r="L2" s="7">
        <f>EXP(-I2*K2)</f>
        <v>0.99999111119012052</v>
      </c>
      <c r="M2" s="8">
        <f>(1/L2-1)/I2*360/365</f>
        <v>1.6000000004101622E-3</v>
      </c>
      <c r="N2" s="9">
        <f t="shared" ref="N2:N10" si="1">(M2-J2)*1000000</f>
        <v>4.1016213862821171E-7</v>
      </c>
    </row>
    <row r="3" spans="2:16">
      <c r="B3" t="s">
        <v>1</v>
      </c>
      <c r="C3" s="1">
        <v>2.3999999999999998E-3</v>
      </c>
      <c r="D3">
        <f>I3</f>
        <v>8.3333333333333329E-2</v>
      </c>
      <c r="E3" s="3">
        <f t="shared" ref="E3:E17" si="2">VLOOKUP(D3,$I$2:$K$35,3,FALSE)</f>
        <v>2.3830585940880964E-3</v>
      </c>
      <c r="F3" s="3"/>
      <c r="G3" s="7"/>
      <c r="H3" s="7" t="s">
        <v>1</v>
      </c>
      <c r="I3" s="7">
        <f>1/12</f>
        <v>8.3333333333333329E-2</v>
      </c>
      <c r="J3" s="8">
        <f t="shared" si="0"/>
        <v>2.3999999999999998E-3</v>
      </c>
      <c r="K3" s="9">
        <v>2.3830585940880964E-3</v>
      </c>
      <c r="L3" s="7">
        <f t="shared" ref="L3:L35" si="3">EXP(-(I3+$I$2)*K3)</f>
        <v>0.99978837632396567</v>
      </c>
      <c r="M3" s="8">
        <f>($L$2/L3-1)/I3*360/365</f>
        <v>2.4000000113162724E-3</v>
      </c>
      <c r="N3" s="9">
        <f t="shared" si="1"/>
        <v>1.1316272571781916E-5</v>
      </c>
    </row>
    <row r="4" spans="2:16">
      <c r="B4" t="s">
        <v>2</v>
      </c>
      <c r="C4" s="1">
        <v>3.0000000000000001E-3</v>
      </c>
      <c r="D4">
        <f>I4</f>
        <v>0.25</v>
      </c>
      <c r="E4" s="3">
        <f t="shared" si="2"/>
        <v>3.0100915546290232E-3</v>
      </c>
      <c r="F4" s="3"/>
      <c r="G4" s="7">
        <v>3</v>
      </c>
      <c r="H4" s="7" t="str">
        <f>G4&amp;"M"</f>
        <v>3M</v>
      </c>
      <c r="I4" s="7">
        <f>1/4</f>
        <v>0.25</v>
      </c>
      <c r="J4" s="8">
        <f t="shared" si="0"/>
        <v>3.0000000000000001E-3</v>
      </c>
      <c r="K4" s="9">
        <v>3.0100915546290232E-3</v>
      </c>
      <c r="L4" s="7">
        <f t="shared" si="3"/>
        <v>0.99923127907642573</v>
      </c>
      <c r="M4" s="8">
        <f>($L$2/L4-1)/I4*360/365</f>
        <v>2.9999999811689791E-3</v>
      </c>
      <c r="N4" s="9">
        <f t="shared" si="1"/>
        <v>-1.8831020943965715E-5</v>
      </c>
    </row>
    <row r="5" spans="2:16">
      <c r="B5" t="s">
        <v>3</v>
      </c>
      <c r="C5" s="1">
        <v>4.0000000000000001E-3</v>
      </c>
      <c r="D5">
        <f>I5</f>
        <v>0.5</v>
      </c>
      <c r="E5" s="3">
        <f t="shared" si="2"/>
        <v>4.025115978379336E-3</v>
      </c>
      <c r="F5" s="3"/>
      <c r="G5" s="7">
        <f>G4+3</f>
        <v>6</v>
      </c>
      <c r="H5" s="7" t="str">
        <f t="shared" ref="H5" si="4">G5&amp;"M"</f>
        <v>6M</v>
      </c>
      <c r="I5" s="7">
        <f>1/2</f>
        <v>0.5</v>
      </c>
      <c r="J5" s="8">
        <f t="shared" si="0"/>
        <v>4.0000000000000001E-3</v>
      </c>
      <c r="K5" s="9">
        <v>4.025115978379336E-3</v>
      </c>
      <c r="L5" s="7">
        <f t="shared" si="3"/>
        <v>0.99796745500362316</v>
      </c>
      <c r="M5" s="8">
        <f>($L$2/L5-1)/I5*360/365</f>
        <v>3.9999999175663577E-3</v>
      </c>
      <c r="N5" s="9">
        <f t="shared" si="1"/>
        <v>-8.2433642377421901E-5</v>
      </c>
      <c r="O5" t="s">
        <v>16</v>
      </c>
      <c r="P5" s="6" t="s">
        <v>22</v>
      </c>
    </row>
    <row r="6" spans="2:16">
      <c r="B6" t="s">
        <v>4</v>
      </c>
      <c r="C6" s="1">
        <v>5.7000000000000002E-3</v>
      </c>
      <c r="D6">
        <f>I6</f>
        <v>1</v>
      </c>
      <c r="E6" s="3">
        <f t="shared" si="2"/>
        <v>5.739968083015968E-3</v>
      </c>
      <c r="F6" s="5">
        <v>1</v>
      </c>
      <c r="G6" s="7">
        <f>G5+6</f>
        <v>12</v>
      </c>
      <c r="H6" s="7" t="str">
        <f>G6&amp;"M"</f>
        <v>12M</v>
      </c>
      <c r="I6" s="7">
        <f t="shared" ref="I6:I35" si="5">G6/12</f>
        <v>1</v>
      </c>
      <c r="J6" s="8">
        <f t="shared" si="0"/>
        <v>5.7000000000000002E-3</v>
      </c>
      <c r="K6" s="9">
        <v>5.739968083015968E-3</v>
      </c>
      <c r="L6" s="7">
        <f t="shared" si="3"/>
        <v>0.99424520268713223</v>
      </c>
      <c r="M6" s="8">
        <f>($L$2/L6-1)/I6*360/365</f>
        <v>5.6999997709702753E-3</v>
      </c>
      <c r="N6" s="9">
        <f t="shared" si="1"/>
        <v>-2.2902972487276463E-4</v>
      </c>
      <c r="O6">
        <f>I6</f>
        <v>1</v>
      </c>
      <c r="P6" s="2">
        <f>(L2/L6-1)*360/365</f>
        <v>5.6999997709702753E-3</v>
      </c>
    </row>
    <row r="7" spans="2:16">
      <c r="B7" t="s">
        <v>5</v>
      </c>
      <c r="C7" s="1">
        <v>4.7999999999999996E-3</v>
      </c>
      <c r="D7">
        <f>VALUE(LEFT(B7,LEN(B7)-1))</f>
        <v>2</v>
      </c>
      <c r="E7" s="3">
        <f t="shared" si="2"/>
        <v>4.7775355281728564E-3</v>
      </c>
      <c r="F7" s="3"/>
      <c r="G7" s="7">
        <f>G6+12</f>
        <v>24</v>
      </c>
      <c r="H7" s="7" t="str">
        <f>G7&amp;"M"</f>
        <v>24M</v>
      </c>
      <c r="I7" s="7">
        <f t="shared" si="5"/>
        <v>2</v>
      </c>
      <c r="J7" s="8">
        <f t="shared" si="0"/>
        <v>4.7999999999999996E-3</v>
      </c>
      <c r="K7" s="8">
        <v>4.7775355281728564E-3</v>
      </c>
      <c r="L7" s="7">
        <f t="shared" si="3"/>
        <v>0.99046450459299018</v>
      </c>
      <c r="M7" s="8">
        <f>($L$2-L7)/SUM($L$6:L7)</f>
        <v>4.8000000011012948E-3</v>
      </c>
      <c r="N7" s="8">
        <f t="shared" si="1"/>
        <v>1.1012952702560419E-6</v>
      </c>
      <c r="O7">
        <f t="shared" ref="O7:O35" si="6">I7</f>
        <v>2</v>
      </c>
      <c r="P7" s="2">
        <f t="shared" ref="P7:P35" si="7">(L6/L7-1)*360/365</f>
        <v>3.7648070092356992E-3</v>
      </c>
    </row>
    <row r="8" spans="2:16">
      <c r="B8" t="s">
        <v>6</v>
      </c>
      <c r="C8" s="1">
        <v>6.4000000000000003E-3</v>
      </c>
      <c r="D8">
        <f t="shared" ref="D8:D17" si="8">VALUE(LEFT(B8,LEN(B8)-1))</f>
        <v>3</v>
      </c>
      <c r="E8" s="3">
        <f t="shared" si="2"/>
        <v>6.3790533675457638E-3</v>
      </c>
      <c r="F8" s="5"/>
      <c r="G8" s="7">
        <f t="shared" ref="G8:G35" si="9">G7+12</f>
        <v>36</v>
      </c>
      <c r="H8" s="7" t="str">
        <f t="shared" ref="H8:H35" si="10">G8&amp;"M"</f>
        <v>36M</v>
      </c>
      <c r="I8" s="7">
        <f t="shared" si="5"/>
        <v>3</v>
      </c>
      <c r="J8" s="8">
        <f t="shared" si="0"/>
        <v>6.4000000000000003E-3</v>
      </c>
      <c r="K8" s="8">
        <v>6.3790533675457638E-3</v>
      </c>
      <c r="L8" s="7">
        <f t="shared" si="3"/>
        <v>0.98101050224692654</v>
      </c>
      <c r="M8" s="8">
        <f>($L$2-L8)/SUM($L$6:L8)</f>
        <v>6.3999998658743548E-3</v>
      </c>
      <c r="N8" s="8">
        <f t="shared" si="1"/>
        <v>-1.3412564548592742E-4</v>
      </c>
      <c r="O8">
        <f t="shared" si="6"/>
        <v>3</v>
      </c>
      <c r="P8" s="2">
        <f t="shared" si="7"/>
        <v>9.5049904595861066E-3</v>
      </c>
    </row>
    <row r="9" spans="2:16">
      <c r="B9" t="s">
        <v>7</v>
      </c>
      <c r="C9" s="1">
        <v>8.6E-3</v>
      </c>
      <c r="D9">
        <f t="shared" si="8"/>
        <v>4</v>
      </c>
      <c r="E9" s="3">
        <f t="shared" si="2"/>
        <v>8.5903428879606711E-3</v>
      </c>
      <c r="F9" s="3"/>
      <c r="G9" s="7">
        <f t="shared" si="9"/>
        <v>48</v>
      </c>
      <c r="H9" s="7" t="str">
        <f t="shared" si="10"/>
        <v>48M</v>
      </c>
      <c r="I9" s="7">
        <f t="shared" si="5"/>
        <v>4</v>
      </c>
      <c r="J9" s="8">
        <f t="shared" si="0"/>
        <v>8.6E-3</v>
      </c>
      <c r="K9" s="8">
        <v>8.5903428879606711E-3</v>
      </c>
      <c r="L9" s="7">
        <f t="shared" si="3"/>
        <v>0.96617679692570757</v>
      </c>
      <c r="M9" s="8">
        <f>($L$2-L9)/SUM($L$6:L9)</f>
        <v>8.600000002268432E-3</v>
      </c>
      <c r="N9" s="8">
        <f t="shared" si="1"/>
        <v>2.2684319700427835E-6</v>
      </c>
      <c r="O9">
        <f t="shared" si="6"/>
        <v>4</v>
      </c>
      <c r="P9" s="2">
        <f t="shared" si="7"/>
        <v>1.5142677742847489E-2</v>
      </c>
    </row>
    <row r="10" spans="2:16">
      <c r="B10" t="s">
        <v>8</v>
      </c>
      <c r="C10" s="1">
        <v>1.0800000000000001E-2</v>
      </c>
      <c r="D10">
        <f t="shared" si="8"/>
        <v>5</v>
      </c>
      <c r="E10" s="3">
        <f t="shared" si="2"/>
        <v>1.0816915765912047E-2</v>
      </c>
      <c r="F10" s="5"/>
      <c r="G10" s="7">
        <f t="shared" si="9"/>
        <v>60</v>
      </c>
      <c r="H10" s="7" t="str">
        <f t="shared" si="10"/>
        <v>60M</v>
      </c>
      <c r="I10" s="7">
        <f t="shared" si="5"/>
        <v>5</v>
      </c>
      <c r="J10" s="8">
        <f t="shared" si="0"/>
        <v>1.0800000000000001E-2</v>
      </c>
      <c r="K10" s="8">
        <v>1.0816915765912047E-2</v>
      </c>
      <c r="L10" s="7">
        <f t="shared" si="3"/>
        <v>0.94729582857341466</v>
      </c>
      <c r="M10" s="8">
        <f>($L$2-L10)/SUM($L$6:L10)</f>
        <v>1.0799999999676834E-2</v>
      </c>
      <c r="N10" s="8">
        <f t="shared" si="1"/>
        <v>-3.2316684051014732E-7</v>
      </c>
      <c r="O10">
        <f t="shared" si="6"/>
        <v>5</v>
      </c>
      <c r="P10" s="2">
        <f t="shared" si="7"/>
        <v>1.9658404891586122E-2</v>
      </c>
    </row>
    <row r="11" spans="2:16">
      <c r="B11" t="s">
        <v>9</v>
      </c>
      <c r="C11" s="1">
        <v>1.43E-2</v>
      </c>
      <c r="D11">
        <f t="shared" si="8"/>
        <v>7</v>
      </c>
      <c r="E11" s="3">
        <f t="shared" si="2"/>
        <v>1.4401367916463135E-2</v>
      </c>
      <c r="F11" s="3"/>
      <c r="G11">
        <f t="shared" si="9"/>
        <v>72</v>
      </c>
      <c r="H11" t="str">
        <f t="shared" si="10"/>
        <v>72M</v>
      </c>
      <c r="I11" s="7">
        <f t="shared" si="5"/>
        <v>6</v>
      </c>
      <c r="J11" s="3"/>
      <c r="K11" s="4">
        <f>FORECAST(I11,$E$10:$E$11,$D$10:$D$11)</f>
        <v>1.2609141841187591E-2</v>
      </c>
      <c r="L11" s="10">
        <f t="shared" si="3"/>
        <v>0.92707209668825952</v>
      </c>
      <c r="O11">
        <f t="shared" si="6"/>
        <v>6</v>
      </c>
      <c r="P11" s="2">
        <f t="shared" si="7"/>
        <v>2.151579638015803E-2</v>
      </c>
    </row>
    <row r="12" spans="2:16">
      <c r="B12" t="s">
        <v>10</v>
      </c>
      <c r="C12" s="1">
        <v>1.95E-2</v>
      </c>
      <c r="D12">
        <f t="shared" si="8"/>
        <v>10</v>
      </c>
      <c r="E12" s="3">
        <f t="shared" si="2"/>
        <v>1.9899432308903741E-2</v>
      </c>
      <c r="F12" s="5"/>
      <c r="G12" s="7">
        <f t="shared" si="9"/>
        <v>84</v>
      </c>
      <c r="H12" s="7" t="str">
        <f t="shared" si="10"/>
        <v>84M</v>
      </c>
      <c r="I12" s="7">
        <f t="shared" si="5"/>
        <v>7</v>
      </c>
      <c r="J12" s="8">
        <f>C11</f>
        <v>1.43E-2</v>
      </c>
      <c r="K12" s="9">
        <v>1.4401367916463135E-2</v>
      </c>
      <c r="L12" s="7">
        <f t="shared" si="3"/>
        <v>0.90403383877232124</v>
      </c>
      <c r="M12" s="8">
        <f>($L$2-L12)/SUM($L$6:L12)</f>
        <v>1.4299999999975967E-2</v>
      </c>
      <c r="N12" s="8">
        <f>(M12-J12)*1000000</f>
        <v>-2.4032859036182685E-8</v>
      </c>
      <c r="O12">
        <f t="shared" si="6"/>
        <v>7</v>
      </c>
      <c r="P12" s="2">
        <f t="shared" si="7"/>
        <v>2.5134750898931791E-2</v>
      </c>
    </row>
    <row r="13" spans="2:16">
      <c r="B13" t="s">
        <v>11</v>
      </c>
      <c r="C13" s="1">
        <v>2.0199999999999999E-2</v>
      </c>
      <c r="D13">
        <f t="shared" si="8"/>
        <v>12</v>
      </c>
      <c r="E13" s="3">
        <f t="shared" si="2"/>
        <v>2.0584491988279701E-2</v>
      </c>
      <c r="F13" s="3"/>
      <c r="G13">
        <f t="shared" si="9"/>
        <v>96</v>
      </c>
      <c r="H13" t="str">
        <f t="shared" si="10"/>
        <v>96M</v>
      </c>
      <c r="I13" s="7">
        <f t="shared" si="5"/>
        <v>8</v>
      </c>
      <c r="J13" s="3"/>
      <c r="K13" s="4">
        <f>FORECAST(I13,$E$11:$E$12,$D$11:$D$12)</f>
        <v>1.6234056047276672E-2</v>
      </c>
      <c r="L13" s="10">
        <f t="shared" si="3"/>
        <v>0.87812932420553214</v>
      </c>
      <c r="O13">
        <f t="shared" si="6"/>
        <v>8</v>
      </c>
      <c r="P13" s="2">
        <f t="shared" si="7"/>
        <v>2.9095552897035984E-2</v>
      </c>
    </row>
    <row r="14" spans="2:16">
      <c r="B14" t="s">
        <v>12</v>
      </c>
      <c r="C14" s="1">
        <v>2.1299999999999999E-2</v>
      </c>
      <c r="D14">
        <f t="shared" si="8"/>
        <v>15</v>
      </c>
      <c r="E14" s="3">
        <f t="shared" si="2"/>
        <v>2.1731936090144319E-2</v>
      </c>
      <c r="F14" s="5"/>
      <c r="G14">
        <f t="shared" si="9"/>
        <v>108</v>
      </c>
      <c r="H14" t="str">
        <f t="shared" si="10"/>
        <v>108M</v>
      </c>
      <c r="I14" s="7">
        <f t="shared" si="5"/>
        <v>9</v>
      </c>
      <c r="J14" s="8"/>
      <c r="K14" s="4">
        <f>FORECAST(I14,$E$11:$E$12,$D$11:$D$12)</f>
        <v>1.8066744178090205E-2</v>
      </c>
      <c r="L14" s="10">
        <f t="shared" si="3"/>
        <v>0.84984636451728279</v>
      </c>
      <c r="M14" s="8"/>
      <c r="N14" s="9"/>
      <c r="O14">
        <f t="shared" si="6"/>
        <v>9</v>
      </c>
      <c r="P14" s="2">
        <f t="shared" si="7"/>
        <v>3.2824193935506882E-2</v>
      </c>
    </row>
    <row r="15" spans="2:16">
      <c r="B15" t="s">
        <v>13</v>
      </c>
      <c r="C15" s="1">
        <v>2.29E-2</v>
      </c>
      <c r="D15">
        <f t="shared" si="8"/>
        <v>20</v>
      </c>
      <c r="E15" s="3">
        <f t="shared" si="2"/>
        <v>2.3504360678174029E-2</v>
      </c>
      <c r="F15" s="3"/>
      <c r="G15" s="7">
        <f t="shared" si="9"/>
        <v>120</v>
      </c>
      <c r="H15" s="7" t="str">
        <f t="shared" si="10"/>
        <v>120M</v>
      </c>
      <c r="I15" s="7">
        <f t="shared" si="5"/>
        <v>10</v>
      </c>
      <c r="J15" s="8">
        <f>C12</f>
        <v>1.95E-2</v>
      </c>
      <c r="K15" s="9">
        <v>1.9899432308903741E-2</v>
      </c>
      <c r="L15" s="7">
        <f t="shared" si="3"/>
        <v>0.81946518815319969</v>
      </c>
      <c r="M15" s="8">
        <f>($L$2-L15)/SUM($L$6:L15)</f>
        <v>1.9499999990639932E-2</v>
      </c>
      <c r="N15" s="8">
        <f>(M15-J15)*1000000</f>
        <v>-9.3600682760097698E-6</v>
      </c>
      <c r="O15">
        <f t="shared" si="6"/>
        <v>10</v>
      </c>
      <c r="P15" s="2">
        <f t="shared" si="7"/>
        <v>3.6566526924073577E-2</v>
      </c>
    </row>
    <row r="16" spans="2:16">
      <c r="B16" t="s">
        <v>14</v>
      </c>
      <c r="C16" s="1">
        <v>2.4299999999999999E-2</v>
      </c>
      <c r="D16">
        <f t="shared" si="8"/>
        <v>25</v>
      </c>
      <c r="E16" s="3">
        <f t="shared" si="2"/>
        <v>2.5180751735762685E-2</v>
      </c>
      <c r="F16" s="5"/>
      <c r="G16">
        <f t="shared" si="9"/>
        <v>132</v>
      </c>
      <c r="H16" t="str">
        <f t="shared" si="10"/>
        <v>132M</v>
      </c>
      <c r="I16" s="7">
        <f t="shared" si="5"/>
        <v>11</v>
      </c>
      <c r="J16" s="3"/>
      <c r="K16" s="4">
        <f>FORECAST(I16,$E$12:$E$13,$D$12:$D$13)</f>
        <v>2.0241962148591721E-2</v>
      </c>
      <c r="L16" s="10">
        <f t="shared" si="3"/>
        <v>0.80029689733377996</v>
      </c>
      <c r="O16">
        <f t="shared" si="6"/>
        <v>11</v>
      </c>
      <c r="P16" s="2">
        <f t="shared" si="7"/>
        <v>2.3623372221123727E-2</v>
      </c>
    </row>
    <row r="17" spans="2:16">
      <c r="B17" t="s">
        <v>15</v>
      </c>
      <c r="C17" s="1">
        <v>2.5700000000000001E-2</v>
      </c>
      <c r="D17">
        <f t="shared" si="8"/>
        <v>30</v>
      </c>
      <c r="E17" s="3">
        <f t="shared" si="2"/>
        <v>2.7037687371840848E-2</v>
      </c>
      <c r="F17" s="3"/>
      <c r="G17" s="7">
        <f t="shared" si="9"/>
        <v>144</v>
      </c>
      <c r="H17" s="7" t="str">
        <f t="shared" si="10"/>
        <v>144M</v>
      </c>
      <c r="I17" s="7">
        <f t="shared" si="5"/>
        <v>12</v>
      </c>
      <c r="J17" s="8">
        <f>C13</f>
        <v>2.0199999999999999E-2</v>
      </c>
      <c r="K17" s="9">
        <v>2.0584491988279701E-2</v>
      </c>
      <c r="L17" s="7">
        <f t="shared" si="3"/>
        <v>0.78104173271451427</v>
      </c>
      <c r="M17" s="8">
        <f>($L$2-L17)/SUM($L$6:L17)</f>
        <v>2.0199999748309119E-2</v>
      </c>
      <c r="N17" s="8">
        <f>(M17-J17)*1000000</f>
        <v>-2.5169087994325601E-4</v>
      </c>
      <c r="O17">
        <f t="shared" si="6"/>
        <v>12</v>
      </c>
      <c r="P17" s="2">
        <f t="shared" si="7"/>
        <v>2.4315467977511093E-2</v>
      </c>
    </row>
    <row r="18" spans="2:16">
      <c r="F18" s="5"/>
      <c r="G18">
        <f t="shared" si="9"/>
        <v>156</v>
      </c>
      <c r="H18" t="str">
        <f t="shared" si="10"/>
        <v>156M</v>
      </c>
      <c r="I18" s="7">
        <f t="shared" si="5"/>
        <v>13</v>
      </c>
      <c r="J18" s="3"/>
      <c r="K18" s="4">
        <f>FORECAST(I18,$E$13:$E$14,$D$13:$D$14)</f>
        <v>2.0966973355567908E-2</v>
      </c>
      <c r="L18" s="10">
        <f t="shared" si="3"/>
        <v>0.76133215762752271</v>
      </c>
      <c r="M18" s="8"/>
      <c r="N18" s="9"/>
      <c r="O18">
        <f t="shared" si="6"/>
        <v>13</v>
      </c>
      <c r="P18" s="2">
        <f t="shared" si="7"/>
        <v>2.553363957237224E-2</v>
      </c>
    </row>
    <row r="19" spans="2:16">
      <c r="E19" s="3"/>
      <c r="F19" s="3"/>
      <c r="G19">
        <f t="shared" si="9"/>
        <v>168</v>
      </c>
      <c r="H19" t="str">
        <f t="shared" si="10"/>
        <v>168M</v>
      </c>
      <c r="I19" s="7">
        <f t="shared" si="5"/>
        <v>14</v>
      </c>
      <c r="J19" s="3"/>
      <c r="K19" s="4">
        <f>FORECAST(I19,$E$13:$E$14,$D$13:$D$14)</f>
        <v>2.1349454722856112E-2</v>
      </c>
      <c r="L19" s="10">
        <f t="shared" si="3"/>
        <v>0.74155247630700982</v>
      </c>
      <c r="O19">
        <f t="shared" si="6"/>
        <v>14</v>
      </c>
      <c r="P19" s="2">
        <f t="shared" si="7"/>
        <v>2.630795177035981E-2</v>
      </c>
    </row>
    <row r="20" spans="2:16">
      <c r="F20" s="5"/>
      <c r="G20" s="7">
        <f t="shared" si="9"/>
        <v>180</v>
      </c>
      <c r="H20" s="7" t="str">
        <f t="shared" si="10"/>
        <v>180M</v>
      </c>
      <c r="I20" s="7">
        <f t="shared" si="5"/>
        <v>15</v>
      </c>
      <c r="J20" s="8">
        <f>C14</f>
        <v>2.1299999999999999E-2</v>
      </c>
      <c r="K20" s="9">
        <v>2.1731936090144319E-2</v>
      </c>
      <c r="L20" s="7">
        <f t="shared" si="3"/>
        <v>0.72173436705352545</v>
      </c>
      <c r="M20" s="8">
        <f>($L$2-L20)/SUM($L$6:L20)</f>
        <v>2.1299999395783139E-2</v>
      </c>
      <c r="N20" s="8">
        <f>(M20-J20)*1000000</f>
        <v>-6.042168605724374E-4</v>
      </c>
      <c r="O20">
        <f t="shared" si="6"/>
        <v>15</v>
      </c>
      <c r="P20" s="2">
        <f t="shared" si="7"/>
        <v>2.7082856514932769E-2</v>
      </c>
    </row>
    <row r="21" spans="2:16">
      <c r="F21" s="3"/>
      <c r="G21">
        <f t="shared" si="9"/>
        <v>192</v>
      </c>
      <c r="H21" t="str">
        <f t="shared" si="10"/>
        <v>192M</v>
      </c>
      <c r="I21" s="7">
        <f t="shared" si="5"/>
        <v>16</v>
      </c>
      <c r="J21" s="3"/>
      <c r="K21" s="4">
        <f>FORECAST(I21,$E$14:$E$15,$D$14:$D$15)</f>
        <v>2.2086421007750261E-2</v>
      </c>
      <c r="L21" s="10">
        <f t="shared" si="3"/>
        <v>0.70222335390233004</v>
      </c>
      <c r="O21">
        <f t="shared" si="6"/>
        <v>16</v>
      </c>
      <c r="P21" s="2">
        <f t="shared" si="7"/>
        <v>2.7404014536827601E-2</v>
      </c>
    </row>
    <row r="22" spans="2:16">
      <c r="F22" s="5"/>
      <c r="G22">
        <f t="shared" si="9"/>
        <v>204</v>
      </c>
      <c r="H22" t="str">
        <f t="shared" si="10"/>
        <v>204M</v>
      </c>
      <c r="I22" s="7">
        <f t="shared" si="5"/>
        <v>17</v>
      </c>
      <c r="J22" s="3"/>
      <c r="K22" s="4">
        <f>FORECAST(I22,$E$14:$E$15,$D$14:$D$15)</f>
        <v>2.2440905925356205E-2</v>
      </c>
      <c r="L22" s="10">
        <f t="shared" si="3"/>
        <v>0.68275556718612218</v>
      </c>
      <c r="O22">
        <f t="shared" si="6"/>
        <v>17</v>
      </c>
      <c r="P22" s="2">
        <f t="shared" si="7"/>
        <v>2.8122955899915012E-2</v>
      </c>
    </row>
    <row r="23" spans="2:16">
      <c r="F23" s="3"/>
      <c r="G23">
        <f t="shared" si="9"/>
        <v>216</v>
      </c>
      <c r="H23" t="str">
        <f t="shared" si="10"/>
        <v>216M</v>
      </c>
      <c r="I23" s="7">
        <f t="shared" si="5"/>
        <v>18</v>
      </c>
      <c r="J23" s="3"/>
      <c r="K23" s="4">
        <f>FORECAST(I23,$E$14:$E$15,$D$14:$D$15)</f>
        <v>2.2795390842962147E-2</v>
      </c>
      <c r="L23" s="10">
        <f t="shared" si="3"/>
        <v>0.66335702039935218</v>
      </c>
      <c r="O23">
        <f t="shared" si="6"/>
        <v>18</v>
      </c>
      <c r="P23" s="2">
        <f t="shared" si="7"/>
        <v>2.8842407151468338E-2</v>
      </c>
    </row>
    <row r="24" spans="2:16">
      <c r="F24" s="5"/>
      <c r="G24">
        <f t="shared" si="9"/>
        <v>228</v>
      </c>
      <c r="H24" t="str">
        <f t="shared" si="10"/>
        <v>228M</v>
      </c>
      <c r="I24" s="7">
        <f t="shared" si="5"/>
        <v>19</v>
      </c>
      <c r="J24" s="3"/>
      <c r="K24" s="4">
        <f>FORECAST(I24,$E$14:$E$15,$D$14:$D$15)</f>
        <v>2.3149875760568088E-2</v>
      </c>
      <c r="L24" s="10">
        <f t="shared" si="3"/>
        <v>0.64405285189509964</v>
      </c>
      <c r="O24">
        <f t="shared" si="6"/>
        <v>19</v>
      </c>
      <c r="P24" s="2">
        <f t="shared" si="7"/>
        <v>2.9562368653111515E-2</v>
      </c>
    </row>
    <row r="25" spans="2:16">
      <c r="F25" s="3"/>
      <c r="G25" s="7">
        <f t="shared" si="9"/>
        <v>240</v>
      </c>
      <c r="H25" s="7" t="str">
        <f t="shared" si="10"/>
        <v>240M</v>
      </c>
      <c r="I25" s="7">
        <f t="shared" si="5"/>
        <v>20</v>
      </c>
      <c r="J25" s="8">
        <f>C15</f>
        <v>2.29E-2</v>
      </c>
      <c r="K25" s="9">
        <v>2.3504360678174029E-2</v>
      </c>
      <c r="L25" s="7">
        <f t="shared" si="3"/>
        <v>0.62486727950930343</v>
      </c>
      <c r="M25" s="8">
        <f>($L$2-L25)/SUM($L$6:L25)</f>
        <v>2.2899999996108027E-2</v>
      </c>
      <c r="N25" s="8">
        <f>(M25-J25)*1000000</f>
        <v>-3.8919735489972851E-6</v>
      </c>
      <c r="O25">
        <f t="shared" si="6"/>
        <v>20</v>
      </c>
      <c r="P25" s="2">
        <f t="shared" si="7"/>
        <v>3.0282840766724932E-2</v>
      </c>
    </row>
    <row r="26" spans="2:16">
      <c r="F26" s="5"/>
      <c r="G26">
        <f>G25+12</f>
        <v>252</v>
      </c>
      <c r="H26" t="str">
        <f t="shared" si="10"/>
        <v>252M</v>
      </c>
      <c r="I26" s="7">
        <f t="shared" si="5"/>
        <v>21</v>
      </c>
      <c r="J26" s="3"/>
      <c r="K26" s="4">
        <f>FORECAST(I26,$E$15:$E$16,$D$15:$D$16)</f>
        <v>2.3839638889691761E-2</v>
      </c>
      <c r="L26" s="10">
        <f t="shared" si="3"/>
        <v>0.60606802614885413</v>
      </c>
      <c r="O26">
        <f t="shared" si="6"/>
        <v>21</v>
      </c>
      <c r="P26" s="2">
        <f t="shared" si="7"/>
        <v>3.0593478853575252E-2</v>
      </c>
    </row>
    <row r="27" spans="2:16">
      <c r="F27" s="3"/>
      <c r="G27">
        <f t="shared" si="9"/>
        <v>264</v>
      </c>
      <c r="H27" t="str">
        <f t="shared" si="10"/>
        <v>264M</v>
      </c>
      <c r="I27" s="7">
        <f t="shared" si="5"/>
        <v>22</v>
      </c>
      <c r="J27" s="3"/>
      <c r="K27" s="4">
        <f>FORECAST(I27,$E$15:$E$16,$D$15:$D$16)</f>
        <v>2.4174917101209489E-2</v>
      </c>
      <c r="L27" s="10">
        <f t="shared" si="3"/>
        <v>0.5874403080025028</v>
      </c>
      <c r="O27">
        <f t="shared" si="6"/>
        <v>22</v>
      </c>
      <c r="P27" s="2">
        <f t="shared" si="7"/>
        <v>3.1275592898351495E-2</v>
      </c>
    </row>
    <row r="28" spans="2:16">
      <c r="F28" s="5"/>
      <c r="G28">
        <f t="shared" si="9"/>
        <v>276</v>
      </c>
      <c r="H28" t="str">
        <f t="shared" si="10"/>
        <v>276M</v>
      </c>
      <c r="I28" s="7">
        <f t="shared" si="5"/>
        <v>23</v>
      </c>
      <c r="J28" s="3"/>
      <c r="K28" s="4">
        <f>FORECAST(I28,$E$15:$E$16,$D$15:$D$16)</f>
        <v>2.4510195312727221E-2</v>
      </c>
      <c r="L28" s="10">
        <f t="shared" si="3"/>
        <v>0.56900344258730706</v>
      </c>
      <c r="O28">
        <f t="shared" si="6"/>
        <v>23</v>
      </c>
      <c r="P28" s="2">
        <f t="shared" si="7"/>
        <v>3.1958164492471249E-2</v>
      </c>
    </row>
    <row r="29" spans="2:16">
      <c r="F29" s="3"/>
      <c r="G29">
        <f t="shared" si="9"/>
        <v>288</v>
      </c>
      <c r="H29" t="str">
        <f t="shared" si="10"/>
        <v>288M</v>
      </c>
      <c r="I29" s="7">
        <f t="shared" si="5"/>
        <v>24</v>
      </c>
      <c r="J29" s="3"/>
      <c r="K29" s="4">
        <f>FORECAST(I29,$E$15:$E$16,$D$15:$D$16)</f>
        <v>2.4845473524244953E-2</v>
      </c>
      <c r="L29" s="10">
        <f t="shared" si="3"/>
        <v>0.55077576971998743</v>
      </c>
      <c r="O29">
        <f t="shared" si="6"/>
        <v>24</v>
      </c>
      <c r="P29" s="2">
        <f t="shared" si="7"/>
        <v>3.2641193942849332E-2</v>
      </c>
    </row>
    <row r="30" spans="2:16">
      <c r="F30" s="5"/>
      <c r="G30" s="7">
        <f t="shared" si="9"/>
        <v>300</v>
      </c>
      <c r="H30" s="7" t="str">
        <f t="shared" si="10"/>
        <v>300M</v>
      </c>
      <c r="I30" s="7">
        <f t="shared" si="5"/>
        <v>25</v>
      </c>
      <c r="J30" s="8">
        <f>C16</f>
        <v>2.4299999999999999E-2</v>
      </c>
      <c r="K30" s="9">
        <v>2.5180751735762685E-2</v>
      </c>
      <c r="L30" s="7">
        <f t="shared" si="3"/>
        <v>0.53277463380407075</v>
      </c>
      <c r="M30" s="8">
        <f>($L$2-L30)/SUM($L$6:L30)</f>
        <v>2.4299999998402586E-2</v>
      </c>
      <c r="N30" s="8">
        <f>(M30-J30)*1000000</f>
        <v>-1.5974131739593389E-6</v>
      </c>
      <c r="O30">
        <f t="shared" si="6"/>
        <v>25</v>
      </c>
      <c r="P30" s="2">
        <f t="shared" si="7"/>
        <v>3.3324681556607741E-2</v>
      </c>
    </row>
    <row r="31" spans="2:16">
      <c r="F31" s="3"/>
      <c r="G31">
        <f t="shared" si="9"/>
        <v>312</v>
      </c>
      <c r="H31" t="str">
        <f t="shared" si="10"/>
        <v>312M</v>
      </c>
      <c r="I31" s="7">
        <f t="shared" si="5"/>
        <v>26</v>
      </c>
      <c r="J31" s="3"/>
      <c r="K31" s="4">
        <f>FORECAST(I31,$E$16:$E$17,$D$16:$D$17)</f>
        <v>2.5552138862978316E-2</v>
      </c>
      <c r="L31" s="10">
        <f t="shared" si="3"/>
        <v>0.5145329813049514</v>
      </c>
      <c r="O31">
        <f t="shared" si="6"/>
        <v>26</v>
      </c>
      <c r="P31" s="2">
        <f t="shared" si="7"/>
        <v>3.4967178980084106E-2</v>
      </c>
    </row>
    <row r="32" spans="2:16">
      <c r="F32" s="5"/>
      <c r="G32">
        <f t="shared" si="9"/>
        <v>324</v>
      </c>
      <c r="H32" t="str">
        <f t="shared" si="10"/>
        <v>324M</v>
      </c>
      <c r="I32" s="7">
        <f t="shared" si="5"/>
        <v>27</v>
      </c>
      <c r="J32" s="3"/>
      <c r="K32" s="4">
        <f>FORECAST(I32,$E$16:$E$17,$D$16:$D$17)</f>
        <v>2.592352599019395E-2</v>
      </c>
      <c r="L32" s="10">
        <f t="shared" si="3"/>
        <v>0.4965469448265179</v>
      </c>
      <c r="O32">
        <f t="shared" si="6"/>
        <v>27</v>
      </c>
      <c r="P32" s="2">
        <f t="shared" si="7"/>
        <v>3.5726032758660736E-2</v>
      </c>
    </row>
    <row r="33" spans="6:16">
      <c r="F33" s="3"/>
      <c r="G33">
        <f t="shared" si="9"/>
        <v>336</v>
      </c>
      <c r="H33" t="str">
        <f t="shared" si="10"/>
        <v>336M</v>
      </c>
      <c r="I33" s="7">
        <f t="shared" si="5"/>
        <v>28</v>
      </c>
      <c r="J33" s="3"/>
      <c r="K33" s="4">
        <f>FORECAST(I33,$E$16:$E$17,$D$16:$D$17)</f>
        <v>2.6294913117409585E-2</v>
      </c>
      <c r="L33" s="10">
        <f t="shared" si="3"/>
        <v>0.47883383142930008</v>
      </c>
      <c r="O33">
        <f t="shared" si="6"/>
        <v>28</v>
      </c>
      <c r="P33" s="2">
        <f t="shared" si="7"/>
        <v>3.6485450403673868E-2</v>
      </c>
    </row>
    <row r="34" spans="6:16">
      <c r="F34" s="5"/>
      <c r="G34">
        <f t="shared" si="9"/>
        <v>348</v>
      </c>
      <c r="H34" t="str">
        <f t="shared" si="10"/>
        <v>348M</v>
      </c>
      <c r="I34" s="7">
        <f t="shared" si="5"/>
        <v>29</v>
      </c>
      <c r="J34" s="3"/>
      <c r="K34" s="4">
        <f>FORECAST(I34,$E$16:$E$17,$D$16:$D$17)</f>
        <v>2.6666300244625216E-2</v>
      </c>
      <c r="L34" s="10">
        <f t="shared" si="3"/>
        <v>0.46140973999596541</v>
      </c>
      <c r="O34">
        <f t="shared" si="6"/>
        <v>29</v>
      </c>
      <c r="P34" s="2">
        <f t="shared" si="7"/>
        <v>3.7245432334104302E-2</v>
      </c>
    </row>
    <row r="35" spans="6:16">
      <c r="F35" s="3"/>
      <c r="G35" s="7">
        <f t="shared" si="9"/>
        <v>360</v>
      </c>
      <c r="H35" s="7" t="str">
        <f t="shared" si="10"/>
        <v>360M</v>
      </c>
      <c r="I35" s="7">
        <f t="shared" si="5"/>
        <v>30</v>
      </c>
      <c r="J35" s="8">
        <f>C17</f>
        <v>2.5700000000000001E-2</v>
      </c>
      <c r="K35" s="9">
        <v>2.7037687371840848E-2</v>
      </c>
      <c r="L35" s="7">
        <f t="shared" si="3"/>
        <v>0.44428955737257286</v>
      </c>
      <c r="M35" s="8">
        <f>($L$2-L35)/SUM($L$6:L35)</f>
        <v>2.5699999960454641E-2</v>
      </c>
      <c r="N35" s="8">
        <f>(M35-J35)*1000000</f>
        <v>-3.9545360042136934E-5</v>
      </c>
      <c r="O35">
        <f t="shared" si="6"/>
        <v>30</v>
      </c>
      <c r="P35" s="2">
        <f t="shared" si="7"/>
        <v>3.800597896924468E-2</v>
      </c>
    </row>
    <row r="36" spans="6:16">
      <c r="F36" s="5"/>
      <c r="J36" s="3"/>
      <c r="K36" s="4"/>
    </row>
    <row r="37" spans="6:16">
      <c r="F37" s="3"/>
      <c r="J37" s="3"/>
      <c r="K37" s="4"/>
    </row>
    <row r="38" spans="6:16">
      <c r="F38" s="5"/>
      <c r="J38" s="3"/>
      <c r="K38" s="4"/>
    </row>
    <row r="39" spans="6:16">
      <c r="F39" s="3"/>
      <c r="J39" s="3"/>
      <c r="K39" s="4"/>
    </row>
    <row r="40" spans="6:16">
      <c r="F40" s="5"/>
      <c r="J40" s="3"/>
      <c r="K40" s="4"/>
    </row>
    <row r="41" spans="6:16">
      <c r="F41" s="3"/>
      <c r="J41" s="3"/>
      <c r="K41" s="4"/>
    </row>
    <row r="42" spans="6:16">
      <c r="F42" s="5"/>
      <c r="J42" s="3"/>
      <c r="K42" s="4"/>
    </row>
    <row r="43" spans="6:16">
      <c r="F43" s="3"/>
      <c r="J43" s="3"/>
      <c r="K43" s="4"/>
    </row>
    <row r="44" spans="6:16">
      <c r="F44" s="5"/>
      <c r="J44" s="3"/>
      <c r="K44" s="4"/>
    </row>
    <row r="45" spans="6:16">
      <c r="F45" s="3"/>
      <c r="J45" s="3"/>
      <c r="K45" s="4"/>
    </row>
    <row r="46" spans="6:16">
      <c r="F46" s="5"/>
      <c r="J46" s="3"/>
      <c r="K46" s="4"/>
    </row>
    <row r="47" spans="6:16">
      <c r="F47" s="3"/>
      <c r="J47" s="3"/>
      <c r="K47" s="4"/>
    </row>
    <row r="48" spans="6:16">
      <c r="F48" s="5"/>
      <c r="J48" s="3"/>
      <c r="K48" s="4"/>
    </row>
    <row r="49" spans="6:11">
      <c r="F49" s="3"/>
      <c r="J49" s="3"/>
      <c r="K49" s="4"/>
    </row>
    <row r="50" spans="6:11">
      <c r="F50" s="5"/>
      <c r="J50" s="3"/>
      <c r="K50" s="4"/>
    </row>
    <row r="51" spans="6:11">
      <c r="F51" s="3"/>
      <c r="J51" s="3"/>
      <c r="K51" s="4"/>
    </row>
    <row r="52" spans="6:11">
      <c r="F52" s="5"/>
      <c r="J52" s="3"/>
      <c r="K52" s="4"/>
    </row>
    <row r="53" spans="6:11">
      <c r="F53" s="3"/>
      <c r="J53" s="3"/>
      <c r="K53" s="4"/>
    </row>
    <row r="54" spans="6:11">
      <c r="F54" s="5"/>
      <c r="J54" s="3"/>
      <c r="K54" s="4"/>
    </row>
    <row r="55" spans="6:11">
      <c r="F55" s="3"/>
      <c r="J55" s="3"/>
      <c r="K55" s="4"/>
    </row>
    <row r="56" spans="6:11">
      <c r="F56" s="5"/>
      <c r="J56" s="3"/>
      <c r="K56" s="4"/>
    </row>
    <row r="57" spans="6:11">
      <c r="F57" s="3"/>
      <c r="J57" s="3"/>
      <c r="K57" s="4"/>
    </row>
    <row r="58" spans="6:11">
      <c r="F58" s="5"/>
      <c r="J58" s="3"/>
      <c r="K58" s="4"/>
    </row>
    <row r="59" spans="6:11">
      <c r="F59" s="3"/>
      <c r="J59" s="3"/>
      <c r="K59" s="4"/>
    </row>
    <row r="60" spans="6:11">
      <c r="F60" s="5"/>
      <c r="J60" s="3"/>
      <c r="K60" s="4"/>
    </row>
    <row r="61" spans="6:11">
      <c r="F61" s="3"/>
      <c r="J61" s="3"/>
      <c r="K61" s="4"/>
    </row>
    <row r="62" spans="6:11">
      <c r="F62" s="5"/>
      <c r="J62" s="3"/>
      <c r="K62" s="4"/>
    </row>
    <row r="63" spans="6:11">
      <c r="F63" s="3"/>
      <c r="J63" s="3"/>
      <c r="K63" s="4"/>
    </row>
    <row r="64" spans="6:11">
      <c r="F64" s="5"/>
      <c r="J64" s="3"/>
      <c r="K64" s="4"/>
    </row>
    <row r="65" spans="6:6">
      <c r="F65" s="3"/>
    </row>
    <row r="66" spans="6:6">
      <c r="F66" s="5"/>
    </row>
    <row r="67" spans="6:6">
      <c r="F67" s="3"/>
    </row>
    <row r="68" spans="6:6">
      <c r="F68" s="5"/>
    </row>
    <row r="69" spans="6:6">
      <c r="F69" s="3"/>
    </row>
    <row r="70" spans="6:6">
      <c r="F70" s="5"/>
    </row>
    <row r="71" spans="6:6">
      <c r="F71" s="3"/>
    </row>
    <row r="72" spans="6:6">
      <c r="F72" s="5"/>
    </row>
    <row r="73" spans="6:6">
      <c r="F73" s="3"/>
    </row>
    <row r="74" spans="6:6">
      <c r="F74" s="5"/>
    </row>
    <row r="75" spans="6:6">
      <c r="F75" s="3"/>
    </row>
    <row r="76" spans="6:6">
      <c r="F76" s="5"/>
    </row>
    <row r="77" spans="6:6">
      <c r="F77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Callage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2015-02-07T19:44:51Z</dcterms:created>
  <dcterms:modified xsi:type="dcterms:W3CDTF">2015-02-08T20:29:36Z</dcterms:modified>
</cp:coreProperties>
</file>