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OneDrive\Documents\Mes Projets\Formation_Finance\Derives_de_taux\xls\"/>
    </mc:Choice>
  </mc:AlternateContent>
  <xr:revisionPtr revIDLastSave="15" documentId="11_DCC9DC1E6FCF4BEC56DFBE21419D1191116E1F2D" xr6:coauthVersionLast="40" xr6:coauthVersionMax="40" xr10:uidLastSave="{B05E5566-294A-491C-929F-01F9979D11C0}"/>
  <bookViews>
    <workbookView xWindow="-110" yWindow="-110" windowWidth="25820" windowHeight="14020" xr2:uid="{00000000-000D-0000-FFFF-FFFF00000000}"/>
  </bookViews>
  <sheets>
    <sheet name="Callage" sheetId="1" r:id="rId1"/>
    <sheet name="Feuil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D8" i="1"/>
  <c r="D9" i="1"/>
  <c r="D10" i="1"/>
  <c r="D11" i="1"/>
  <c r="D12" i="1"/>
  <c r="D13" i="1"/>
  <c r="D14" i="1"/>
  <c r="D15" i="1"/>
  <c r="D16" i="1"/>
  <c r="D17" i="1"/>
  <c r="D7" i="1"/>
  <c r="J35" i="1"/>
  <c r="J30" i="1"/>
  <c r="J25" i="1"/>
  <c r="J20" i="1"/>
  <c r="J17" i="1"/>
  <c r="J15" i="1"/>
  <c r="J12" i="1"/>
  <c r="J10" i="1"/>
  <c r="J9" i="1"/>
  <c r="J8" i="1"/>
  <c r="J7" i="1"/>
  <c r="I5" i="1"/>
  <c r="D5" i="1" s="1"/>
  <c r="E5" i="1" s="1"/>
  <c r="I4" i="1"/>
  <c r="I3" i="1"/>
  <c r="D3" i="1" s="1"/>
  <c r="E3" i="1" s="1"/>
  <c r="I2" i="1"/>
  <c r="D2" i="1" s="1"/>
  <c r="E2" i="1" s="1"/>
  <c r="J6" i="1"/>
  <c r="J5" i="1"/>
  <c r="J4" i="1"/>
  <c r="H4" i="1"/>
  <c r="G5" i="1"/>
  <c r="H5" i="1" s="1"/>
  <c r="L4" i="1" l="1"/>
  <c r="L5" i="1"/>
  <c r="D4" i="1"/>
  <c r="E4" i="1" s="1"/>
  <c r="L3" i="1"/>
  <c r="L2" i="1"/>
  <c r="M2" i="1" s="1"/>
  <c r="N2" i="1" s="1"/>
  <c r="G6" i="1"/>
  <c r="G7" i="1" s="1"/>
  <c r="H7" i="1" l="1"/>
  <c r="I7" i="1"/>
  <c r="G8" i="1"/>
  <c r="H6" i="1"/>
  <c r="M3" i="1"/>
  <c r="N3" i="1" s="1"/>
  <c r="M4" i="1"/>
  <c r="N4" i="1" s="1"/>
  <c r="M5" i="1"/>
  <c r="N5" i="1" s="1"/>
  <c r="I6" i="1"/>
  <c r="L7" i="1" l="1"/>
  <c r="M7" i="1" s="1"/>
  <c r="E7" i="1"/>
  <c r="G9" i="1"/>
  <c r="H8" i="1"/>
  <c r="I8" i="1"/>
  <c r="L8" i="1" s="1"/>
  <c r="D6" i="1"/>
  <c r="E6" i="1" s="1"/>
  <c r="L6" i="1"/>
  <c r="E8" i="1" l="1"/>
  <c r="G10" i="1"/>
  <c r="H9" i="1"/>
  <c r="I9" i="1"/>
  <c r="M6" i="1"/>
  <c r="N6" i="1" s="1"/>
  <c r="N7" i="1"/>
  <c r="N8" i="1"/>
  <c r="L9" i="1" l="1"/>
  <c r="E9" i="1"/>
  <c r="G11" i="1"/>
  <c r="I10" i="1"/>
  <c r="H10" i="1"/>
  <c r="N9" i="1" l="1"/>
  <c r="E10" i="1"/>
  <c r="G12" i="1"/>
  <c r="H11" i="1"/>
  <c r="I11" i="1"/>
  <c r="L10" i="1"/>
  <c r="N10" i="1" l="1"/>
  <c r="G13" i="1"/>
  <c r="H12" i="1"/>
  <c r="I12" i="1"/>
  <c r="E11" i="1" s="1"/>
  <c r="K11" i="1" s="1"/>
  <c r="L11" i="1" s="1"/>
  <c r="L12" i="1" l="1"/>
  <c r="G14" i="1"/>
  <c r="H13" i="1"/>
  <c r="I13" i="1"/>
  <c r="N12" i="1" l="1"/>
  <c r="G15" i="1"/>
  <c r="I14" i="1"/>
  <c r="H14" i="1"/>
  <c r="G16" i="1" l="1"/>
  <c r="I15" i="1"/>
  <c r="L15" i="1" s="1"/>
  <c r="H15" i="1"/>
  <c r="G17" i="1" l="1"/>
  <c r="I16" i="1"/>
  <c r="H16" i="1"/>
  <c r="G18" i="1" l="1"/>
  <c r="H17" i="1"/>
  <c r="I17" i="1"/>
  <c r="L17" i="1" s="1"/>
  <c r="G19" i="1" l="1"/>
  <c r="I18" i="1"/>
  <c r="H18" i="1"/>
  <c r="G20" i="1" l="1"/>
  <c r="H19" i="1"/>
  <c r="I19" i="1"/>
  <c r="G21" i="1" l="1"/>
  <c r="I20" i="1"/>
  <c r="L20" i="1" s="1"/>
  <c r="H20" i="1"/>
  <c r="G22" i="1" l="1"/>
  <c r="H21" i="1"/>
  <c r="I21" i="1"/>
  <c r="G23" i="1" l="1"/>
  <c r="I22" i="1"/>
  <c r="H22" i="1"/>
  <c r="G24" i="1" l="1"/>
  <c r="H23" i="1"/>
  <c r="I23" i="1"/>
  <c r="G25" i="1" l="1"/>
  <c r="H24" i="1"/>
  <c r="I24" i="1"/>
  <c r="I25" i="1" l="1"/>
  <c r="L25" i="1" s="1"/>
  <c r="H25" i="1"/>
  <c r="G26" i="1"/>
  <c r="G27" i="1" l="1"/>
  <c r="I26" i="1"/>
  <c r="H26" i="1"/>
  <c r="G28" i="1" l="1"/>
  <c r="I27" i="1"/>
  <c r="H27" i="1"/>
  <c r="G29" i="1" l="1"/>
  <c r="H28" i="1"/>
  <c r="I28" i="1"/>
  <c r="G30" i="1" l="1"/>
  <c r="H29" i="1"/>
  <c r="I29" i="1"/>
  <c r="G31" i="1" l="1"/>
  <c r="I30" i="1"/>
  <c r="L30" i="1" s="1"/>
  <c r="H30" i="1"/>
  <c r="G32" i="1" l="1"/>
  <c r="H31" i="1"/>
  <c r="I31" i="1"/>
  <c r="G33" i="1" l="1"/>
  <c r="H32" i="1"/>
  <c r="I32" i="1"/>
  <c r="G34" i="1" l="1"/>
  <c r="H33" i="1"/>
  <c r="I33" i="1"/>
  <c r="G35" i="1" l="1"/>
  <c r="I34" i="1"/>
  <c r="H34" i="1"/>
  <c r="H35" i="1" l="1"/>
  <c r="I35" i="1"/>
  <c r="E12" i="1" l="1"/>
  <c r="E16" i="1"/>
  <c r="E14" i="1"/>
  <c r="E13" i="1"/>
  <c r="E15" i="1"/>
  <c r="K18" i="1" l="1"/>
  <c r="L18" i="1" s="1"/>
  <c r="K19" i="1"/>
  <c r="L19" i="1" s="1"/>
  <c r="K28" i="1"/>
  <c r="L28" i="1" s="1"/>
  <c r="K27" i="1"/>
  <c r="L27" i="1" s="1"/>
  <c r="K29" i="1"/>
  <c r="L29" i="1" s="1"/>
  <c r="K26" i="1"/>
  <c r="L26" i="1" s="1"/>
  <c r="K13" i="1"/>
  <c r="L13" i="1" s="1"/>
  <c r="K14" i="1"/>
  <c r="L14" i="1" s="1"/>
  <c r="K16" i="1"/>
  <c r="L16" i="1" s="1"/>
  <c r="K21" i="1"/>
  <c r="L21" i="1" s="1"/>
  <c r="K22" i="1"/>
  <c r="L22" i="1" s="1"/>
  <c r="K23" i="1"/>
  <c r="L23" i="1" s="1"/>
  <c r="K24" i="1"/>
  <c r="L24" i="1" s="1"/>
  <c r="N17" i="1" l="1"/>
  <c r="N20" i="1"/>
  <c r="N30" i="1"/>
  <c r="N25" i="1"/>
  <c r="N15" i="1"/>
  <c r="L35" i="1"/>
  <c r="E17" i="1"/>
  <c r="K33" i="1" s="1"/>
  <c r="L33" i="1" s="1"/>
  <c r="K31" i="1" l="1"/>
  <c r="L31" i="1" s="1"/>
  <c r="K32" i="1"/>
  <c r="L32" i="1" s="1"/>
  <c r="K34" i="1"/>
  <c r="L34" i="1" s="1"/>
  <c r="N35" i="1" l="1"/>
</calcChain>
</file>

<file path=xl/sharedStrings.xml><?xml version="1.0" encoding="utf-8"?>
<sst xmlns="http://schemas.openxmlformats.org/spreadsheetml/2006/main" count="24" uniqueCount="22">
  <si>
    <t>2D</t>
  </si>
  <si>
    <t>1M</t>
  </si>
  <si>
    <t>3M</t>
  </si>
  <si>
    <t>6M</t>
  </si>
  <si>
    <t>12M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</si>
  <si>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</si>
  <si>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</si>
  <si>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</si>
  <si>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</si>
  <si>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</si>
  <si>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</si>
  <si>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</si>
  <si>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</si>
  <si>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</si>
  <si>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</si>
  <si>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</si>
  <si>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T</t>
  </si>
  <si>
    <t>Zc Rate</t>
  </si>
  <si>
    <t>DF</t>
  </si>
  <si>
    <t>Mkt In</t>
  </si>
  <si>
    <t>Mkt Out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</si>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</sst>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43" fontId="0" fillId="0" borderId="0" xfId="1" applyFont="1"/>
    <xf numFmtId="0" fontId="2" fillId="0" borderId="0" xfId="0" applyFont="1"/>
    <xf numFmtId="0" fontId="3" fillId="0" borderId="0" xfId="0" applyFont="1"/>
    <xf numFmtId="164" fontId="3" fillId="0" borderId="0" xfId="2" applyNumberFormat="1" applyFont="1"/>
    <xf numFmtId="164" fontId="3" fillId="0" borderId="0" xfId="0" applyNumberFormat="1" applyFont="1"/>
    <xf numFmtId="0" fontId="4" fillId="0" borderId="0" xfId="0" applyFont="1"/>
    <xf numFmtId="164" fontId="3" fillId="2" borderId="0" xfId="2" applyNumberFormat="1" applyFont="1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77"/>
  <sheetViews>
    <sheetView tabSelected="1" topLeftCell="B1" workbookViewId="0">
      <selection activeCell="N7" sqref="N7"/>
    </sheetView>
  </sheetViews>
  <sheetFormatPr baseColWidth="10" defaultRowHeight="14.25" x14ac:dyDescent="0.45"/>
  <cols>
    <col min="14" max="14" width="13.6640625" bestFit="1" customWidth="1"/>
  </cols>
  <sheetData>
    <row r="1" spans="2:16" x14ac:dyDescent="0.45">
      <c r="I1" s="6" t="s">
        <v>16</v>
      </c>
      <c r="J1" s="6" t="s">
        <v>19</v>
      </c>
      <c r="K1" s="6" t="s">
        <v>17</v>
      </c>
      <c r="L1" s="6" t="s">
        <v>18</v>
      </c>
      <c r="M1" s="6" t="s">
        <v>20</v>
      </c>
      <c r="N1" s="6" t="s">
        <v>21</v>
      </c>
    </row>
    <row r="2" spans="2:16" x14ac:dyDescent="0.45">
      <c r="B2" t="s">
        <v>0</v>
      </c>
      <c r="C2" s="1">
        <v>-2.3E-3</v>
      </c>
      <c r="D2">
        <f>I2</f>
        <v>5.4794520547945206E-3</v>
      </c>
      <c r="E2" s="3">
        <f>VLOOKUP(D2,$I$2:$K$35,3,FALSE)</f>
        <v>-2.3319593430685586E-3</v>
      </c>
      <c r="F2" s="3"/>
      <c r="G2" s="7"/>
      <c r="H2" s="7" t="s">
        <v>0</v>
      </c>
      <c r="I2" s="7">
        <f>2/365</f>
        <v>5.4794520547945206E-3</v>
      </c>
      <c r="J2" s="8">
        <f t="shared" ref="J2:J10" si="0">C2</f>
        <v>-2.3E-3</v>
      </c>
      <c r="K2" s="9">
        <v>-2.3319593430685586E-3</v>
      </c>
      <c r="L2" s="7">
        <f>EXP(-I2*K2)</f>
        <v>1.0000127779410513</v>
      </c>
      <c r="M2" s="8">
        <f>(1/L2-1)/I2*360/365</f>
        <v>-2.2999999999551157E-3</v>
      </c>
      <c r="N2" s="9">
        <f t="shared" ref="N2:N10" si="1">(M2-J2)*1000000</f>
        <v>4.4884235217423907E-8</v>
      </c>
    </row>
    <row r="3" spans="2:16" x14ac:dyDescent="0.45">
      <c r="B3" t="s">
        <v>1</v>
      </c>
      <c r="C3" s="1">
        <v>-2.3E-3</v>
      </c>
      <c r="D3">
        <f>I3</f>
        <v>8.3333333333333329E-2</v>
      </c>
      <c r="E3" s="3">
        <f t="shared" ref="E3:E17" si="2">VLOOKUP(D3,$I$2:$K$35,3,FALSE)</f>
        <v>-2.3321579862787402E-3</v>
      </c>
      <c r="F3" s="3"/>
      <c r="G3" s="7"/>
      <c r="H3" s="7" t="s">
        <v>1</v>
      </c>
      <c r="I3" s="7">
        <f>1/12</f>
        <v>8.3333333333333329E-2</v>
      </c>
      <c r="J3" s="8">
        <f t="shared" si="0"/>
        <v>-2.3E-3</v>
      </c>
      <c r="K3" s="9">
        <v>-2.3321579862787402E-3</v>
      </c>
      <c r="L3" s="7">
        <f t="shared" ref="L3:L35" si="3">EXP(-(I3+$I$2)*K3)</f>
        <v>1.0002071468986831</v>
      </c>
      <c r="M3" s="8">
        <f>($L$2/L3-1)/I3*360/365</f>
        <v>-2.2999999921884517E-3</v>
      </c>
      <c r="N3" s="9">
        <f t="shared" si="1"/>
        <v>7.8115482832208372E-6</v>
      </c>
    </row>
    <row r="4" spans="2:16" x14ac:dyDescent="0.45">
      <c r="B4" t="s">
        <v>2</v>
      </c>
      <c r="C4" s="1">
        <v>-1.6000000000000001E-3</v>
      </c>
      <c r="D4">
        <f>I4</f>
        <v>0.25</v>
      </c>
      <c r="E4" s="3">
        <f t="shared" si="2"/>
        <v>-1.6377664481033417E-3</v>
      </c>
      <c r="F4" s="3"/>
      <c r="G4" s="7">
        <v>3</v>
      </c>
      <c r="H4" s="7" t="str">
        <f>G4&amp;"M"</f>
        <v>3M</v>
      </c>
      <c r="I4" s="7">
        <f>1/4</f>
        <v>0.25</v>
      </c>
      <c r="J4" s="8">
        <f t="shared" si="0"/>
        <v>-1.6000000000000001E-3</v>
      </c>
      <c r="K4" s="9">
        <v>-1.6377664481033417E-3</v>
      </c>
      <c r="L4" s="7">
        <f t="shared" si="3"/>
        <v>1.0004185032228037</v>
      </c>
      <c r="M4" s="8">
        <f>($L$2/L4-1)/I4*360/365</f>
        <v>-1.5999999995654681E-3</v>
      </c>
      <c r="N4" s="9">
        <f t="shared" si="1"/>
        <v>4.3453196769960289E-7</v>
      </c>
    </row>
    <row r="5" spans="2:16" x14ac:dyDescent="0.45">
      <c r="B5" t="s">
        <v>3</v>
      </c>
      <c r="C5" s="1">
        <v>-1E-3</v>
      </c>
      <c r="D5">
        <f>I5</f>
        <v>0.5</v>
      </c>
      <c r="E5" s="3">
        <f t="shared" si="2"/>
        <v>-1.0284312082783202E-3</v>
      </c>
      <c r="F5" s="3"/>
      <c r="G5" s="7">
        <f>G4+3</f>
        <v>6</v>
      </c>
      <c r="H5" s="7" t="str">
        <f t="shared" ref="H5" si="4">G5&amp;"M"</f>
        <v>6M</v>
      </c>
      <c r="I5" s="7">
        <f>1/2</f>
        <v>0.5</v>
      </c>
      <c r="J5" s="8">
        <f t="shared" si="0"/>
        <v>-1E-3</v>
      </c>
      <c r="K5" s="9">
        <v>-1.0284312082783202E-3</v>
      </c>
      <c r="L5" s="7">
        <f t="shared" si="3"/>
        <v>1.000519985989504</v>
      </c>
      <c r="M5" s="8">
        <f>($L$2/L5-1)/I5*360/365</f>
        <v>-9.9999999999932413E-4</v>
      </c>
      <c r="N5" s="9">
        <f t="shared" si="1"/>
        <v>6.7589163432746346E-10</v>
      </c>
      <c r="P5" s="6"/>
    </row>
    <row r="6" spans="2:16" x14ac:dyDescent="0.45">
      <c r="B6" t="s">
        <v>4</v>
      </c>
      <c r="C6" s="1">
        <v>-8.9999999999999998E-4</v>
      </c>
      <c r="D6">
        <f>I6</f>
        <v>1</v>
      </c>
      <c r="E6" s="3">
        <f t="shared" si="2"/>
        <v>-9.2064978459862625E-4</v>
      </c>
      <c r="F6" s="5"/>
      <c r="G6" s="7">
        <f>G5+6</f>
        <v>12</v>
      </c>
      <c r="H6" s="7" t="str">
        <f>G6&amp;"M"</f>
        <v>12M</v>
      </c>
      <c r="I6" s="7">
        <f t="shared" ref="I6:I35" si="5">G6/12</f>
        <v>1</v>
      </c>
      <c r="J6" s="8">
        <f t="shared" si="0"/>
        <v>-8.9999999999999998E-4</v>
      </c>
      <c r="K6" s="9">
        <v>-9.2064978459862625E-4</v>
      </c>
      <c r="L6" s="7">
        <f t="shared" si="3"/>
        <v>1.0009261230282884</v>
      </c>
      <c r="M6" s="8">
        <f>($L$2/L6-1)/I6*360/365</f>
        <v>-8.9999999997425017E-4</v>
      </c>
      <c r="N6" s="9">
        <f t="shared" si="1"/>
        <v>2.574980159653073E-8</v>
      </c>
      <c r="P6" s="2"/>
    </row>
    <row r="7" spans="2:16" x14ac:dyDescent="0.45">
      <c r="B7" t="s">
        <v>5</v>
      </c>
      <c r="C7" s="1">
        <v>-1.1000000000000001E-3</v>
      </c>
      <c r="D7">
        <f>VALUE(LEFT(B7,LEN(B7)-1))</f>
        <v>2</v>
      </c>
      <c r="E7" s="3">
        <f t="shared" si="2"/>
        <v>-1.1038668617877145E-3</v>
      </c>
      <c r="F7" s="3"/>
      <c r="G7" s="7">
        <f>G6+12</f>
        <v>24</v>
      </c>
      <c r="H7" s="7" t="str">
        <f>G7&amp;"M"</f>
        <v>24M</v>
      </c>
      <c r="I7" s="7">
        <f t="shared" si="5"/>
        <v>2</v>
      </c>
      <c r="J7" s="8">
        <f t="shared" si="0"/>
        <v>-1.1000000000000001E-3</v>
      </c>
      <c r="K7" s="8">
        <v>-1.1038668617877145E-3</v>
      </c>
      <c r="L7" s="7">
        <f t="shared" si="3"/>
        <v>1.0022162345344059</v>
      </c>
      <c r="M7" s="11">
        <f>(L2-L7)/(L6+L7)</f>
        <v>-1.1000000000178079E-3</v>
      </c>
      <c r="N7" s="8">
        <f t="shared" si="1"/>
        <v>-1.7807803842639913E-8</v>
      </c>
      <c r="P7" s="2"/>
    </row>
    <row r="8" spans="2:16" x14ac:dyDescent="0.45">
      <c r="B8" t="s">
        <v>6</v>
      </c>
      <c r="C8" s="1">
        <v>-1.1999999999999999E-3</v>
      </c>
      <c r="D8">
        <f t="shared" ref="D8:D17" si="6">VALUE(LEFT(B8,LEN(B8)-1))</f>
        <v>3</v>
      </c>
      <c r="E8" s="3">
        <f t="shared" si="2"/>
        <v>-1.1999999999999999E-3</v>
      </c>
      <c r="F8" s="5"/>
      <c r="G8" s="7">
        <f t="shared" ref="G8:G35" si="7">G7+12</f>
        <v>36</v>
      </c>
      <c r="H8" s="7" t="str">
        <f t="shared" ref="H8:H35" si="8">G8&amp;"M"</f>
        <v>36M</v>
      </c>
      <c r="I8" s="7">
        <f t="shared" si="5"/>
        <v>3</v>
      </c>
      <c r="J8" s="8">
        <f t="shared" si="0"/>
        <v>-1.1999999999999999E-3</v>
      </c>
      <c r="K8" s="8">
        <v>-1.1999999999999999E-3</v>
      </c>
      <c r="L8" s="7">
        <f t="shared" si="3"/>
        <v>1.0036130868610571</v>
      </c>
      <c r="M8" s="11"/>
      <c r="N8" s="8">
        <f t="shared" si="1"/>
        <v>1200</v>
      </c>
      <c r="P8" s="2"/>
    </row>
    <row r="9" spans="2:16" x14ac:dyDescent="0.45">
      <c r="B9" t="s">
        <v>7</v>
      </c>
      <c r="C9" s="1">
        <v>-2.9999999999999997E-4</v>
      </c>
      <c r="D9">
        <f t="shared" si="6"/>
        <v>4</v>
      </c>
      <c r="E9" s="3">
        <f t="shared" si="2"/>
        <v>-2.9999999999999997E-4</v>
      </c>
      <c r="F9" s="3"/>
      <c r="G9" s="7">
        <f t="shared" si="7"/>
        <v>48</v>
      </c>
      <c r="H9" s="7" t="str">
        <f t="shared" si="8"/>
        <v>48M</v>
      </c>
      <c r="I9" s="7">
        <f t="shared" si="5"/>
        <v>4</v>
      </c>
      <c r="J9" s="8">
        <f t="shared" si="0"/>
        <v>-2.9999999999999997E-4</v>
      </c>
      <c r="K9" s="8">
        <v>-2.9999999999999997E-4</v>
      </c>
      <c r="L9" s="7">
        <f t="shared" si="3"/>
        <v>1.0012023660988423</v>
      </c>
      <c r="M9" s="11"/>
      <c r="N9" s="8">
        <f t="shared" si="1"/>
        <v>300</v>
      </c>
      <c r="P9" s="2"/>
    </row>
    <row r="10" spans="2:16" x14ac:dyDescent="0.45">
      <c r="B10" t="s">
        <v>8</v>
      </c>
      <c r="C10" s="1">
        <v>8.0000000000000004E-4</v>
      </c>
      <c r="D10">
        <f t="shared" si="6"/>
        <v>5</v>
      </c>
      <c r="E10" s="3">
        <f t="shared" si="2"/>
        <v>8.0000000000000004E-4</v>
      </c>
      <c r="F10" s="5"/>
      <c r="G10" s="7">
        <f t="shared" si="7"/>
        <v>60</v>
      </c>
      <c r="H10" s="7" t="str">
        <f t="shared" si="8"/>
        <v>60M</v>
      </c>
      <c r="I10" s="7">
        <f t="shared" si="5"/>
        <v>5</v>
      </c>
      <c r="J10" s="8">
        <f t="shared" si="0"/>
        <v>8.0000000000000004E-4</v>
      </c>
      <c r="K10" s="8">
        <v>8.0000000000000004E-4</v>
      </c>
      <c r="L10" s="7">
        <f t="shared" si="3"/>
        <v>0.99600362329114189</v>
      </c>
      <c r="M10" s="11"/>
      <c r="N10" s="8">
        <f t="shared" si="1"/>
        <v>-800</v>
      </c>
      <c r="P10" s="2"/>
    </row>
    <row r="11" spans="2:16" x14ac:dyDescent="0.45">
      <c r="B11" t="s">
        <v>9</v>
      </c>
      <c r="C11" s="1">
        <v>3.3E-3</v>
      </c>
      <c r="D11">
        <f t="shared" si="6"/>
        <v>7</v>
      </c>
      <c r="E11" s="3">
        <f t="shared" si="2"/>
        <v>3.3E-3</v>
      </c>
      <c r="F11" s="3"/>
      <c r="G11">
        <f t="shared" si="7"/>
        <v>72</v>
      </c>
      <c r="H11" t="str">
        <f t="shared" si="8"/>
        <v>72M</v>
      </c>
      <c r="I11" s="7">
        <f t="shared" si="5"/>
        <v>6</v>
      </c>
      <c r="J11" s="3"/>
      <c r="K11" s="4">
        <f>FORECAST(I11,$E$10:$E$11,$D$10:$D$11)</f>
        <v>2.0499999999999997E-3</v>
      </c>
      <c r="L11" s="10">
        <f t="shared" si="3"/>
        <v>0.98776424031060372</v>
      </c>
      <c r="P11" s="2"/>
    </row>
    <row r="12" spans="2:16" x14ac:dyDescent="0.45">
      <c r="B12" t="s">
        <v>10</v>
      </c>
      <c r="C12" s="1">
        <v>6.7999999999999996E-3</v>
      </c>
      <c r="D12">
        <f t="shared" si="6"/>
        <v>10</v>
      </c>
      <c r="E12" s="3">
        <f t="shared" si="2"/>
        <v>6.7999999999999996E-3</v>
      </c>
      <c r="F12" s="5"/>
      <c r="G12" s="7">
        <f t="shared" si="7"/>
        <v>84</v>
      </c>
      <c r="H12" s="7" t="str">
        <f t="shared" si="8"/>
        <v>84M</v>
      </c>
      <c r="I12" s="7">
        <f t="shared" si="5"/>
        <v>7</v>
      </c>
      <c r="J12" s="8">
        <f>C11</f>
        <v>3.3E-3</v>
      </c>
      <c r="K12" s="9">
        <v>3.3E-3</v>
      </c>
      <c r="L12" s="7">
        <f t="shared" si="3"/>
        <v>0.97714709329016258</v>
      </c>
      <c r="M12" s="11"/>
      <c r="N12" s="8">
        <f>(M12-J12)*1000000</f>
        <v>-3300</v>
      </c>
      <c r="P12" s="2"/>
    </row>
    <row r="13" spans="2:16" x14ac:dyDescent="0.45">
      <c r="B13" t="s">
        <v>11</v>
      </c>
      <c r="C13" s="1">
        <v>8.6999999999999994E-3</v>
      </c>
      <c r="D13">
        <f t="shared" si="6"/>
        <v>12</v>
      </c>
      <c r="E13" s="3">
        <f t="shared" si="2"/>
        <v>8.6999999999999994E-3</v>
      </c>
      <c r="F13" s="3"/>
      <c r="G13">
        <f t="shared" si="7"/>
        <v>96</v>
      </c>
      <c r="H13" t="str">
        <f t="shared" si="8"/>
        <v>96M</v>
      </c>
      <c r="I13" s="7">
        <f t="shared" si="5"/>
        <v>8</v>
      </c>
      <c r="J13" s="3"/>
      <c r="K13" s="4">
        <f>FORECAST(I13,$E$11:$E$12,$D$11:$D$12)</f>
        <v>4.4666666666666665E-3</v>
      </c>
      <c r="L13" s="10">
        <f t="shared" si="3"/>
        <v>0.9648739497273231</v>
      </c>
      <c r="P13" s="2"/>
    </row>
    <row r="14" spans="2:16" x14ac:dyDescent="0.45">
      <c r="B14" t="s">
        <v>12</v>
      </c>
      <c r="C14" s="1">
        <v>1.0699999999999999E-2</v>
      </c>
      <c r="D14">
        <f t="shared" si="6"/>
        <v>15</v>
      </c>
      <c r="E14" s="3">
        <f t="shared" si="2"/>
        <v>1.0699999999999999E-2</v>
      </c>
      <c r="F14" s="5"/>
      <c r="G14">
        <f t="shared" si="7"/>
        <v>108</v>
      </c>
      <c r="H14" t="str">
        <f t="shared" si="8"/>
        <v>108M</v>
      </c>
      <c r="I14" s="7">
        <f t="shared" si="5"/>
        <v>9</v>
      </c>
      <c r="J14" s="8"/>
      <c r="K14" s="4">
        <f>FORECAST(I14,$E$11:$E$12,$D$11:$D$12)</f>
        <v>5.6333333333333331E-3</v>
      </c>
      <c r="L14" s="10">
        <f t="shared" si="3"/>
        <v>0.95053445574929174</v>
      </c>
      <c r="M14" s="8"/>
      <c r="N14" s="9"/>
      <c r="P14" s="2"/>
    </row>
    <row r="15" spans="2:16" x14ac:dyDescent="0.45">
      <c r="B15" t="s">
        <v>13</v>
      </c>
      <c r="C15" s="1">
        <v>1.2200000000000001E-2</v>
      </c>
      <c r="D15">
        <f t="shared" si="6"/>
        <v>20</v>
      </c>
      <c r="E15" s="3">
        <f t="shared" si="2"/>
        <v>1.2200000000000001E-2</v>
      </c>
      <c r="F15" s="3"/>
      <c r="G15" s="7">
        <f t="shared" si="7"/>
        <v>120</v>
      </c>
      <c r="H15" s="7" t="str">
        <f t="shared" si="8"/>
        <v>120M</v>
      </c>
      <c r="I15" s="7">
        <f t="shared" si="5"/>
        <v>10</v>
      </c>
      <c r="J15" s="8">
        <f>C12</f>
        <v>6.7999999999999996E-3</v>
      </c>
      <c r="K15" s="9">
        <v>6.7999999999999996E-3</v>
      </c>
      <c r="L15" s="7">
        <f t="shared" si="3"/>
        <v>0.93422566342452817</v>
      </c>
      <c r="M15" s="11"/>
      <c r="N15" s="8">
        <f>(M15-J15)*1000000</f>
        <v>-6800</v>
      </c>
      <c r="P15" s="2"/>
    </row>
    <row r="16" spans="2:16" x14ac:dyDescent="0.45">
      <c r="B16" t="s">
        <v>14</v>
      </c>
      <c r="C16" s="1">
        <v>1.2699999999999999E-2</v>
      </c>
      <c r="D16">
        <f t="shared" si="6"/>
        <v>25</v>
      </c>
      <c r="E16" s="3">
        <f t="shared" si="2"/>
        <v>1.2699999999999999E-2</v>
      </c>
      <c r="F16" s="5"/>
      <c r="G16">
        <f t="shared" si="7"/>
        <v>132</v>
      </c>
      <c r="H16" t="str">
        <f t="shared" si="8"/>
        <v>132M</v>
      </c>
      <c r="I16" s="7">
        <f t="shared" si="5"/>
        <v>11</v>
      </c>
      <c r="J16" s="3"/>
      <c r="K16" s="4">
        <f>FORECAST(I16,$E$12:$E$13,$D$12:$D$13)</f>
        <v>7.7499999999999999E-3</v>
      </c>
      <c r="L16" s="10">
        <f t="shared" si="3"/>
        <v>0.91824369029337372</v>
      </c>
      <c r="P16" s="2"/>
    </row>
    <row r="17" spans="2:16" x14ac:dyDescent="0.45">
      <c r="B17" t="s">
        <v>15</v>
      </c>
      <c r="C17" s="1">
        <v>1.2800000000000001E-2</v>
      </c>
      <c r="D17">
        <f t="shared" si="6"/>
        <v>30</v>
      </c>
      <c r="E17" s="3">
        <f t="shared" si="2"/>
        <v>1.2800000000000001E-2</v>
      </c>
      <c r="F17" s="3"/>
      <c r="G17" s="7">
        <f t="shared" si="7"/>
        <v>144</v>
      </c>
      <c r="H17" s="7" t="str">
        <f t="shared" si="8"/>
        <v>144M</v>
      </c>
      <c r="I17" s="7">
        <f t="shared" si="5"/>
        <v>12</v>
      </c>
      <c r="J17" s="8">
        <f>C13</f>
        <v>8.6999999999999994E-3</v>
      </c>
      <c r="K17" s="9">
        <v>8.6999999999999994E-3</v>
      </c>
      <c r="L17" s="7">
        <f t="shared" si="3"/>
        <v>0.90082193507480446</v>
      </c>
      <c r="M17" s="11"/>
      <c r="N17" s="8">
        <f>(M17-J17)*1000000</f>
        <v>-8700</v>
      </c>
      <c r="P17" s="2"/>
    </row>
    <row r="18" spans="2:16" x14ac:dyDescent="0.45">
      <c r="F18" s="5"/>
      <c r="G18">
        <f t="shared" si="7"/>
        <v>156</v>
      </c>
      <c r="H18" t="str">
        <f t="shared" si="8"/>
        <v>156M</v>
      </c>
      <c r="I18" s="7">
        <f t="shared" si="5"/>
        <v>13</v>
      </c>
      <c r="J18" s="3"/>
      <c r="K18" s="4">
        <f>FORECAST(I18,$E$13:$E$14,$D$13:$D$14)</f>
        <v>9.3666666666666672E-3</v>
      </c>
      <c r="L18" s="10">
        <f t="shared" si="3"/>
        <v>0.88530948825142941</v>
      </c>
      <c r="M18" s="8"/>
      <c r="N18" s="9"/>
      <c r="P18" s="2"/>
    </row>
    <row r="19" spans="2:16" x14ac:dyDescent="0.45">
      <c r="E19" s="3"/>
      <c r="F19" s="3"/>
      <c r="G19">
        <f t="shared" si="7"/>
        <v>168</v>
      </c>
      <c r="H19" t="str">
        <f t="shared" si="8"/>
        <v>168M</v>
      </c>
      <c r="I19" s="7">
        <f t="shared" si="5"/>
        <v>14</v>
      </c>
      <c r="J19" s="3"/>
      <c r="K19" s="4">
        <f>FORECAST(I19,$E$13:$E$14,$D$13:$D$14)</f>
        <v>1.0033333333333333E-2</v>
      </c>
      <c r="L19" s="10">
        <f t="shared" si="3"/>
        <v>0.86890485829533404</v>
      </c>
      <c r="P19" s="2"/>
    </row>
    <row r="20" spans="2:16" x14ac:dyDescent="0.45">
      <c r="F20" s="5"/>
      <c r="G20" s="7">
        <f t="shared" si="7"/>
        <v>180</v>
      </c>
      <c r="H20" s="7" t="str">
        <f t="shared" si="8"/>
        <v>180M</v>
      </c>
      <c r="I20" s="7">
        <f t="shared" si="5"/>
        <v>15</v>
      </c>
      <c r="J20" s="8">
        <f>C14</f>
        <v>1.0699999999999999E-2</v>
      </c>
      <c r="K20" s="9">
        <v>1.0699999999999999E-2</v>
      </c>
      <c r="L20" s="7">
        <f t="shared" si="3"/>
        <v>0.85166788870313981</v>
      </c>
      <c r="M20" s="11"/>
      <c r="N20" s="8">
        <f>(M20-J20)*1000000</f>
        <v>-10700</v>
      </c>
      <c r="P20" s="2"/>
    </row>
    <row r="21" spans="2:16" x14ac:dyDescent="0.45">
      <c r="F21" s="3"/>
      <c r="G21">
        <f t="shared" si="7"/>
        <v>192</v>
      </c>
      <c r="H21" t="str">
        <f t="shared" si="8"/>
        <v>192M</v>
      </c>
      <c r="I21" s="7">
        <f t="shared" si="5"/>
        <v>16</v>
      </c>
      <c r="J21" s="3"/>
      <c r="K21" s="4">
        <f>FORECAST(I21,$E$14:$E$15,$D$14:$D$15)</f>
        <v>1.0999999999999999E-2</v>
      </c>
      <c r="L21" s="10">
        <f t="shared" si="3"/>
        <v>0.83856743802302092</v>
      </c>
      <c r="P21" s="2"/>
    </row>
    <row r="22" spans="2:16" x14ac:dyDescent="0.45">
      <c r="F22" s="5"/>
      <c r="G22">
        <f t="shared" si="7"/>
        <v>204</v>
      </c>
      <c r="H22" t="str">
        <f t="shared" si="8"/>
        <v>204M</v>
      </c>
      <c r="I22" s="7">
        <f t="shared" si="5"/>
        <v>17</v>
      </c>
      <c r="J22" s="3"/>
      <c r="K22" s="4">
        <f>FORECAST(I22,$E$14:$E$15,$D$14:$D$15)</f>
        <v>1.1299999999999999E-2</v>
      </c>
      <c r="L22" s="10">
        <f t="shared" si="3"/>
        <v>0.82517324743053466</v>
      </c>
      <c r="P22" s="2"/>
    </row>
    <row r="23" spans="2:16" x14ac:dyDescent="0.45">
      <c r="F23" s="3"/>
      <c r="G23">
        <f t="shared" si="7"/>
        <v>216</v>
      </c>
      <c r="H23" t="str">
        <f t="shared" si="8"/>
        <v>216M</v>
      </c>
      <c r="I23" s="7">
        <f t="shared" si="5"/>
        <v>18</v>
      </c>
      <c r="J23" s="3"/>
      <c r="K23" s="4">
        <f>FORECAST(I23,$E$14:$E$15,$D$14:$D$15)</f>
        <v>1.1599999999999999E-2</v>
      </c>
      <c r="L23" s="10">
        <f t="shared" si="3"/>
        <v>0.8115059486281393</v>
      </c>
      <c r="P23" s="2"/>
    </row>
    <row r="24" spans="2:16" x14ac:dyDescent="0.45">
      <c r="F24" s="5"/>
      <c r="G24">
        <f t="shared" si="7"/>
        <v>228</v>
      </c>
      <c r="H24" t="str">
        <f t="shared" si="8"/>
        <v>228M</v>
      </c>
      <c r="I24" s="7">
        <f t="shared" si="5"/>
        <v>19</v>
      </c>
      <c r="J24" s="3"/>
      <c r="K24" s="4">
        <f>FORECAST(I24,$E$14:$E$15,$D$14:$D$15)</f>
        <v>1.1900000000000001E-2</v>
      </c>
      <c r="L24" s="10">
        <f t="shared" si="3"/>
        <v>0.79758632514962202</v>
      </c>
      <c r="P24" s="2"/>
    </row>
    <row r="25" spans="2:16" x14ac:dyDescent="0.45">
      <c r="F25" s="3"/>
      <c r="G25" s="7">
        <f t="shared" si="7"/>
        <v>240</v>
      </c>
      <c r="H25" s="7" t="str">
        <f t="shared" si="8"/>
        <v>240M</v>
      </c>
      <c r="I25" s="7">
        <f t="shared" si="5"/>
        <v>20</v>
      </c>
      <c r="J25" s="8">
        <f>C15</f>
        <v>1.2200000000000001E-2</v>
      </c>
      <c r="K25" s="9">
        <v>1.2200000000000001E-2</v>
      </c>
      <c r="L25" s="7">
        <f t="shared" si="3"/>
        <v>0.78343526040174527</v>
      </c>
      <c r="M25" s="11"/>
      <c r="N25" s="8">
        <f>(M25-J25)*1000000</f>
        <v>-12200</v>
      </c>
      <c r="P25" s="2"/>
    </row>
    <row r="26" spans="2:16" x14ac:dyDescent="0.45">
      <c r="F26" s="5"/>
      <c r="G26">
        <f>G25+12</f>
        <v>252</v>
      </c>
      <c r="H26" t="str">
        <f t="shared" si="8"/>
        <v>252M</v>
      </c>
      <c r="I26" s="7">
        <f t="shared" si="5"/>
        <v>21</v>
      </c>
      <c r="J26" s="3"/>
      <c r="K26" s="4">
        <f>FORECAST(I26,$E$15:$E$16,$D$15:$D$16)</f>
        <v>1.2299999999999998E-2</v>
      </c>
      <c r="L26" s="10">
        <f t="shared" si="3"/>
        <v>0.77231143487170684</v>
      </c>
      <c r="P26" s="2"/>
    </row>
    <row r="27" spans="2:16" x14ac:dyDescent="0.45">
      <c r="F27" s="3"/>
      <c r="G27">
        <f t="shared" si="7"/>
        <v>264</v>
      </c>
      <c r="H27" t="str">
        <f t="shared" si="8"/>
        <v>264M</v>
      </c>
      <c r="I27" s="7">
        <f t="shared" si="5"/>
        <v>22</v>
      </c>
      <c r="J27" s="3"/>
      <c r="K27" s="4">
        <f>FORECAST(I27,$E$15:$E$16,$D$15:$D$16)</f>
        <v>1.2399999999999998E-2</v>
      </c>
      <c r="L27" s="10">
        <f t="shared" si="3"/>
        <v>0.76119330021705423</v>
      </c>
      <c r="P27" s="2"/>
    </row>
    <row r="28" spans="2:16" x14ac:dyDescent="0.45">
      <c r="F28" s="5"/>
      <c r="G28">
        <f t="shared" si="7"/>
        <v>276</v>
      </c>
      <c r="H28" t="str">
        <f t="shared" si="8"/>
        <v>276M</v>
      </c>
      <c r="I28" s="7">
        <f t="shared" si="5"/>
        <v>23</v>
      </c>
      <c r="J28" s="3"/>
      <c r="K28" s="4">
        <f>FORECAST(I28,$E$15:$E$16,$D$15:$D$16)</f>
        <v>1.2499999999999999E-2</v>
      </c>
      <c r="L28" s="10">
        <f t="shared" si="3"/>
        <v>0.7500851893136018</v>
      </c>
      <c r="P28" s="2"/>
    </row>
    <row r="29" spans="2:16" x14ac:dyDescent="0.45">
      <c r="F29" s="3"/>
      <c r="G29">
        <f t="shared" si="7"/>
        <v>288</v>
      </c>
      <c r="H29" t="str">
        <f t="shared" si="8"/>
        <v>288M</v>
      </c>
      <c r="I29" s="7">
        <f t="shared" si="5"/>
        <v>24</v>
      </c>
      <c r="J29" s="3"/>
      <c r="K29" s="4">
        <f>FORECAST(I29,$E$15:$E$16,$D$15:$D$16)</f>
        <v>1.2599999999999998E-2</v>
      </c>
      <c r="L29" s="10">
        <f t="shared" si="3"/>
        <v>0.7389913662676495</v>
      </c>
      <c r="P29" s="2"/>
    </row>
    <row r="30" spans="2:16" x14ac:dyDescent="0.45">
      <c r="F30" s="5"/>
      <c r="G30" s="7">
        <f t="shared" si="7"/>
        <v>300</v>
      </c>
      <c r="H30" s="7" t="str">
        <f t="shared" si="8"/>
        <v>300M</v>
      </c>
      <c r="I30" s="7">
        <f t="shared" si="5"/>
        <v>25</v>
      </c>
      <c r="J30" s="8">
        <f>C16</f>
        <v>1.2699999999999999E-2</v>
      </c>
      <c r="K30" s="9">
        <v>1.2699999999999999E-2</v>
      </c>
      <c r="L30" s="7">
        <f t="shared" si="3"/>
        <v>0.72791602403364419</v>
      </c>
      <c r="M30" s="11"/>
      <c r="N30" s="8">
        <f>(M30-J30)*1000000</f>
        <v>-12700</v>
      </c>
      <c r="P30" s="2"/>
    </row>
    <row r="31" spans="2:16" x14ac:dyDescent="0.45">
      <c r="F31" s="3"/>
      <c r="G31">
        <f t="shared" si="7"/>
        <v>312</v>
      </c>
      <c r="H31" t="str">
        <f t="shared" si="8"/>
        <v>312M</v>
      </c>
      <c r="I31" s="7">
        <f t="shared" si="5"/>
        <v>26</v>
      </c>
      <c r="J31" s="3"/>
      <c r="K31" s="4">
        <f>FORECAST(I31,$E$16:$E$17,$D$16:$D$17)</f>
        <v>1.2720000000000002E-2</v>
      </c>
      <c r="L31" s="10">
        <f t="shared" si="3"/>
        <v>0.71835622445448566</v>
      </c>
      <c r="P31" s="2"/>
    </row>
    <row r="32" spans="2:16" x14ac:dyDescent="0.45">
      <c r="F32" s="5"/>
      <c r="G32">
        <f t="shared" si="7"/>
        <v>324</v>
      </c>
      <c r="H32" t="str">
        <f t="shared" si="8"/>
        <v>324M</v>
      </c>
      <c r="I32" s="7">
        <f t="shared" si="5"/>
        <v>27</v>
      </c>
      <c r="J32" s="3"/>
      <c r="K32" s="4">
        <f>FORECAST(I32,$E$16:$E$17,$D$16:$D$17)</f>
        <v>1.2740000000000001E-2</v>
      </c>
      <c r="L32" s="10">
        <f t="shared" si="3"/>
        <v>0.70889361844144239</v>
      </c>
      <c r="P32" s="2"/>
    </row>
    <row r="33" spans="6:16" x14ac:dyDescent="0.45">
      <c r="F33" s="3"/>
      <c r="G33">
        <f t="shared" si="7"/>
        <v>336</v>
      </c>
      <c r="H33" t="str">
        <f t="shared" si="8"/>
        <v>336M</v>
      </c>
      <c r="I33" s="7">
        <f t="shared" si="5"/>
        <v>28</v>
      </c>
      <c r="J33" s="3"/>
      <c r="K33" s="4">
        <f>FORECAST(I33,$E$16:$E$17,$D$16:$D$17)</f>
        <v>1.2760000000000002E-2</v>
      </c>
      <c r="L33" s="10">
        <f t="shared" si="3"/>
        <v>0.6995276777118925</v>
      </c>
      <c r="P33" s="2"/>
    </row>
    <row r="34" spans="6:16" x14ac:dyDescent="0.45">
      <c r="F34" s="5"/>
      <c r="G34">
        <f t="shared" si="7"/>
        <v>348</v>
      </c>
      <c r="H34" t="str">
        <f t="shared" si="8"/>
        <v>348M</v>
      </c>
      <c r="I34" s="7">
        <f t="shared" si="5"/>
        <v>29</v>
      </c>
      <c r="J34" s="3"/>
      <c r="K34" s="4">
        <f>FORECAST(I34,$E$16:$E$17,$D$16:$D$17)</f>
        <v>1.2780000000000001E-2</v>
      </c>
      <c r="L34" s="10">
        <f t="shared" si="3"/>
        <v>0.69025786942953526</v>
      </c>
      <c r="P34" s="2"/>
    </row>
    <row r="35" spans="6:16" x14ac:dyDescent="0.45">
      <c r="F35" s="3"/>
      <c r="G35" s="7">
        <f t="shared" si="7"/>
        <v>360</v>
      </c>
      <c r="H35" s="7" t="str">
        <f t="shared" si="8"/>
        <v>360M</v>
      </c>
      <c r="I35" s="7">
        <f t="shared" si="5"/>
        <v>30</v>
      </c>
      <c r="J35" s="8">
        <f>C17</f>
        <v>1.2800000000000001E-2</v>
      </c>
      <c r="K35" s="9">
        <v>1.2800000000000001E-2</v>
      </c>
      <c r="L35" s="7">
        <f t="shared" si="3"/>
        <v>0.68108365634924017</v>
      </c>
      <c r="M35" s="11"/>
      <c r="N35" s="8">
        <f>(M35-J35)*1000000</f>
        <v>-12800</v>
      </c>
      <c r="P35" s="2"/>
    </row>
    <row r="36" spans="6:16" x14ac:dyDescent="0.45">
      <c r="F36" s="5"/>
      <c r="J36" s="3"/>
      <c r="K36" s="4"/>
    </row>
    <row r="37" spans="6:16" x14ac:dyDescent="0.45">
      <c r="F37" s="3"/>
      <c r="J37" s="3"/>
      <c r="K37" s="4"/>
    </row>
    <row r="38" spans="6:16" x14ac:dyDescent="0.45">
      <c r="F38" s="5"/>
      <c r="J38" s="3"/>
      <c r="K38" s="4"/>
    </row>
    <row r="39" spans="6:16" x14ac:dyDescent="0.45">
      <c r="F39" s="3"/>
      <c r="J39" s="3"/>
      <c r="K39" s="4"/>
    </row>
    <row r="40" spans="6:16" x14ac:dyDescent="0.45">
      <c r="F40" s="5"/>
      <c r="J40" s="3"/>
      <c r="K40" s="4"/>
    </row>
    <row r="41" spans="6:16" x14ac:dyDescent="0.45">
      <c r="F41" s="3"/>
      <c r="J41" s="3"/>
      <c r="K41" s="4"/>
    </row>
    <row r="42" spans="6:16" x14ac:dyDescent="0.45">
      <c r="F42" s="5"/>
      <c r="J42" s="3"/>
      <c r="K42" s="4"/>
    </row>
    <row r="43" spans="6:16" x14ac:dyDescent="0.45">
      <c r="F43" s="3"/>
      <c r="J43" s="3"/>
      <c r="K43" s="4"/>
    </row>
    <row r="44" spans="6:16" x14ac:dyDescent="0.45">
      <c r="F44" s="5"/>
      <c r="J44" s="3"/>
      <c r="K44" s="4"/>
    </row>
    <row r="45" spans="6:16" x14ac:dyDescent="0.45">
      <c r="F45" s="3"/>
      <c r="J45" s="3"/>
      <c r="K45" s="4"/>
    </row>
    <row r="46" spans="6:16" x14ac:dyDescent="0.45">
      <c r="F46" s="5"/>
      <c r="J46" s="3"/>
      <c r="K46" s="4"/>
    </row>
    <row r="47" spans="6:16" x14ac:dyDescent="0.45">
      <c r="F47" s="3"/>
      <c r="J47" s="3"/>
      <c r="K47" s="4"/>
    </row>
    <row r="48" spans="6:16" x14ac:dyDescent="0.45">
      <c r="F48" s="5"/>
      <c r="J48" s="3"/>
      <c r="K48" s="4"/>
    </row>
    <row r="49" spans="6:11" x14ac:dyDescent="0.45">
      <c r="F49" s="3"/>
      <c r="J49" s="3"/>
      <c r="K49" s="4"/>
    </row>
    <row r="50" spans="6:11" x14ac:dyDescent="0.45">
      <c r="F50" s="5"/>
      <c r="J50" s="3"/>
      <c r="K50" s="4"/>
    </row>
    <row r="51" spans="6:11" x14ac:dyDescent="0.45">
      <c r="F51" s="3"/>
      <c r="J51" s="3"/>
      <c r="K51" s="4"/>
    </row>
    <row r="52" spans="6:11" x14ac:dyDescent="0.45">
      <c r="F52" s="5"/>
      <c r="J52" s="3"/>
      <c r="K52" s="4"/>
    </row>
    <row r="53" spans="6:11" x14ac:dyDescent="0.45">
      <c r="F53" s="3"/>
      <c r="J53" s="3"/>
      <c r="K53" s="4"/>
    </row>
    <row r="54" spans="6:11" x14ac:dyDescent="0.45">
      <c r="F54" s="5"/>
      <c r="J54" s="3"/>
      <c r="K54" s="4"/>
    </row>
    <row r="55" spans="6:11" x14ac:dyDescent="0.45">
      <c r="F55" s="3"/>
      <c r="J55" s="3"/>
      <c r="K55" s="4"/>
    </row>
    <row r="56" spans="6:11" x14ac:dyDescent="0.45">
      <c r="F56" s="5"/>
      <c r="J56" s="3"/>
      <c r="K56" s="4"/>
    </row>
    <row r="57" spans="6:11" x14ac:dyDescent="0.45">
      <c r="F57" s="3"/>
      <c r="J57" s="3"/>
      <c r="K57" s="4"/>
    </row>
    <row r="58" spans="6:11" x14ac:dyDescent="0.45">
      <c r="F58" s="5"/>
      <c r="J58" s="3"/>
      <c r="K58" s="4"/>
    </row>
    <row r="59" spans="6:11" x14ac:dyDescent="0.45">
      <c r="F59" s="3"/>
      <c r="J59" s="3"/>
      <c r="K59" s="4"/>
    </row>
    <row r="60" spans="6:11" x14ac:dyDescent="0.45">
      <c r="F60" s="5"/>
      <c r="J60" s="3"/>
      <c r="K60" s="4"/>
    </row>
    <row r="61" spans="6:11" x14ac:dyDescent="0.45">
      <c r="F61" s="3"/>
      <c r="J61" s="3"/>
      <c r="K61" s="4"/>
    </row>
    <row r="62" spans="6:11" x14ac:dyDescent="0.45">
      <c r="F62" s="5"/>
      <c r="J62" s="3"/>
      <c r="K62" s="4"/>
    </row>
    <row r="63" spans="6:11" x14ac:dyDescent="0.45">
      <c r="F63" s="3"/>
      <c r="J63" s="3"/>
      <c r="K63" s="4"/>
    </row>
    <row r="64" spans="6:11" x14ac:dyDescent="0.45">
      <c r="F64" s="5"/>
      <c r="J64" s="3"/>
      <c r="K64" s="4"/>
    </row>
    <row r="65" spans="6:6" x14ac:dyDescent="0.45">
      <c r="F65" s="3"/>
    </row>
    <row r="66" spans="6:6" x14ac:dyDescent="0.45">
      <c r="F66" s="5"/>
    </row>
    <row r="67" spans="6:6" x14ac:dyDescent="0.45">
      <c r="F67" s="3"/>
    </row>
    <row r="68" spans="6:6" x14ac:dyDescent="0.45">
      <c r="F68" s="5"/>
    </row>
    <row r="69" spans="6:6" x14ac:dyDescent="0.45">
      <c r="F69" s="3"/>
    </row>
    <row r="70" spans="6:6" x14ac:dyDescent="0.45">
      <c r="F70" s="5"/>
    </row>
    <row r="71" spans="6:6" x14ac:dyDescent="0.45">
      <c r="F71" s="3"/>
    </row>
    <row r="72" spans="6:6" x14ac:dyDescent="0.45">
      <c r="F72" s="5"/>
    </row>
    <row r="73" spans="6:6" x14ac:dyDescent="0.45">
      <c r="F73" s="3"/>
    </row>
    <row r="74" spans="6:6" x14ac:dyDescent="0.45">
      <c r="F74" s="5"/>
    </row>
    <row r="75" spans="6:6" x14ac:dyDescent="0.45">
      <c r="F75" s="3"/>
    </row>
    <row r="76" spans="6:6" x14ac:dyDescent="0.45">
      <c r="F76" s="5"/>
    </row>
    <row r="77" spans="6:6" x14ac:dyDescent="0.45">
      <c r="F77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Callage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Guillemot Richard</cp:lastModifiedBy>
  <dcterms:created xsi:type="dcterms:W3CDTF">2015-02-07T19:44:51Z</dcterms:created>
  <dcterms:modified xsi:type="dcterms:W3CDTF">2019-02-15T10:25:17Z</dcterms:modified>
</cp:coreProperties>
</file>