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8" windowWidth="19032" windowHeight="7956"/>
  </bookViews>
  <sheets>
    <sheet name="Mensualité Fixe" sheetId="1" r:id="rId1"/>
    <sheet name="Sensiblité swap" sheetId="2" r:id="rId2"/>
    <sheet name="Sensiblité swap Multi Courbe" sheetId="4" r:id="rId3"/>
  </sheets>
  <calcPr calcId="124519"/>
</workbook>
</file>

<file path=xl/calcChain.xml><?xml version="1.0" encoding="utf-8"?>
<calcChain xmlns="http://schemas.openxmlformats.org/spreadsheetml/2006/main">
  <c r="E6" i="1"/>
  <c r="D5"/>
  <c r="H49" i="4"/>
  <c r="J11" s="1"/>
  <c r="L11" s="1"/>
  <c r="H50"/>
  <c r="J50" s="1"/>
  <c r="H51"/>
  <c r="J13" s="1"/>
  <c r="L13" s="1"/>
  <c r="H52"/>
  <c r="J52" s="1"/>
  <c r="H53"/>
  <c r="J15" s="1"/>
  <c r="L15" s="1"/>
  <c r="H54"/>
  <c r="J54" s="1"/>
  <c r="H55"/>
  <c r="J17" s="1"/>
  <c r="L17" s="1"/>
  <c r="H56"/>
  <c r="J56" s="1"/>
  <c r="H57"/>
  <c r="J19" s="1"/>
  <c r="L19" s="1"/>
  <c r="H48"/>
  <c r="J48" s="1"/>
  <c r="D57"/>
  <c r="D56"/>
  <c r="D55"/>
  <c r="D54"/>
  <c r="D53"/>
  <c r="D52"/>
  <c r="D51"/>
  <c r="D50"/>
  <c r="D49"/>
  <c r="C49"/>
  <c r="D48"/>
  <c r="B48"/>
  <c r="G48" s="1"/>
  <c r="D38"/>
  <c r="D37"/>
  <c r="D36"/>
  <c r="D35"/>
  <c r="D34"/>
  <c r="D33"/>
  <c r="D32"/>
  <c r="D31"/>
  <c r="D30"/>
  <c r="C30"/>
  <c r="I29"/>
  <c r="D29"/>
  <c r="B29"/>
  <c r="G29" s="1"/>
  <c r="E29" s="1"/>
  <c r="D19"/>
  <c r="D18"/>
  <c r="D17"/>
  <c r="D16"/>
  <c r="D15"/>
  <c r="D14"/>
  <c r="D13"/>
  <c r="D12"/>
  <c r="D11"/>
  <c r="C11"/>
  <c r="I10"/>
  <c r="D10"/>
  <c r="B10"/>
  <c r="G10" s="1"/>
  <c r="E10" s="1"/>
  <c r="D7" i="2"/>
  <c r="D5"/>
  <c r="D6"/>
  <c r="I30"/>
  <c r="I31"/>
  <c r="I32"/>
  <c r="I33"/>
  <c r="I34"/>
  <c r="I35"/>
  <c r="I36"/>
  <c r="I37"/>
  <c r="I38"/>
  <c r="I29"/>
  <c r="D38"/>
  <c r="D37"/>
  <c r="D36"/>
  <c r="D35"/>
  <c r="D34"/>
  <c r="D33"/>
  <c r="D32"/>
  <c r="D31"/>
  <c r="D30"/>
  <c r="C30"/>
  <c r="D29"/>
  <c r="B29"/>
  <c r="G29" s="1"/>
  <c r="E29" s="1"/>
  <c r="D11"/>
  <c r="D12"/>
  <c r="D13"/>
  <c r="D14"/>
  <c r="D15"/>
  <c r="D16"/>
  <c r="D17"/>
  <c r="D18"/>
  <c r="D19"/>
  <c r="D10"/>
  <c r="B10"/>
  <c r="G10" s="1"/>
  <c r="I10"/>
  <c r="K10" s="1"/>
  <c r="C11"/>
  <c r="I11" s="1"/>
  <c r="K11" s="1"/>
  <c r="E10" i="1"/>
  <c r="F9"/>
  <c r="C1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D10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J38" i="4" l="1"/>
  <c r="L38" s="1"/>
  <c r="J36"/>
  <c r="L36" s="1"/>
  <c r="J34"/>
  <c r="L34" s="1"/>
  <c r="J32"/>
  <c r="L32" s="1"/>
  <c r="J30"/>
  <c r="L30" s="1"/>
  <c r="J10"/>
  <c r="J18"/>
  <c r="J16"/>
  <c r="J14"/>
  <c r="J12"/>
  <c r="J57"/>
  <c r="J55"/>
  <c r="J53"/>
  <c r="J51"/>
  <c r="J49"/>
  <c r="J29"/>
  <c r="J37"/>
  <c r="J35"/>
  <c r="J33"/>
  <c r="J31"/>
  <c r="K38"/>
  <c r="K32"/>
  <c r="K19"/>
  <c r="K17"/>
  <c r="K15"/>
  <c r="K13"/>
  <c r="K11"/>
  <c r="K36"/>
  <c r="K30"/>
  <c r="E56"/>
  <c r="E54"/>
  <c r="E52"/>
  <c r="E50"/>
  <c r="E57"/>
  <c r="E55"/>
  <c r="E53"/>
  <c r="E51"/>
  <c r="E49"/>
  <c r="E48"/>
  <c r="I48" s="1"/>
  <c r="C50"/>
  <c r="B49"/>
  <c r="G49" s="1"/>
  <c r="I11"/>
  <c r="C12"/>
  <c r="I30"/>
  <c r="C31"/>
  <c r="B11"/>
  <c r="G11" s="1"/>
  <c r="B30"/>
  <c r="G30" s="1"/>
  <c r="J29" i="2"/>
  <c r="K29"/>
  <c r="C31"/>
  <c r="B30"/>
  <c r="G30" s="1"/>
  <c r="B11"/>
  <c r="G11" s="1"/>
  <c r="E11" s="1"/>
  <c r="J11" s="1"/>
  <c r="E10"/>
  <c r="J10" s="1"/>
  <c r="C12"/>
  <c r="D6" i="1"/>
  <c r="F10"/>
  <c r="E11" s="1"/>
  <c r="F11" s="1"/>
  <c r="E12" l="1"/>
  <c r="F12" s="1"/>
  <c r="E13" s="1"/>
  <c r="F13" s="1"/>
  <c r="K34" i="4"/>
  <c r="L33"/>
  <c r="K33"/>
  <c r="L37"/>
  <c r="K37"/>
  <c r="L14"/>
  <c r="K14"/>
  <c r="L18"/>
  <c r="K18"/>
  <c r="L31"/>
  <c r="K31"/>
  <c r="L35"/>
  <c r="K35"/>
  <c r="K29"/>
  <c r="L29"/>
  <c r="L12"/>
  <c r="K12"/>
  <c r="L16"/>
  <c r="K16"/>
  <c r="K10"/>
  <c r="L10"/>
  <c r="G50"/>
  <c r="B50"/>
  <c r="C51"/>
  <c r="I49"/>
  <c r="E30"/>
  <c r="B12"/>
  <c r="G12" s="1"/>
  <c r="C13"/>
  <c r="I12"/>
  <c r="B31"/>
  <c r="G31" s="1"/>
  <c r="C32"/>
  <c r="I31"/>
  <c r="E11"/>
  <c r="B31" i="2"/>
  <c r="G31" s="1"/>
  <c r="C32"/>
  <c r="K30"/>
  <c r="E30"/>
  <c r="J30" s="1"/>
  <c r="B12"/>
  <c r="G12" s="1"/>
  <c r="C13"/>
  <c r="I12"/>
  <c r="C24" i="4" l="1"/>
  <c r="C25"/>
  <c r="B51"/>
  <c r="G51" s="1"/>
  <c r="C52"/>
  <c r="I50"/>
  <c r="E31"/>
  <c r="E12"/>
  <c r="G32"/>
  <c r="B32"/>
  <c r="C33"/>
  <c r="I32"/>
  <c r="G13"/>
  <c r="B13"/>
  <c r="C14"/>
  <c r="I13"/>
  <c r="B32" i="2"/>
  <c r="G32" s="1"/>
  <c r="C33"/>
  <c r="K31"/>
  <c r="E31"/>
  <c r="J31" s="1"/>
  <c r="E12"/>
  <c r="J12" s="1"/>
  <c r="K12"/>
  <c r="B13"/>
  <c r="G13" s="1"/>
  <c r="C14"/>
  <c r="I13"/>
  <c r="F14" i="1"/>
  <c r="E14"/>
  <c r="I51" i="4" l="1"/>
  <c r="B52"/>
  <c r="G52" s="1"/>
  <c r="C53"/>
  <c r="E13"/>
  <c r="E32"/>
  <c r="G14"/>
  <c r="B14"/>
  <c r="C15"/>
  <c r="I14"/>
  <c r="B33"/>
  <c r="G33" s="1"/>
  <c r="C34"/>
  <c r="I33"/>
  <c r="B33" i="2"/>
  <c r="G33" s="1"/>
  <c r="C34"/>
  <c r="K32"/>
  <c r="E32"/>
  <c r="J32" s="1"/>
  <c r="K13"/>
  <c r="B14"/>
  <c r="G14" s="1"/>
  <c r="C15"/>
  <c r="I14"/>
  <c r="E13"/>
  <c r="J13" s="1"/>
  <c r="E15" i="1"/>
  <c r="F15" s="1"/>
  <c r="I52" i="4" l="1"/>
  <c r="G53"/>
  <c r="B53"/>
  <c r="C54"/>
  <c r="B34"/>
  <c r="G34" s="1"/>
  <c r="C35"/>
  <c r="I34"/>
  <c r="B15"/>
  <c r="G15" s="1"/>
  <c r="C16"/>
  <c r="I15"/>
  <c r="E33"/>
  <c r="E14"/>
  <c r="G34" i="2"/>
  <c r="B34"/>
  <c r="C35"/>
  <c r="K33"/>
  <c r="E33"/>
  <c r="J33" s="1"/>
  <c r="B15"/>
  <c r="G15" s="1"/>
  <c r="E14"/>
  <c r="K14"/>
  <c r="J14"/>
  <c r="C16"/>
  <c r="I15"/>
  <c r="F16" i="1"/>
  <c r="E16"/>
  <c r="B54" i="4" l="1"/>
  <c r="G54" s="1"/>
  <c r="C55"/>
  <c r="I53"/>
  <c r="B16"/>
  <c r="G16" s="1"/>
  <c r="C17"/>
  <c r="I16"/>
  <c r="B35"/>
  <c r="G35" s="1"/>
  <c r="C36"/>
  <c r="I35"/>
  <c r="E15"/>
  <c r="E34"/>
  <c r="G35" i="2"/>
  <c r="B35"/>
  <c r="C36"/>
  <c r="K34"/>
  <c r="E34"/>
  <c r="J34" s="1"/>
  <c r="E15"/>
  <c r="J15" s="1"/>
  <c r="K15"/>
  <c r="B16"/>
  <c r="G16" s="1"/>
  <c r="C17"/>
  <c r="I16"/>
  <c r="E17" i="1"/>
  <c r="F17" s="1"/>
  <c r="I54" i="4" l="1"/>
  <c r="G55"/>
  <c r="B55"/>
  <c r="C56"/>
  <c r="G36"/>
  <c r="B36"/>
  <c r="C37"/>
  <c r="I36"/>
  <c r="B17"/>
  <c r="G17" s="1"/>
  <c r="C18"/>
  <c r="I17"/>
  <c r="E35"/>
  <c r="E16"/>
  <c r="B36" i="2"/>
  <c r="G36" s="1"/>
  <c r="C37"/>
  <c r="K35"/>
  <c r="E35"/>
  <c r="J35" s="1"/>
  <c r="K16"/>
  <c r="B17"/>
  <c r="G17" s="1"/>
  <c r="C18"/>
  <c r="I17"/>
  <c r="E16"/>
  <c r="J16" s="1"/>
  <c r="E18" i="1"/>
  <c r="F18" s="1"/>
  <c r="B56" i="4" l="1"/>
  <c r="G56" s="1"/>
  <c r="C57"/>
  <c r="I55"/>
  <c r="B18"/>
  <c r="G18" s="1"/>
  <c r="C19"/>
  <c r="I18"/>
  <c r="B37"/>
  <c r="G37" s="1"/>
  <c r="C38"/>
  <c r="I37"/>
  <c r="E17"/>
  <c r="E36"/>
  <c r="G37" i="2"/>
  <c r="B37"/>
  <c r="C38"/>
  <c r="K36"/>
  <c r="E36"/>
  <c r="J36" s="1"/>
  <c r="G18"/>
  <c r="B18"/>
  <c r="K17"/>
  <c r="C19"/>
  <c r="I18"/>
  <c r="E17"/>
  <c r="J17" s="1"/>
  <c r="E19" i="1"/>
  <c r="F19" s="1"/>
  <c r="I56" i="4" l="1"/>
  <c r="G57"/>
  <c r="B57"/>
  <c r="B38"/>
  <c r="G38" s="1"/>
  <c r="I38"/>
  <c r="B19"/>
  <c r="G19" s="1"/>
  <c r="I19"/>
  <c r="E37"/>
  <c r="E18"/>
  <c r="B38" i="2"/>
  <c r="G38" s="1"/>
  <c r="K37"/>
  <c r="E37"/>
  <c r="J37" s="1"/>
  <c r="B19"/>
  <c r="G19" s="1"/>
  <c r="E18"/>
  <c r="K18"/>
  <c r="J18"/>
  <c r="I19"/>
  <c r="F20" i="1"/>
  <c r="E20"/>
  <c r="C44" i="4" l="1"/>
  <c r="I57"/>
  <c r="C43" s="1"/>
  <c r="E38"/>
  <c r="C6"/>
  <c r="D6" s="1"/>
  <c r="E19"/>
  <c r="C5" s="1"/>
  <c r="C7" s="1"/>
  <c r="K38" i="2"/>
  <c r="C25" s="1"/>
  <c r="E38"/>
  <c r="J38" s="1"/>
  <c r="C24" s="1"/>
  <c r="E19"/>
  <c r="J19" s="1"/>
  <c r="C5" s="1"/>
  <c r="K19"/>
  <c r="C6" s="1"/>
  <c r="F21" i="1"/>
  <c r="E21"/>
  <c r="C45" i="4" l="1"/>
  <c r="C26"/>
  <c r="D5"/>
  <c r="D7" s="1"/>
  <c r="C26" i="2"/>
  <c r="C7"/>
  <c r="F22" i="1"/>
  <c r="E22"/>
  <c r="E23" l="1"/>
  <c r="F23" s="1"/>
  <c r="E24" l="1"/>
  <c r="F24" s="1"/>
  <c r="E25" l="1"/>
  <c r="F25" s="1"/>
  <c r="E26" l="1"/>
  <c r="F26" s="1"/>
  <c r="E27" l="1"/>
  <c r="F27" s="1"/>
  <c r="E28" l="1"/>
  <c r="F28" s="1"/>
  <c r="E29" l="1"/>
  <c r="F29" s="1"/>
  <c r="E30" l="1"/>
  <c r="F30" s="1"/>
  <c r="E31" l="1"/>
  <c r="F31" s="1"/>
  <c r="E32" l="1"/>
  <c r="F32" s="1"/>
  <c r="E33" l="1"/>
  <c r="F33" s="1"/>
  <c r="E34" l="1"/>
  <c r="F34" s="1"/>
  <c r="E35" l="1"/>
  <c r="F35" s="1"/>
  <c r="E36" l="1"/>
  <c r="F36" s="1"/>
  <c r="E37" l="1"/>
  <c r="F37" s="1"/>
  <c r="E38" l="1"/>
  <c r="F38" s="1"/>
  <c r="E39" l="1"/>
  <c r="F39" s="1"/>
  <c r="F40" l="1"/>
  <c r="E40"/>
  <c r="E41" l="1"/>
  <c r="F41" s="1"/>
  <c r="F42" l="1"/>
  <c r="E42"/>
  <c r="E43" l="1"/>
  <c r="F43" s="1"/>
  <c r="F44" l="1"/>
  <c r="E44"/>
  <c r="E45" l="1"/>
  <c r="F45" s="1"/>
  <c r="F46" l="1"/>
  <c r="E46"/>
  <c r="E47" l="1"/>
  <c r="F47" s="1"/>
  <c r="F48" l="1"/>
  <c r="E48"/>
  <c r="E49" l="1"/>
  <c r="F49" s="1"/>
  <c r="I10" l="1"/>
  <c r="J10" s="1"/>
  <c r="I11" l="1"/>
  <c r="J11" s="1"/>
  <c r="I12" l="1"/>
  <c r="J12" s="1"/>
  <c r="I13" l="1"/>
  <c r="J13" s="1"/>
  <c r="I14" l="1"/>
  <c r="J14" s="1"/>
  <c r="I15" l="1"/>
  <c r="J15" s="1"/>
  <c r="J16" l="1"/>
  <c r="I16"/>
  <c r="I17" l="1"/>
  <c r="J17" s="1"/>
  <c r="I18" l="1"/>
  <c r="J18" s="1"/>
  <c r="I19" l="1"/>
  <c r="J19" s="1"/>
  <c r="I20" l="1"/>
  <c r="J20" s="1"/>
  <c r="I21" l="1"/>
  <c r="J21" s="1"/>
  <c r="I22" l="1"/>
  <c r="J22" s="1"/>
  <c r="I23" l="1"/>
  <c r="J23" s="1"/>
  <c r="I24" l="1"/>
  <c r="J24" s="1"/>
  <c r="I25" l="1"/>
  <c r="J25" s="1"/>
  <c r="I26" l="1"/>
  <c r="J26" s="1"/>
  <c r="I27" l="1"/>
  <c r="J27" s="1"/>
  <c r="I28" l="1"/>
  <c r="J28" s="1"/>
  <c r="I29" l="1"/>
  <c r="J29" s="1"/>
  <c r="I30" l="1"/>
  <c r="J30" s="1"/>
  <c r="I31" l="1"/>
  <c r="J31" s="1"/>
  <c r="I32" l="1"/>
  <c r="J32" s="1"/>
  <c r="I33" l="1"/>
  <c r="J33" s="1"/>
  <c r="I34" l="1"/>
  <c r="J34" s="1"/>
  <c r="I35" l="1"/>
  <c r="J35" s="1"/>
  <c r="I36" l="1"/>
  <c r="J36" s="1"/>
  <c r="I37" l="1"/>
  <c r="J37" s="1"/>
  <c r="I38" l="1"/>
  <c r="J38" s="1"/>
  <c r="I39" l="1"/>
  <c r="J39" s="1"/>
  <c r="I40" l="1"/>
  <c r="J40" s="1"/>
  <c r="I41" l="1"/>
  <c r="J41" s="1"/>
  <c r="I42" l="1"/>
  <c r="J42" s="1"/>
  <c r="I43" l="1"/>
  <c r="J43" s="1"/>
  <c r="I44" l="1"/>
  <c r="J44" s="1"/>
  <c r="I45" l="1"/>
  <c r="J45" s="1"/>
  <c r="I46" l="1"/>
  <c r="J46" s="1"/>
  <c r="I47" l="1"/>
  <c r="J47" s="1"/>
  <c r="I48" l="1"/>
  <c r="J48" s="1"/>
  <c r="I49" l="1"/>
  <c r="J49" s="1"/>
  <c r="M10" l="1"/>
  <c r="N10" s="1"/>
  <c r="M11" l="1"/>
  <c r="N11" s="1"/>
  <c r="M12" l="1"/>
  <c r="N12" s="1"/>
  <c r="M13" l="1"/>
  <c r="N13" s="1"/>
  <c r="M14" l="1"/>
  <c r="N14" s="1"/>
  <c r="M15" l="1"/>
  <c r="N15" s="1"/>
  <c r="M16" l="1"/>
  <c r="N16" s="1"/>
  <c r="M17" l="1"/>
  <c r="N17" s="1"/>
  <c r="M18" l="1"/>
  <c r="N18" s="1"/>
  <c r="M19" l="1"/>
  <c r="N19" s="1"/>
  <c r="M20" l="1"/>
  <c r="N20" s="1"/>
  <c r="M21" l="1"/>
  <c r="N21" s="1"/>
  <c r="M22" l="1"/>
  <c r="N22" s="1"/>
  <c r="M23" l="1"/>
  <c r="N23" s="1"/>
  <c r="M24" l="1"/>
  <c r="N24" s="1"/>
  <c r="M25" l="1"/>
  <c r="N25" s="1"/>
  <c r="M26" l="1"/>
  <c r="N26" s="1"/>
  <c r="M27" l="1"/>
  <c r="N27" s="1"/>
  <c r="M28" l="1"/>
  <c r="N28" s="1"/>
  <c r="M29" l="1"/>
  <c r="N29" s="1"/>
  <c r="M30" l="1"/>
  <c r="N30" s="1"/>
  <c r="M31" l="1"/>
  <c r="N31" s="1"/>
  <c r="M32" l="1"/>
  <c r="N32" s="1"/>
  <c r="M33" l="1"/>
  <c r="N33" s="1"/>
  <c r="M34" l="1"/>
  <c r="N34" s="1"/>
  <c r="M35" l="1"/>
  <c r="N35" s="1"/>
  <c r="N36" l="1"/>
  <c r="M36"/>
  <c r="N37" l="1"/>
  <c r="M37"/>
  <c r="N38" l="1"/>
  <c r="M38"/>
  <c r="M39" l="1"/>
  <c r="N39" s="1"/>
  <c r="M40" l="1"/>
  <c r="N40" s="1"/>
  <c r="N41" l="1"/>
  <c r="M41"/>
  <c r="N42" l="1"/>
  <c r="M42"/>
  <c r="N43" l="1"/>
  <c r="M43"/>
  <c r="N44" l="1"/>
  <c r="M44"/>
  <c r="N45" l="1"/>
  <c r="M45"/>
  <c r="N46" l="1"/>
  <c r="M46"/>
  <c r="N47" l="1"/>
  <c r="M47"/>
  <c r="N48" l="1"/>
  <c r="M48"/>
  <c r="N49" l="1"/>
  <c r="M49"/>
</calcChain>
</file>

<file path=xl/sharedStrings.xml><?xml version="1.0" encoding="utf-8"?>
<sst xmlns="http://schemas.openxmlformats.org/spreadsheetml/2006/main" count="95" uniqueCount="23">
  <si>
    <t>Taux</t>
  </si>
  <si>
    <t>Nominal</t>
  </si>
  <si>
    <t>Mensualité</t>
  </si>
  <si>
    <t>Annuité</t>
  </si>
  <si>
    <t>Maturité (mois)</t>
  </si>
  <si>
    <t>Intérets</t>
  </si>
  <si>
    <t>Capital Restant Du</t>
  </si>
  <si>
    <t>Facteur d'actualisation</t>
  </si>
  <si>
    <t>EURIBOR</t>
  </si>
  <si>
    <t>ACT360</t>
  </si>
  <si>
    <t>30/360</t>
  </si>
  <si>
    <t>DF</t>
  </si>
  <si>
    <t>Fix</t>
  </si>
  <si>
    <t>Taux Zero</t>
  </si>
  <si>
    <t>Jambe Variable</t>
  </si>
  <si>
    <t>Jambe Fixe</t>
  </si>
  <si>
    <t xml:space="preserve">Nominal </t>
  </si>
  <si>
    <t>StartDate</t>
  </si>
  <si>
    <t>EndDate</t>
  </si>
  <si>
    <t>NPV</t>
  </si>
  <si>
    <t>Delta</t>
  </si>
  <si>
    <t>DFDisc</t>
  </si>
  <si>
    <t>T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</si>
</sst>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4" formatCode="0.0000%"/>
    <numFmt numFmtId="168" formatCode="0.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9" fontId="0" fillId="0" borderId="0" xfId="0" applyNumberFormat="1"/>
    <xf numFmtId="43" fontId="0" fillId="0" borderId="0" xfId="1" applyFont="1"/>
    <xf numFmtId="0" fontId="2" fillId="0" borderId="0" xfId="0" applyFont="1"/>
    <xf numFmtId="43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43" fontId="0" fillId="0" borderId="5" xfId="0" applyNumberFormat="1" applyBorder="1"/>
    <xf numFmtId="43" fontId="0" fillId="0" borderId="0" xfId="0" applyNumberFormat="1" applyBorder="1"/>
    <xf numFmtId="0" fontId="0" fillId="0" borderId="6" xfId="0" applyBorder="1"/>
    <xf numFmtId="0" fontId="0" fillId="0" borderId="7" xfId="0" applyBorder="1"/>
    <xf numFmtId="43" fontId="0" fillId="0" borderId="7" xfId="0" applyNumberFormat="1" applyBorder="1"/>
    <xf numFmtId="43" fontId="0" fillId="0" borderId="8" xfId="0" applyNumberFormat="1" applyBorder="1"/>
    <xf numFmtId="168" fontId="0" fillId="0" borderId="0" xfId="0" applyNumberFormat="1" applyBorder="1"/>
    <xf numFmtId="168" fontId="0" fillId="0" borderId="7" xfId="0" applyNumberFormat="1" applyBorder="1"/>
    <xf numFmtId="0" fontId="0" fillId="0" borderId="5" xfId="0" applyBorder="1"/>
    <xf numFmtId="168" fontId="0" fillId="0" borderId="0" xfId="0" applyNumberForma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2:N49"/>
  <sheetViews>
    <sheetView tabSelected="1" workbookViewId="0"/>
  </sheetViews>
  <sheetFormatPr baseColWidth="10" defaultRowHeight="14.4"/>
  <cols>
    <col min="3" max="3" width="14.88671875" bestFit="1" customWidth="1"/>
    <col min="4" max="4" width="20" bestFit="1" customWidth="1"/>
    <col min="6" max="6" width="17.33203125" bestFit="1" customWidth="1"/>
    <col min="7" max="7" width="3" bestFit="1" customWidth="1"/>
    <col min="8" max="8" width="20" bestFit="1" customWidth="1"/>
    <col min="9" max="9" width="8.21875" bestFit="1" customWidth="1"/>
    <col min="10" max="10" width="16.44140625" bestFit="1" customWidth="1"/>
    <col min="11" max="11" width="4" bestFit="1" customWidth="1"/>
    <col min="12" max="12" width="20" bestFit="1" customWidth="1"/>
    <col min="13" max="13" width="8.21875" bestFit="1" customWidth="1"/>
    <col min="14" max="14" width="16.44140625" bestFit="1" customWidth="1"/>
  </cols>
  <sheetData>
    <row r="2" spans="3:14">
      <c r="C2" s="3" t="s">
        <v>1</v>
      </c>
      <c r="D2" s="2">
        <v>120000</v>
      </c>
    </row>
    <row r="3" spans="3:14">
      <c r="C3" s="3" t="s">
        <v>0</v>
      </c>
      <c r="D3" s="1">
        <v>0.01</v>
      </c>
    </row>
    <row r="4" spans="3:14">
      <c r="C4" s="3" t="s">
        <v>4</v>
      </c>
      <c r="D4">
        <v>120</v>
      </c>
    </row>
    <row r="5" spans="3:14">
      <c r="C5" s="3" t="s">
        <v>2</v>
      </c>
      <c r="D5" s="4">
        <f>D2/D6</f>
        <v>1051.2494564418316</v>
      </c>
    </row>
    <row r="6" spans="3:14">
      <c r="C6" s="3" t="s">
        <v>3</v>
      </c>
      <c r="D6">
        <f>(D10-D10^(D4+1))/(1-D10)</f>
        <v>114.1498806631154</v>
      </c>
      <c r="E6" s="21">
        <f>SUM(D10:D49)+SUM(H10:H49)+SUM(L10:L49)</f>
        <v>114.14988066311579</v>
      </c>
    </row>
    <row r="7" spans="3:14" ht="15" thickBot="1"/>
    <row r="8" spans="3:14">
      <c r="C8" s="7" t="s">
        <v>22</v>
      </c>
      <c r="D8" s="8" t="s">
        <v>7</v>
      </c>
      <c r="E8" s="8" t="s">
        <v>5</v>
      </c>
      <c r="F8" s="9" t="s">
        <v>6</v>
      </c>
      <c r="G8" s="7" t="s">
        <v>22</v>
      </c>
      <c r="H8" s="8" t="s">
        <v>7</v>
      </c>
      <c r="I8" s="8" t="s">
        <v>5</v>
      </c>
      <c r="J8" s="9" t="s">
        <v>6</v>
      </c>
      <c r="K8" s="7" t="s">
        <v>22</v>
      </c>
      <c r="L8" s="8" t="s">
        <v>7</v>
      </c>
      <c r="M8" s="8" t="s">
        <v>5</v>
      </c>
      <c r="N8" s="9" t="s">
        <v>6</v>
      </c>
    </row>
    <row r="9" spans="3:14">
      <c r="C9" s="10"/>
      <c r="D9" s="11"/>
      <c r="E9" s="11"/>
      <c r="F9" s="12">
        <f>D2</f>
        <v>120000</v>
      </c>
      <c r="G9" s="10"/>
      <c r="H9" s="11"/>
      <c r="I9" s="11"/>
      <c r="J9" s="20"/>
      <c r="K9" s="10"/>
      <c r="L9" s="11"/>
      <c r="M9" s="11"/>
      <c r="N9" s="20"/>
    </row>
    <row r="10" spans="3:14">
      <c r="C10" s="10">
        <v>1</v>
      </c>
      <c r="D10" s="18">
        <f>1/(1+$D$3/12)</f>
        <v>0.99916736053288935</v>
      </c>
      <c r="E10" s="13">
        <f>F9*$D$3/12</f>
        <v>100</v>
      </c>
      <c r="F10" s="12">
        <f>F9+E10-$D$5</f>
        <v>119048.75054355817</v>
      </c>
      <c r="G10" s="10">
        <f>C49+1</f>
        <v>41</v>
      </c>
      <c r="H10" s="11">
        <f>D49*$D$10</f>
        <v>0.96642417319605656</v>
      </c>
      <c r="I10" s="13">
        <f>F49*$D$3/12</f>
        <v>67.77094362889072</v>
      </c>
      <c r="J10" s="12">
        <f>F49+I10-$D$5</f>
        <v>80341.653841855921</v>
      </c>
      <c r="K10" s="10">
        <f>G49+1</f>
        <v>81</v>
      </c>
      <c r="L10" s="11">
        <f>H49*$D$10</f>
        <v>0.93475399560646311</v>
      </c>
      <c r="M10" s="13">
        <f>J49*$D$3/12</f>
        <v>34.449942271597187</v>
      </c>
      <c r="N10" s="12">
        <f>J49+M10-$D$5</f>
        <v>40323.131211746389</v>
      </c>
    </row>
    <row r="11" spans="3:14">
      <c r="C11" s="10">
        <f>C10+1</f>
        <v>2</v>
      </c>
      <c r="D11" s="18">
        <f t="shared" ref="D11:D42" si="0">D10*$D$10</f>
        <v>0.99833541435426087</v>
      </c>
      <c r="E11" s="13">
        <f t="shared" ref="E11:E74" si="1">F10*$D$3/12</f>
        <v>99.207292119631802</v>
      </c>
      <c r="F11" s="12">
        <f t="shared" ref="F11:F74" si="2">F10+E11-$D$5</f>
        <v>118096.70837923598</v>
      </c>
      <c r="G11" s="10">
        <f>G10+1</f>
        <v>42</v>
      </c>
      <c r="H11" s="11">
        <f>H10*$D$10</f>
        <v>0.96561949028748373</v>
      </c>
      <c r="I11" s="13">
        <f>J10*$D$3/12</f>
        <v>66.951378201546603</v>
      </c>
      <c r="J11" s="12">
        <f>J10+I11-$D$5</f>
        <v>79357.355763615633</v>
      </c>
      <c r="K11" s="10">
        <f>K10+1</f>
        <v>82</v>
      </c>
      <c r="L11" s="11">
        <f>L10*$D$10</f>
        <v>0.93397568253768182</v>
      </c>
      <c r="M11" s="13">
        <f>N10*$D$3/12</f>
        <v>33.602609343121991</v>
      </c>
      <c r="N11" s="12">
        <f>N10+M11-$D$5</f>
        <v>39305.48436464768</v>
      </c>
    </row>
    <row r="12" spans="3:14">
      <c r="C12" s="10">
        <f t="shared" ref="C12:C75" si="3">C11+1</f>
        <v>3</v>
      </c>
      <c r="D12" s="18">
        <f t="shared" si="0"/>
        <v>0.99750416088685523</v>
      </c>
      <c r="E12" s="13">
        <f t="shared" si="1"/>
        <v>98.413923649363312</v>
      </c>
      <c r="F12" s="12">
        <f t="shared" si="2"/>
        <v>117143.87284644351</v>
      </c>
      <c r="G12" s="10">
        <f>G11+1</f>
        <v>43</v>
      </c>
      <c r="H12" s="11">
        <f>H11*$D$10</f>
        <v>0.96481547738965912</v>
      </c>
      <c r="I12" s="13">
        <f>J11*$D$3/12</f>
        <v>66.131129803013025</v>
      </c>
      <c r="J12" s="12">
        <f>J11+I12-$D$5</f>
        <v>78372.237436976822</v>
      </c>
      <c r="K12" s="10">
        <f>K11+1</f>
        <v>83</v>
      </c>
      <c r="L12" s="11">
        <f>L11*$D$10</f>
        <v>0.93319801752307929</v>
      </c>
      <c r="M12" s="13">
        <f>N11*$D$3/12</f>
        <v>32.754570303873066</v>
      </c>
      <c r="N12" s="12">
        <f>N11+M12-$D$5</f>
        <v>38286.98947850972</v>
      </c>
    </row>
    <row r="13" spans="3:14">
      <c r="C13" s="10">
        <f t="shared" si="3"/>
        <v>4</v>
      </c>
      <c r="D13" s="18">
        <f t="shared" si="0"/>
        <v>0.99667359955389379</v>
      </c>
      <c r="E13" s="13">
        <f t="shared" si="1"/>
        <v>97.619894038702924</v>
      </c>
      <c r="F13" s="12">
        <f t="shared" si="2"/>
        <v>116190.24328404038</v>
      </c>
      <c r="G13" s="10">
        <f>G12+1</f>
        <v>44</v>
      </c>
      <c r="H13" s="11">
        <f>H12*$D$10</f>
        <v>0.96401213394470531</v>
      </c>
      <c r="I13" s="13">
        <f>J12*$D$3/12</f>
        <v>65.310197864147355</v>
      </c>
      <c r="J13" s="12">
        <f>J12+I13-$D$5</f>
        <v>77386.298178399142</v>
      </c>
      <c r="K13" s="10">
        <f>K12+1</f>
        <v>84</v>
      </c>
      <c r="L13" s="11">
        <f>L12*$D$10</f>
        <v>0.93242100002306016</v>
      </c>
      <c r="M13" s="13">
        <f>N12*$D$3/12</f>
        <v>31.905824565424766</v>
      </c>
      <c r="N13" s="12">
        <f>N12+M13-$D$5</f>
        <v>37267.645846633313</v>
      </c>
    </row>
    <row r="14" spans="3:14">
      <c r="C14" s="10">
        <f t="shared" si="3"/>
        <v>5</v>
      </c>
      <c r="D14" s="18">
        <f t="shared" si="0"/>
        <v>0.99584372977907798</v>
      </c>
      <c r="E14" s="13">
        <f t="shared" si="1"/>
        <v>96.825202736700319</v>
      </c>
      <c r="F14" s="12">
        <f t="shared" si="2"/>
        <v>115235.81903033525</v>
      </c>
      <c r="G14" s="10">
        <f>G13+1</f>
        <v>45</v>
      </c>
      <c r="H14" s="11">
        <f>H13*$D$10</f>
        <v>0.96320945939520941</v>
      </c>
      <c r="I14" s="13">
        <f>J13*$D$3/12</f>
        <v>64.488581815332623</v>
      </c>
      <c r="J14" s="12">
        <f>J13+I14-$D$5</f>
        <v>76399.537303772639</v>
      </c>
      <c r="K14" s="10">
        <f>K13+1</f>
        <v>85</v>
      </c>
      <c r="L14" s="11">
        <f>L13*$D$10</f>
        <v>0.93164462949847815</v>
      </c>
      <c r="M14" s="13">
        <f>N13*$D$3/12</f>
        <v>31.056371538861097</v>
      </c>
      <c r="N14" s="12">
        <f>N13+M14-$D$5</f>
        <v>36247.452761730347</v>
      </c>
    </row>
    <row r="15" spans="3:14">
      <c r="C15" s="10">
        <f t="shared" si="3"/>
        <v>6</v>
      </c>
      <c r="D15" s="18">
        <f t="shared" si="0"/>
        <v>0.9950145509865892</v>
      </c>
      <c r="E15" s="13">
        <f t="shared" si="1"/>
        <v>96.029849191946042</v>
      </c>
      <c r="F15" s="12">
        <f t="shared" si="2"/>
        <v>114280.59942308537</v>
      </c>
      <c r="G15" s="10">
        <f>G14+1</f>
        <v>46</v>
      </c>
      <c r="H15" s="11">
        <f>H14*$D$10</f>
        <v>0.96240745318422261</v>
      </c>
      <c r="I15" s="13">
        <f>J14*$D$3/12</f>
        <v>63.666281086477198</v>
      </c>
      <c r="J15" s="12">
        <f>J14+I15-$D$5</f>
        <v>75411.954128417288</v>
      </c>
      <c r="K15" s="10">
        <f>K14+1</f>
        <v>86</v>
      </c>
      <c r="L15" s="11">
        <f>L14*$D$10</f>
        <v>0.93086890541063605</v>
      </c>
      <c r="M15" s="13">
        <f>N14*$D$3/12</f>
        <v>30.206210634775289</v>
      </c>
      <c r="N15" s="12">
        <f>N14+M15-$D$5</f>
        <v>35226.409515923289</v>
      </c>
    </row>
    <row r="16" spans="3:14">
      <c r="C16" s="10">
        <f t="shared" si="3"/>
        <v>7</v>
      </c>
      <c r="D16" s="18">
        <f t="shared" si="0"/>
        <v>0.99418606260108833</v>
      </c>
      <c r="E16" s="13">
        <f t="shared" si="1"/>
        <v>95.23383285257114</v>
      </c>
      <c r="F16" s="12">
        <f t="shared" si="2"/>
        <v>113324.5837994961</v>
      </c>
      <c r="G16" s="10">
        <f>G15+1</f>
        <v>47</v>
      </c>
      <c r="H16" s="11">
        <f>H15*$D$10</f>
        <v>0.96160611475525992</v>
      </c>
      <c r="I16" s="13">
        <f>J15*$D$3/12</f>
        <v>62.843295107014406</v>
      </c>
      <c r="J16" s="12">
        <f>J15+I16-$D$5</f>
        <v>74423.547967082472</v>
      </c>
      <c r="K16" s="10">
        <f>K15+1</f>
        <v>87</v>
      </c>
      <c r="L16" s="11">
        <f>L15*$D$10</f>
        <v>0.93009382722128509</v>
      </c>
      <c r="M16" s="13">
        <f>N15*$D$3/12</f>
        <v>29.355341263269409</v>
      </c>
      <c r="N16" s="12">
        <f>N15+M16-$D$5</f>
        <v>34204.515400744727</v>
      </c>
    </row>
    <row r="17" spans="3:14">
      <c r="C17" s="10">
        <f t="shared" si="3"/>
        <v>8</v>
      </c>
      <c r="D17" s="18">
        <f t="shared" si="0"/>
        <v>0.99335826404771532</v>
      </c>
      <c r="E17" s="13">
        <f t="shared" si="1"/>
        <v>94.437153166246745</v>
      </c>
      <c r="F17" s="12">
        <f t="shared" si="2"/>
        <v>112367.77149622052</v>
      </c>
      <c r="G17" s="10">
        <f>G16+1</f>
        <v>48</v>
      </c>
      <c r="H17" s="11">
        <f>H16*$D$10</f>
        <v>0.9608054435522998</v>
      </c>
      <c r="I17" s="13">
        <f>J16*$D$3/12</f>
        <v>62.019623305902059</v>
      </c>
      <c r="J17" s="12">
        <f>J16+I17-$D$5</f>
        <v>73434.318133946537</v>
      </c>
      <c r="K17" s="10">
        <f>K16+1</f>
        <v>88</v>
      </c>
      <c r="L17" s="11">
        <f>L16*$D$10</f>
        <v>0.92931939439262468</v>
      </c>
      <c r="M17" s="13">
        <f>N16*$D$3/12</f>
        <v>28.503762833953939</v>
      </c>
      <c r="N17" s="12">
        <f>N16+M17-$D$5</f>
        <v>33181.769707136853</v>
      </c>
    </row>
    <row r="18" spans="3:14">
      <c r="C18" s="10">
        <f t="shared" si="3"/>
        <v>9</v>
      </c>
      <c r="D18" s="18">
        <f t="shared" si="0"/>
        <v>0.99253115475208864</v>
      </c>
      <c r="E18" s="13">
        <f t="shared" si="1"/>
        <v>93.63980958018378</v>
      </c>
      <c r="F18" s="12">
        <f t="shared" si="2"/>
        <v>111410.16184935888</v>
      </c>
      <c r="G18" s="10">
        <f>G17+1</f>
        <v>49</v>
      </c>
      <c r="H18" s="11">
        <f>H17*$D$10</f>
        <v>0.96000543901978341</v>
      </c>
      <c r="I18" s="13">
        <f>J17*$D$3/12</f>
        <v>61.195265111622113</v>
      </c>
      <c r="J18" s="12">
        <f>J17+I18-$D$5</f>
        <v>72444.263942616322</v>
      </c>
      <c r="K18" s="10">
        <f>K17+1</f>
        <v>89</v>
      </c>
      <c r="L18" s="11">
        <f>L17*$D$10</f>
        <v>0.92854560638730199</v>
      </c>
      <c r="M18" s="13">
        <f>N17*$D$3/12</f>
        <v>27.651474755947376</v>
      </c>
      <c r="N18" s="12">
        <f>N17+M18-$D$5</f>
        <v>32158.171725450971</v>
      </c>
    </row>
    <row r="19" spans="3:14">
      <c r="C19" s="10">
        <f t="shared" si="3"/>
        <v>10</v>
      </c>
      <c r="D19" s="18">
        <f t="shared" si="0"/>
        <v>0.99170473414030513</v>
      </c>
      <c r="E19" s="13">
        <f t="shared" si="1"/>
        <v>92.841801541132398</v>
      </c>
      <c r="F19" s="12">
        <f t="shared" si="2"/>
        <v>110451.75419445818</v>
      </c>
      <c r="G19" s="10">
        <f>G18+1</f>
        <v>50</v>
      </c>
      <c r="H19" s="11">
        <f>H18*$D$10</f>
        <v>0.95920610060261469</v>
      </c>
      <c r="I19" s="13">
        <f>J18*$D$3/12</f>
        <v>60.370219952180271</v>
      </c>
      <c r="J19" s="12">
        <f>J18+I19-$D$5</f>
        <v>71453.384706126672</v>
      </c>
      <c r="K19" s="10">
        <f>K18+1</f>
        <v>90</v>
      </c>
      <c r="L19" s="11">
        <f>L18*$D$10</f>
        <v>0.92777246266841173</v>
      </c>
      <c r="M19" s="13">
        <f>N18*$D$3/12</f>
        <v>26.798476437875809</v>
      </c>
      <c r="N19" s="12">
        <f>N18+M19-$D$5</f>
        <v>31133.720745447015</v>
      </c>
    </row>
    <row r="20" spans="3:14">
      <c r="C20" s="10">
        <f t="shared" si="3"/>
        <v>11</v>
      </c>
      <c r="D20" s="18">
        <f t="shared" si="0"/>
        <v>0.99087900163893949</v>
      </c>
      <c r="E20" s="13">
        <f t="shared" si="1"/>
        <v>92.043128495381822</v>
      </c>
      <c r="F20" s="12">
        <f t="shared" si="2"/>
        <v>109492.54786651173</v>
      </c>
      <c r="G20" s="10">
        <f>G19+1</f>
        <v>51</v>
      </c>
      <c r="H20" s="11">
        <f>H19*$D$10</f>
        <v>0.95840742774615961</v>
      </c>
      <c r="I20" s="13">
        <f>J19*$D$3/12</f>
        <v>59.544487255105565</v>
      </c>
      <c r="J20" s="12">
        <f>J19+I20-$D$5</f>
        <v>70461.679736939943</v>
      </c>
      <c r="K20" s="10">
        <f>K19+1</f>
        <v>91</v>
      </c>
      <c r="L20" s="11">
        <f>L19*$D$10</f>
        <v>0.92699996269949558</v>
      </c>
      <c r="M20" s="13">
        <f>N19*$D$3/12</f>
        <v>25.944767287872512</v>
      </c>
      <c r="N20" s="12">
        <f>N19+M20-$D$5</f>
        <v>30108.416056293059</v>
      </c>
    </row>
    <row r="21" spans="3:14">
      <c r="C21" s="10">
        <f t="shared" si="3"/>
        <v>12</v>
      </c>
      <c r="D21" s="18">
        <f t="shared" si="0"/>
        <v>0.9900539566750437</v>
      </c>
      <c r="E21" s="13">
        <f t="shared" si="1"/>
        <v>91.243789888759764</v>
      </c>
      <c r="F21" s="12">
        <f t="shared" si="2"/>
        <v>108532.54219995865</v>
      </c>
      <c r="G21" s="10">
        <f>G20+1</f>
        <v>52</v>
      </c>
      <c r="H21" s="11">
        <f>H20*$D$10</f>
        <v>0.95760941989624615</v>
      </c>
      <c r="I21" s="13">
        <f>J20*$D$3/12</f>
        <v>58.718066447449957</v>
      </c>
      <c r="J21" s="12">
        <f>J20+I21-$D$5</f>
        <v>69469.148346945556</v>
      </c>
      <c r="K21" s="10">
        <f>K20+1</f>
        <v>92</v>
      </c>
      <c r="L21" s="11">
        <f>L20*$D$10</f>
        <v>0.92622810594454186</v>
      </c>
      <c r="M21" s="13">
        <f>N20*$D$3/12</f>
        <v>25.090346713577549</v>
      </c>
      <c r="N21" s="12">
        <f>N20+M21-$D$5</f>
        <v>29082.256946564805</v>
      </c>
    </row>
    <row r="22" spans="3:14">
      <c r="C22" s="10">
        <f t="shared" si="3"/>
        <v>13</v>
      </c>
      <c r="D22" s="18">
        <f t="shared" si="0"/>
        <v>0.98922959867614702</v>
      </c>
      <c r="E22" s="13">
        <f t="shared" si="1"/>
        <v>90.44378516663221</v>
      </c>
      <c r="F22" s="12">
        <f t="shared" si="2"/>
        <v>107571.73652868345</v>
      </c>
      <c r="G22" s="10">
        <f>G21+1</f>
        <v>53</v>
      </c>
      <c r="H22" s="11">
        <f>H21*$D$10</f>
        <v>0.95681207649916356</v>
      </c>
      <c r="I22" s="13">
        <f>J21*$D$3/12</f>
        <v>57.890956955787964</v>
      </c>
      <c r="J22" s="12">
        <f>J21+I22-$D$5</f>
        <v>68475.789847459513</v>
      </c>
      <c r="K22" s="10">
        <f>K21+1</f>
        <v>93</v>
      </c>
      <c r="L22" s="11">
        <f>L21*$D$10</f>
        <v>0.9254568918679853</v>
      </c>
      <c r="M22" s="13">
        <f>N21*$D$3/12</f>
        <v>24.235214122137336</v>
      </c>
      <c r="N22" s="12">
        <f>N21+M22-$D$5</f>
        <v>28055.242704245113</v>
      </c>
    </row>
    <row r="23" spans="3:14">
      <c r="C23" s="10">
        <f t="shared" si="3"/>
        <v>14</v>
      </c>
      <c r="D23" s="18">
        <f t="shared" si="0"/>
        <v>0.98840592707025521</v>
      </c>
      <c r="E23" s="13">
        <f t="shared" si="1"/>
        <v>89.643113773902883</v>
      </c>
      <c r="F23" s="12">
        <f t="shared" si="2"/>
        <v>106610.13018601552</v>
      </c>
      <c r="G23" s="10">
        <f>G22+1</f>
        <v>54</v>
      </c>
      <c r="H23" s="11">
        <f>H22*$D$10</f>
        <v>0.95601539700166227</v>
      </c>
      <c r="I23" s="13">
        <f>J22*$D$3/12</f>
        <v>57.063158206216258</v>
      </c>
      <c r="J23" s="12">
        <f>J22+I23-$D$5</f>
        <v>67481.603549223903</v>
      </c>
      <c r="K23" s="10">
        <f>K22+1</f>
        <v>94</v>
      </c>
      <c r="L23" s="11">
        <f>L22*$D$10</f>
        <v>0.92468631993470651</v>
      </c>
      <c r="M23" s="13">
        <f>N22*$D$3/12</f>
        <v>23.379368920204261</v>
      </c>
      <c r="N23" s="12">
        <f>N22+M23-$D$5</f>
        <v>27027.372616723485</v>
      </c>
    </row>
    <row r="24" spans="3:14">
      <c r="C24" s="10">
        <f t="shared" si="3"/>
        <v>15</v>
      </c>
      <c r="D24" s="18">
        <f t="shared" si="0"/>
        <v>0.98758294128585045</v>
      </c>
      <c r="E24" s="13">
        <f t="shared" si="1"/>
        <v>88.84177515501294</v>
      </c>
      <c r="F24" s="12">
        <f t="shared" si="2"/>
        <v>105647.72250472871</v>
      </c>
      <c r="G24" s="10">
        <f>G23+1</f>
        <v>55</v>
      </c>
      <c r="H24" s="11">
        <f>H23*$D$10</f>
        <v>0.95521938085095326</v>
      </c>
      <c r="I24" s="13">
        <f>J23*$D$3/12</f>
        <v>56.234669624353252</v>
      </c>
      <c r="J24" s="12">
        <f>J23+I24-$D$5</f>
        <v>66486.58876240642</v>
      </c>
      <c r="K24" s="10">
        <f>K23+1</f>
        <v>95</v>
      </c>
      <c r="L24" s="11">
        <f>L23*$D$10</f>
        <v>0.92391638961003153</v>
      </c>
      <c r="M24" s="13">
        <f>N23*$D$3/12</f>
        <v>22.522810513936239</v>
      </c>
      <c r="N24" s="12">
        <f>N23+M24-$D$5</f>
        <v>25998.645970795591</v>
      </c>
    </row>
    <row r="25" spans="3:14">
      <c r="C25" s="10">
        <f t="shared" si="3"/>
        <v>16</v>
      </c>
      <c r="D25" s="18">
        <f t="shared" si="0"/>
        <v>0.98676064075189063</v>
      </c>
      <c r="E25" s="13">
        <f t="shared" si="1"/>
        <v>88.039768753940578</v>
      </c>
      <c r="F25" s="12">
        <f t="shared" si="2"/>
        <v>104684.51281704081</v>
      </c>
      <c r="G25" s="10">
        <f>G24+1</f>
        <v>56</v>
      </c>
      <c r="H25" s="11">
        <f>H24*$D$10</f>
        <v>0.95442402749470778</v>
      </c>
      <c r="I25" s="13">
        <f>J24*$D$3/12</f>
        <v>55.40549063533868</v>
      </c>
      <c r="J25" s="12">
        <f>J24+I25-$D$5</f>
        <v>65490.744796599931</v>
      </c>
      <c r="K25" s="10">
        <f>K24+1</f>
        <v>96</v>
      </c>
      <c r="L25" s="11">
        <f>L24*$D$10</f>
        <v>0.9231471003597318</v>
      </c>
      <c r="M25" s="13">
        <f>N24*$D$3/12</f>
        <v>21.665538308996329</v>
      </c>
      <c r="N25" s="12">
        <f>N24+M25-$D$5</f>
        <v>24969.062052662757</v>
      </c>
    </row>
    <row r="26" spans="3:14">
      <c r="C26" s="10">
        <f t="shared" si="3"/>
        <v>17</v>
      </c>
      <c r="D26" s="18">
        <f t="shared" si="0"/>
        <v>0.98593902489780916</v>
      </c>
      <c r="E26" s="13">
        <f t="shared" si="1"/>
        <v>87.237094014200679</v>
      </c>
      <c r="F26" s="12">
        <f t="shared" si="2"/>
        <v>103720.50045461318</v>
      </c>
      <c r="G26" s="10">
        <f>G25+1</f>
        <v>57</v>
      </c>
      <c r="H26" s="11">
        <f>H25*$D$10</f>
        <v>0.95362933638105696</v>
      </c>
      <c r="I26" s="13">
        <f>J25*$D$3/12</f>
        <v>54.57562066383327</v>
      </c>
      <c r="J26" s="12">
        <f>J25+I26-$D$5</f>
        <v>64494.070960821933</v>
      </c>
      <c r="K26" s="10">
        <f>K25+1</f>
        <v>97</v>
      </c>
      <c r="L26" s="11">
        <f>L25*$D$10</f>
        <v>0.92237845165002352</v>
      </c>
      <c r="M26" s="13">
        <f>N25*$D$3/12</f>
        <v>20.8075517105523</v>
      </c>
      <c r="N26" s="12">
        <f>N25+M26-$D$5</f>
        <v>23938.62014793148</v>
      </c>
    </row>
    <row r="27" spans="3:14">
      <c r="C27" s="10">
        <f t="shared" si="3"/>
        <v>18</v>
      </c>
      <c r="D27" s="18">
        <f t="shared" si="0"/>
        <v>0.98511809315351462</v>
      </c>
      <c r="E27" s="13">
        <f t="shared" si="1"/>
        <v>86.433750378844323</v>
      </c>
      <c r="F27" s="12">
        <f t="shared" si="2"/>
        <v>102755.68474855019</v>
      </c>
      <c r="G27" s="10">
        <f>G26+1</f>
        <v>58</v>
      </c>
      <c r="H27" s="11">
        <f>H26*$D$10</f>
        <v>0.95283530695859153</v>
      </c>
      <c r="I27" s="13">
        <f>J26*$D$3/12</f>
        <v>53.745059134018277</v>
      </c>
      <c r="J27" s="12">
        <f>J26+I27-$D$5</f>
        <v>63496.566563514119</v>
      </c>
      <c r="K27" s="10">
        <f>K26+1</f>
        <v>98</v>
      </c>
      <c r="L27" s="11">
        <f t="shared" ref="L27:L49" si="4">L26*$D$10</f>
        <v>0.92161044294756733</v>
      </c>
      <c r="M27" s="13">
        <f>N26*$D$3/12</f>
        <v>19.948850123276234</v>
      </c>
      <c r="N27" s="12">
        <f>N26+M27-$D$5</f>
        <v>22907.319541612927</v>
      </c>
    </row>
    <row r="28" spans="3:14">
      <c r="C28" s="10">
        <f t="shared" si="3"/>
        <v>19</v>
      </c>
      <c r="D28" s="18">
        <f t="shared" si="0"/>
        <v>0.98429784494939021</v>
      </c>
      <c r="E28" s="13">
        <f t="shared" si="1"/>
        <v>85.629737290458493</v>
      </c>
      <c r="F28" s="12">
        <f t="shared" si="2"/>
        <v>101790.06502939881</v>
      </c>
      <c r="G28" s="10">
        <f>G27+1</f>
        <v>59</v>
      </c>
      <c r="H28" s="11">
        <f>H27*$D$10</f>
        <v>0.95204193867636133</v>
      </c>
      <c r="I28" s="13">
        <f>J27*$D$3/12</f>
        <v>52.913805469595104</v>
      </c>
      <c r="J28" s="12">
        <f>J27+I28-$D$5</f>
        <v>62498.230912541883</v>
      </c>
      <c r="K28" s="10">
        <f t="shared" ref="K28:K49" si="5">K27+1</f>
        <v>99</v>
      </c>
      <c r="L28" s="11">
        <f t="shared" si="4"/>
        <v>0.92084307371946783</v>
      </c>
      <c r="M28" s="13">
        <f>N27*$D$3/12</f>
        <v>19.089432951344104</v>
      </c>
      <c r="N28" s="12">
        <f>N27+M28-$D$5</f>
        <v>21875.15951812244</v>
      </c>
    </row>
    <row r="29" spans="3:14">
      <c r="C29" s="10">
        <f t="shared" si="3"/>
        <v>20</v>
      </c>
      <c r="D29" s="18">
        <f t="shared" si="0"/>
        <v>0.98347827971629342</v>
      </c>
      <c r="E29" s="13">
        <f t="shared" si="1"/>
        <v>84.825054191165677</v>
      </c>
      <c r="F29" s="12">
        <f t="shared" si="2"/>
        <v>100823.64062714815</v>
      </c>
      <c r="G29" s="10">
        <f>G28+1</f>
        <v>60</v>
      </c>
      <c r="H29" s="11">
        <f>H28*$D$10</f>
        <v>0.95124923098387482</v>
      </c>
      <c r="I29" s="13">
        <f>J28*$D$3/12</f>
        <v>52.081859093784907</v>
      </c>
      <c r="J29" s="12">
        <f>J28+I29-$D$5</f>
        <v>61499.063315193838</v>
      </c>
      <c r="K29" s="10">
        <f t="shared" si="5"/>
        <v>100</v>
      </c>
      <c r="L29" s="11">
        <f t="shared" si="4"/>
        <v>0.92007634343327349</v>
      </c>
      <c r="M29" s="13">
        <f>N28*$D$3/12</f>
        <v>18.229299598435368</v>
      </c>
      <c r="N29" s="12">
        <f>N28+M29-$D$5</f>
        <v>20842.139361279045</v>
      </c>
    </row>
    <row r="30" spans="3:14">
      <c r="C30" s="10">
        <f t="shared" si="3"/>
        <v>21</v>
      </c>
      <c r="D30" s="18">
        <f t="shared" si="0"/>
        <v>0.98265939688555559</v>
      </c>
      <c r="E30" s="13">
        <f t="shared" si="1"/>
        <v>84.019700522623467</v>
      </c>
      <c r="F30" s="12">
        <f t="shared" si="2"/>
        <v>99856.410871228945</v>
      </c>
      <c r="G30" s="10">
        <f>G29+1</f>
        <v>61</v>
      </c>
      <c r="H30" s="11">
        <f>H29*$D$10</f>
        <v>0.95045718333109896</v>
      </c>
      <c r="I30" s="13">
        <f>J29*$D$3/12</f>
        <v>51.2492194293282</v>
      </c>
      <c r="J30" s="12">
        <f>J29+I30-$D$5</f>
        <v>60499.063078181338</v>
      </c>
      <c r="K30" s="10">
        <f t="shared" si="5"/>
        <v>101</v>
      </c>
      <c r="L30" s="11">
        <f t="shared" si="4"/>
        <v>0.9193102515569761</v>
      </c>
      <c r="M30" s="13">
        <f>N29*$D$3/12</f>
        <v>17.368449467732539</v>
      </c>
      <c r="N30" s="12">
        <f>N29+M30-$D$5</f>
        <v>19808.258354304948</v>
      </c>
    </row>
    <row r="31" spans="3:14">
      <c r="C31" s="10">
        <f t="shared" si="3"/>
        <v>22</v>
      </c>
      <c r="D31" s="18">
        <f t="shared" si="0"/>
        <v>0.98184119588898155</v>
      </c>
      <c r="E31" s="13">
        <f t="shared" si="1"/>
        <v>83.213675726024121</v>
      </c>
      <c r="F31" s="12">
        <f t="shared" si="2"/>
        <v>98888.375090513146</v>
      </c>
      <c r="G31" s="10">
        <f>G30+1</f>
        <v>62</v>
      </c>
      <c r="H31" s="11">
        <f>H30*$D$10</f>
        <v>0.94966579516845862</v>
      </c>
      <c r="I31" s="13">
        <f>J30*$D$3/12</f>
        <v>50.415885898484447</v>
      </c>
      <c r="J31" s="12">
        <f>J30+I31-$D$5</f>
        <v>59498.229507637989</v>
      </c>
      <c r="K31" s="10">
        <f t="shared" si="5"/>
        <v>102</v>
      </c>
      <c r="L31" s="11">
        <f t="shared" si="4"/>
        <v>0.91854479755901031</v>
      </c>
      <c r="M31" s="13">
        <f>N30*$D$3/12</f>
        <v>16.50688196192079</v>
      </c>
      <c r="N31" s="12">
        <f>N30+M31-$D$5</f>
        <v>18773.515779825037</v>
      </c>
    </row>
    <row r="32" spans="3:14">
      <c r="C32" s="10">
        <f t="shared" si="3"/>
        <v>23</v>
      </c>
      <c r="D32" s="18">
        <f t="shared" si="0"/>
        <v>0.98102367615884922</v>
      </c>
      <c r="E32" s="13">
        <f t="shared" si="1"/>
        <v>82.406979242094295</v>
      </c>
      <c r="F32" s="12">
        <f t="shared" si="2"/>
        <v>97919.532613313408</v>
      </c>
      <c r="G32" s="10">
        <f>G31+1</f>
        <v>63</v>
      </c>
      <c r="H32" s="11">
        <f>H31*$D$10</f>
        <v>0.94887506594683635</v>
      </c>
      <c r="I32" s="13">
        <f>J31*$D$3/12</f>
        <v>49.581857923031663</v>
      </c>
      <c r="J32" s="12">
        <f>J31+I32-$D$5</f>
        <v>58496.561909119191</v>
      </c>
      <c r="K32" s="10">
        <f t="shared" si="5"/>
        <v>103</v>
      </c>
      <c r="L32" s="11">
        <f t="shared" si="4"/>
        <v>0.91777998090825352</v>
      </c>
      <c r="M32" s="13">
        <f>N31*$D$3/12</f>
        <v>15.644596483187529</v>
      </c>
      <c r="N32" s="12">
        <f>N31+M32-$D$5</f>
        <v>17737.910919866394</v>
      </c>
    </row>
    <row r="33" spans="3:14">
      <c r="C33" s="10">
        <f t="shared" si="3"/>
        <v>24</v>
      </c>
      <c r="D33" s="18">
        <f t="shared" si="0"/>
        <v>0.98020683712790935</v>
      </c>
      <c r="E33" s="13">
        <f t="shared" si="1"/>
        <v>81.599610511094511</v>
      </c>
      <c r="F33" s="12">
        <f t="shared" si="2"/>
        <v>96949.882767382675</v>
      </c>
      <c r="G33" s="10">
        <f>G32+1</f>
        <v>64</v>
      </c>
      <c r="H33" s="11">
        <f>H32*$D$10</f>
        <v>0.94808499511757183</v>
      </c>
      <c r="I33" s="13">
        <f>J32*$D$3/12</f>
        <v>48.747134924265993</v>
      </c>
      <c r="J33" s="12">
        <f>J32+I33-$D$5</f>
        <v>57494.05958760163</v>
      </c>
      <c r="K33" s="10">
        <f t="shared" si="5"/>
        <v>104</v>
      </c>
      <c r="L33" s="11">
        <f t="shared" si="4"/>
        <v>0.91701580107402525</v>
      </c>
      <c r="M33" s="13">
        <f>N32*$D$3/12</f>
        <v>14.781592433221995</v>
      </c>
      <c r="N33" s="12">
        <f>N32+M33-$D$5</f>
        <v>16701.443055857784</v>
      </c>
    </row>
    <row r="34" spans="3:14">
      <c r="C34" s="10">
        <f t="shared" si="3"/>
        <v>25</v>
      </c>
      <c r="D34" s="18">
        <f t="shared" si="0"/>
        <v>0.97939067822938497</v>
      </c>
      <c r="E34" s="13">
        <f t="shared" si="1"/>
        <v>80.791568972818894</v>
      </c>
      <c r="F34" s="12">
        <f t="shared" si="2"/>
        <v>95979.424879913669</v>
      </c>
      <c r="G34" s="10">
        <f>G33+1</f>
        <v>65</v>
      </c>
      <c r="H34" s="11">
        <f>H33*$D$10</f>
        <v>0.94729558213246157</v>
      </c>
      <c r="I34" s="13">
        <f>J33*$D$3/12</f>
        <v>47.911716323001365</v>
      </c>
      <c r="J34" s="12">
        <f>J33+I34-$D$5</f>
        <v>56490.721847482804</v>
      </c>
      <c r="K34" s="10">
        <f t="shared" si="5"/>
        <v>105</v>
      </c>
      <c r="L34" s="11">
        <f t="shared" si="4"/>
        <v>0.91625225752608697</v>
      </c>
      <c r="M34" s="13">
        <f>N33*$D$3/12</f>
        <v>13.917869213214821</v>
      </c>
      <c r="N34" s="12">
        <f>N33+M34-$D$5</f>
        <v>15664.111468629168</v>
      </c>
    </row>
    <row r="35" spans="3:14">
      <c r="C35" s="10">
        <f t="shared" si="3"/>
        <v>26</v>
      </c>
      <c r="D35" s="18">
        <f t="shared" si="0"/>
        <v>0.97857519889697087</v>
      </c>
      <c r="E35" s="13">
        <f t="shared" si="1"/>
        <v>79.982854066594726</v>
      </c>
      <c r="F35" s="12">
        <f t="shared" si="2"/>
        <v>95008.15827753843</v>
      </c>
      <c r="G35" s="10">
        <f>G34+1</f>
        <v>66</v>
      </c>
      <c r="H35" s="11">
        <f>H34*$D$10</f>
        <v>0.9465068264437585</v>
      </c>
      <c r="I35" s="13">
        <f>J34*$D$3/12</f>
        <v>47.075601539569</v>
      </c>
      <c r="J35" s="12">
        <f>J34+I35-$D$5</f>
        <v>55486.547992580541</v>
      </c>
      <c r="K35" s="10">
        <f t="shared" si="5"/>
        <v>106</v>
      </c>
      <c r="L35" s="11">
        <f t="shared" si="4"/>
        <v>0.91548934973464147</v>
      </c>
      <c r="M35" s="13">
        <f>N34*$D$3/12</f>
        <v>13.05342622385764</v>
      </c>
      <c r="N35" s="12">
        <f>N34+M35-$D$5</f>
        <v>14625.915438411193</v>
      </c>
    </row>
    <row r="36" spans="3:14">
      <c r="C36" s="10">
        <f t="shared" si="3"/>
        <v>27</v>
      </c>
      <c r="D36" s="18">
        <f t="shared" si="0"/>
        <v>0.97776039856483354</v>
      </c>
      <c r="E36" s="13">
        <f t="shared" si="1"/>
        <v>79.173465231282023</v>
      </c>
      <c r="F36" s="12">
        <f t="shared" si="2"/>
        <v>94036.082286327888</v>
      </c>
      <c r="G36" s="10">
        <f>G35+1</f>
        <v>67</v>
      </c>
      <c r="H36" s="11">
        <f>H35*$D$10</f>
        <v>0.94571872750417174</v>
      </c>
      <c r="I36" s="13">
        <f>J35*$D$3/12</f>
        <v>46.238789993817115</v>
      </c>
      <c r="J36" s="12">
        <f>J35+I36-$D$5</f>
        <v>54481.537326132529</v>
      </c>
      <c r="K36" s="10">
        <f t="shared" si="5"/>
        <v>107</v>
      </c>
      <c r="L36" s="11">
        <f t="shared" si="4"/>
        <v>0.91472707717033297</v>
      </c>
      <c r="M36" s="13">
        <f>N35*$D$3/12</f>
        <v>12.188262865342663</v>
      </c>
      <c r="N36" s="12">
        <f>N35+M36-$D$5</f>
        <v>13586.854244834703</v>
      </c>
    </row>
    <row r="37" spans="3:14">
      <c r="C37" s="10">
        <f t="shared" si="3"/>
        <v>28</v>
      </c>
      <c r="D37" s="18">
        <f t="shared" si="0"/>
        <v>0.97694627666761058</v>
      </c>
      <c r="E37" s="13">
        <f t="shared" si="1"/>
        <v>78.36340190527325</v>
      </c>
      <c r="F37" s="12">
        <f t="shared" si="2"/>
        <v>93063.196231791328</v>
      </c>
      <c r="G37" s="10">
        <f>G36+1</f>
        <v>68</v>
      </c>
      <c r="H37" s="11">
        <f>H36*$D$10</f>
        <v>0.94493128476686605</v>
      </c>
      <c r="I37" s="13">
        <f>J36*$D$3/12</f>
        <v>45.401281105110435</v>
      </c>
      <c r="J37" s="12">
        <f>J36+I37-$D$5</f>
        <v>53475.689150795806</v>
      </c>
      <c r="K37" s="10">
        <f t="shared" si="5"/>
        <v>108</v>
      </c>
      <c r="L37" s="11">
        <f t="shared" si="4"/>
        <v>0.91396543930424623</v>
      </c>
      <c r="M37" s="13">
        <f>N36*$D$3/12</f>
        <v>11.322378537362253</v>
      </c>
      <c r="N37" s="12">
        <f>N36+M37-$D$5</f>
        <v>12546.927166930234</v>
      </c>
    </row>
    <row r="38" spans="3:14">
      <c r="C38" s="10">
        <f t="shared" si="3"/>
        <v>29</v>
      </c>
      <c r="D38" s="18">
        <f t="shared" si="0"/>
        <v>0.97613283264041029</v>
      </c>
      <c r="E38" s="13">
        <f t="shared" si="1"/>
        <v>77.552663526492779</v>
      </c>
      <c r="F38" s="12">
        <f t="shared" si="2"/>
        <v>92089.499438875995</v>
      </c>
      <c r="G38" s="10">
        <f>G37+1</f>
        <v>69</v>
      </c>
      <c r="H38" s="11">
        <f>H37*$D$10</f>
        <v>0.9441444976854616</v>
      </c>
      <c r="I38" s="13">
        <f>J37*$D$3/12</f>
        <v>44.563074292329837</v>
      </c>
      <c r="J38" s="12">
        <f>J37+I38-$D$5</f>
        <v>52469.002768646307</v>
      </c>
      <c r="K38" s="10">
        <f t="shared" si="5"/>
        <v>109</v>
      </c>
      <c r="L38" s="11">
        <f t="shared" si="4"/>
        <v>0.91320443560790643</v>
      </c>
      <c r="M38" s="13">
        <f>N37*$D$3/12</f>
        <v>10.455772639108529</v>
      </c>
      <c r="N38" s="12">
        <f>N37+M38-$D$5</f>
        <v>11506.133483127511</v>
      </c>
    </row>
    <row r="39" spans="3:14">
      <c r="C39" s="10">
        <f t="shared" si="3"/>
        <v>30</v>
      </c>
      <c r="D39" s="18">
        <f t="shared" si="0"/>
        <v>0.97532006591881137</v>
      </c>
      <c r="E39" s="13">
        <f t="shared" si="1"/>
        <v>76.741249532396665</v>
      </c>
      <c r="F39" s="12">
        <f t="shared" si="2"/>
        <v>91114.99123196656</v>
      </c>
      <c r="G39" s="10">
        <f>G38+1</f>
        <v>70</v>
      </c>
      <c r="H39" s="11">
        <f>H38*$D$10</f>
        <v>0.94335836571403331</v>
      </c>
      <c r="I39" s="13">
        <f>J38*$D$3/12</f>
        <v>43.724168973871919</v>
      </c>
      <c r="J39" s="12">
        <f>J38+I39-$D$5</f>
        <v>51461.47748117835</v>
      </c>
      <c r="K39" s="10">
        <f t="shared" si="5"/>
        <v>110</v>
      </c>
      <c r="L39" s="11">
        <f t="shared" si="4"/>
        <v>0.91244406555327873</v>
      </c>
      <c r="M39" s="13">
        <f>N38*$D$3/12</f>
        <v>9.5884445692729248</v>
      </c>
      <c r="N39" s="12">
        <f>N38+M39-$D$5</f>
        <v>10464.472471254952</v>
      </c>
    </row>
    <row r="40" spans="3:14">
      <c r="C40" s="10">
        <f t="shared" si="3"/>
        <v>31</v>
      </c>
      <c r="D40" s="18">
        <f t="shared" si="0"/>
        <v>0.9745079759388624</v>
      </c>
      <c r="E40" s="13">
        <f t="shared" si="1"/>
        <v>75.929159359972132</v>
      </c>
      <c r="F40" s="12">
        <f t="shared" si="2"/>
        <v>90139.670934884707</v>
      </c>
      <c r="G40" s="10">
        <f>G39+1</f>
        <v>71</v>
      </c>
      <c r="H40" s="11">
        <f>H39*$D$10</f>
        <v>0.94257288830711083</v>
      </c>
      <c r="I40" s="13">
        <f>J39*$D$3/12</f>
        <v>42.884564567648624</v>
      </c>
      <c r="J40" s="12">
        <f>J39+I40-$D$5</f>
        <v>50453.112589304168</v>
      </c>
      <c r="K40" s="10">
        <f t="shared" si="5"/>
        <v>111</v>
      </c>
      <c r="L40" s="11">
        <f t="shared" si="4"/>
        <v>0.91168432861276816</v>
      </c>
      <c r="M40" s="13">
        <f>N39*$D$3/12</f>
        <v>8.7203937260457938</v>
      </c>
      <c r="N40" s="12">
        <f>N39+M40-$D$5</f>
        <v>9421.9434085391658</v>
      </c>
    </row>
    <row r="41" spans="3:14">
      <c r="C41" s="10">
        <f t="shared" si="3"/>
        <v>32</v>
      </c>
      <c r="D41" s="18">
        <f t="shared" si="0"/>
        <v>0.97369656213708156</v>
      </c>
      <c r="E41" s="13">
        <f t="shared" si="1"/>
        <v>75.116392445737262</v>
      </c>
      <c r="F41" s="12">
        <f t="shared" si="2"/>
        <v>89163.537870888613</v>
      </c>
      <c r="G41" s="10">
        <f>G40+1</f>
        <v>72</v>
      </c>
      <c r="H41" s="11">
        <f>H40*$D$10</f>
        <v>0.94178806491967781</v>
      </c>
      <c r="I41" s="13">
        <f>J40*$D$3/12</f>
        <v>42.04426049108681</v>
      </c>
      <c r="J41" s="12">
        <f>J40+I41-$D$5</f>
        <v>49443.907393353424</v>
      </c>
      <c r="K41" s="10">
        <f t="shared" si="5"/>
        <v>112</v>
      </c>
      <c r="L41" s="11">
        <f t="shared" si="4"/>
        <v>0.91092522425921885</v>
      </c>
      <c r="M41" s="13">
        <f>N40*$D$3/12</f>
        <v>7.8516195071159709</v>
      </c>
      <c r="N41" s="12">
        <f>N40+M41-$D$5</f>
        <v>8378.5455716044489</v>
      </c>
    </row>
    <row r="42" spans="3:14">
      <c r="C42" s="10">
        <f t="shared" si="3"/>
        <v>33</v>
      </c>
      <c r="D42" s="18">
        <f t="shared" si="0"/>
        <v>0.97288582395045631</v>
      </c>
      <c r="E42" s="13">
        <f t="shared" si="1"/>
        <v>74.302948225740508</v>
      </c>
      <c r="F42" s="12">
        <f t="shared" si="2"/>
        <v>88186.591362672523</v>
      </c>
      <c r="G42" s="10">
        <f>G41+1</f>
        <v>73</v>
      </c>
      <c r="H42" s="11">
        <f>H41*$D$10</f>
        <v>0.94100389500717196</v>
      </c>
      <c r="I42" s="13">
        <f>J41*$D$3/12</f>
        <v>41.203256161127854</v>
      </c>
      <c r="J42" s="12">
        <f>J41+I42-$D$5</f>
        <v>48433.86119307272</v>
      </c>
      <c r="K42" s="10">
        <f t="shared" si="5"/>
        <v>113</v>
      </c>
      <c r="L42" s="11">
        <f t="shared" si="4"/>
        <v>0.91016675196591401</v>
      </c>
      <c r="M42" s="13">
        <f>N41*$D$3/12</f>
        <v>6.9821213096703749</v>
      </c>
      <c r="N42" s="12">
        <f>N41+M42-$D$5</f>
        <v>7334.278236472288</v>
      </c>
    </row>
    <row r="43" spans="3:14">
      <c r="C43" s="10">
        <f t="shared" si="3"/>
        <v>34</v>
      </c>
      <c r="D43" s="18">
        <f t="shared" ref="D43:D74" si="6">D42*$D$10</f>
        <v>0.97207576081644265</v>
      </c>
      <c r="E43" s="13">
        <f t="shared" si="1"/>
        <v>73.488826135560444</v>
      </c>
      <c r="F43" s="12">
        <f t="shared" si="2"/>
        <v>87208.830732366259</v>
      </c>
      <c r="G43" s="10">
        <f>G42+1</f>
        <v>74</v>
      </c>
      <c r="H43" s="11">
        <f>H42*$D$10</f>
        <v>0.94022037802548419</v>
      </c>
      <c r="I43" s="13">
        <f>J42*$D$3/12</f>
        <v>40.361550994227265</v>
      </c>
      <c r="J43" s="12">
        <f>J42+I43-$D$5</f>
        <v>47422.973287625115</v>
      </c>
      <c r="K43" s="10">
        <f t="shared" si="5"/>
        <v>114</v>
      </c>
      <c r="L43" s="11">
        <f t="shared" si="4"/>
        <v>0.9094089112065753</v>
      </c>
      <c r="M43" s="13">
        <f>N42*$D$3/12</f>
        <v>6.1118985303935736</v>
      </c>
      <c r="N43" s="12">
        <f>N42+M43-$D$5</f>
        <v>6289.1406785608506</v>
      </c>
    </row>
    <row r="44" spans="3:14">
      <c r="C44" s="10">
        <f t="shared" si="3"/>
        <v>35</v>
      </c>
      <c r="D44" s="18">
        <f t="shared" si="6"/>
        <v>0.9712663721729653</v>
      </c>
      <c r="E44" s="13">
        <f t="shared" si="1"/>
        <v>72.674025610305222</v>
      </c>
      <c r="F44" s="12">
        <f t="shared" si="2"/>
        <v>86230.255301534737</v>
      </c>
      <c r="G44" s="10">
        <f>G43+1</f>
        <v>75</v>
      </c>
      <c r="H44" s="11">
        <f>H43*$D$10</f>
        <v>0.93943751343095849</v>
      </c>
      <c r="I44" s="13">
        <f>J43*$D$3/12</f>
        <v>39.519144406354265</v>
      </c>
      <c r="J44" s="12">
        <f>J43+I44-$D$5</f>
        <v>46411.242975589637</v>
      </c>
      <c r="K44" s="10">
        <f t="shared" si="5"/>
        <v>115</v>
      </c>
      <c r="L44" s="11">
        <f t="shared" si="4"/>
        <v>0.90865170145536256</v>
      </c>
      <c r="M44" s="13">
        <f>N43*$D$3/12</f>
        <v>5.2409505654673758</v>
      </c>
      <c r="N44" s="12">
        <f>N43+M44-$D$5</f>
        <v>5243.1321726844872</v>
      </c>
    </row>
    <row r="45" spans="3:14">
      <c r="C45" s="10">
        <f t="shared" si="3"/>
        <v>36</v>
      </c>
      <c r="D45" s="18">
        <f t="shared" si="6"/>
        <v>0.97045765745841672</v>
      </c>
      <c r="E45" s="13">
        <f t="shared" si="1"/>
        <v>71.858546084612286</v>
      </c>
      <c r="F45" s="12">
        <f t="shared" si="2"/>
        <v>85250.864391177514</v>
      </c>
      <c r="G45" s="10">
        <f>G44+1</f>
        <v>76</v>
      </c>
      <c r="H45" s="11">
        <f>H44*$D$10</f>
        <v>0.9386553006803916</v>
      </c>
      <c r="I45" s="13">
        <f>J44*$D$3/12</f>
        <v>38.676035812991366</v>
      </c>
      <c r="J45" s="12">
        <f>J44+I45-$D$5</f>
        <v>45398.669554960798</v>
      </c>
      <c r="K45" s="10">
        <f t="shared" si="5"/>
        <v>116</v>
      </c>
      <c r="L45" s="11">
        <f t="shared" si="4"/>
        <v>0.90789512218687363</v>
      </c>
      <c r="M45" s="13">
        <f>N44*$D$3/12</f>
        <v>4.3692768105704056</v>
      </c>
      <c r="N45" s="12">
        <f>N44+M45-$D$5</f>
        <v>4196.2519930532253</v>
      </c>
    </row>
    <row r="46" spans="3:14">
      <c r="C46" s="10">
        <f t="shared" si="3"/>
        <v>37</v>
      </c>
      <c r="D46" s="18">
        <f t="shared" si="6"/>
        <v>0.96964961611165712</v>
      </c>
      <c r="E46" s="13">
        <f t="shared" si="1"/>
        <v>71.042386992647934</v>
      </c>
      <c r="F46" s="12">
        <f t="shared" si="2"/>
        <v>84270.657321728329</v>
      </c>
      <c r="G46" s="10">
        <f>G45+1</f>
        <v>77</v>
      </c>
      <c r="H46" s="11">
        <f>H45*$D$10</f>
        <v>0.93787373923103245</v>
      </c>
      <c r="I46" s="13">
        <f>J45*$D$3/12</f>
        <v>37.832224629133997</v>
      </c>
      <c r="J46" s="12">
        <f>J45+I46-$D$5</f>
        <v>44385.252323148103</v>
      </c>
      <c r="K46" s="10">
        <f t="shared" si="5"/>
        <v>117</v>
      </c>
      <c r="L46" s="11">
        <f t="shared" si="4"/>
        <v>0.90713917287614354</v>
      </c>
      <c r="M46" s="13">
        <f>N45*$D$3/12</f>
        <v>3.4968766608776876</v>
      </c>
      <c r="N46" s="12">
        <f>N45+M46-$D$5</f>
        <v>3148.4994132722718</v>
      </c>
    </row>
    <row r="47" spans="3:14">
      <c r="C47" s="10">
        <f t="shared" si="3"/>
        <v>38</v>
      </c>
      <c r="D47" s="18">
        <f t="shared" si="6"/>
        <v>0.96884224757201387</v>
      </c>
      <c r="E47" s="13">
        <f t="shared" si="1"/>
        <v>70.225547768106949</v>
      </c>
      <c r="F47" s="12">
        <f t="shared" si="2"/>
        <v>83289.633413054602</v>
      </c>
      <c r="G47" s="10">
        <f>G46+1</f>
        <v>78</v>
      </c>
      <c r="H47" s="11">
        <f>H46*$D$10</f>
        <v>0.93709282854058207</v>
      </c>
      <c r="I47" s="13">
        <f>J46*$D$3/12</f>
        <v>36.987710269290083</v>
      </c>
      <c r="J47" s="12">
        <f>J46+I47-$D$5</f>
        <v>43370.990576975564</v>
      </c>
      <c r="K47" s="10">
        <f t="shared" si="5"/>
        <v>118</v>
      </c>
      <c r="L47" s="11">
        <f t="shared" si="4"/>
        <v>0.90638385299864477</v>
      </c>
      <c r="M47" s="13">
        <f>N46*$D$3/12</f>
        <v>2.6237495110602267</v>
      </c>
      <c r="N47" s="12">
        <f>N46+M47-$D$5</f>
        <v>2099.8737063415006</v>
      </c>
    </row>
    <row r="48" spans="3:14">
      <c r="C48" s="10">
        <f t="shared" si="3"/>
        <v>39</v>
      </c>
      <c r="D48" s="18">
        <f t="shared" si="6"/>
        <v>0.9680355512792812</v>
      </c>
      <c r="E48" s="13">
        <f t="shared" si="1"/>
        <v>69.408027844212171</v>
      </c>
      <c r="F48" s="12">
        <f t="shared" si="2"/>
        <v>82307.791984456984</v>
      </c>
      <c r="G48" s="10">
        <f>G47+1</f>
        <v>79</v>
      </c>
      <c r="H48" s="11">
        <f>H47*$D$10</f>
        <v>0.93631256806719287</v>
      </c>
      <c r="I48" s="13">
        <f>J47*$D$3/12</f>
        <v>36.142492147479636</v>
      </c>
      <c r="J48" s="12">
        <f>J47+I48-$D$5</f>
        <v>42355.883612681217</v>
      </c>
      <c r="K48" s="10">
        <f t="shared" si="5"/>
        <v>119</v>
      </c>
      <c r="L48" s="11">
        <f t="shared" si="4"/>
        <v>0.90562916203028632</v>
      </c>
      <c r="M48" s="13">
        <f>N47*$D$3/12</f>
        <v>1.7498947552845838</v>
      </c>
      <c r="N48" s="12">
        <f>N47+M48-$D$5</f>
        <v>1050.3741446549534</v>
      </c>
    </row>
    <row r="49" spans="3:14" ht="15" thickBot="1">
      <c r="C49" s="14">
        <f t="shared" si="3"/>
        <v>40</v>
      </c>
      <c r="D49" s="19">
        <f t="shared" si="6"/>
        <v>0.96722952667371986</v>
      </c>
      <c r="E49" s="16">
        <f t="shared" si="1"/>
        <v>68.589826653714155</v>
      </c>
      <c r="F49" s="17">
        <f t="shared" si="2"/>
        <v>81325.132354668865</v>
      </c>
      <c r="G49" s="14">
        <f>G48+1</f>
        <v>80</v>
      </c>
      <c r="H49" s="15">
        <f>H48*$D$10</f>
        <v>0.93553295726946839</v>
      </c>
      <c r="I49" s="16">
        <f>J48*$D$3/12</f>
        <v>35.296569677234352</v>
      </c>
      <c r="J49" s="17">
        <f>J48+I49-$D$5</f>
        <v>41339.930725916623</v>
      </c>
      <c r="K49" s="14">
        <f t="shared" si="5"/>
        <v>120</v>
      </c>
      <c r="L49" s="15">
        <f t="shared" si="4"/>
        <v>0.90487509944741351</v>
      </c>
      <c r="M49" s="16">
        <f>N48*$D$3/12</f>
        <v>0.87531178721246128</v>
      </c>
      <c r="N49" s="17">
        <f>N48+M49-$D$5</f>
        <v>3.3423930290155113E-10</v>
      </c>
    </row>
  </sheetData>
  <pageMargins left="0.70866141732283472" right="0.70866141732283472" top="0.74803149606299213" bottom="0.74803149606299213" header="0.31496062992125984" footer="0.31496062992125984"/>
  <pageSetup paperSize="9" scale="68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K38"/>
  <sheetViews>
    <sheetView topLeftCell="A27" workbookViewId="0">
      <selection activeCell="D34" sqref="D34"/>
    </sheetView>
  </sheetViews>
  <sheetFormatPr baseColWidth="10" defaultRowHeight="14.4"/>
  <cols>
    <col min="2" max="2" width="14.5546875" bestFit="1" customWidth="1"/>
    <col min="3" max="4" width="16.44140625" bestFit="1" customWidth="1"/>
    <col min="8" max="9" width="14.5546875" bestFit="1" customWidth="1"/>
    <col min="10" max="10" width="14.33203125" bestFit="1" customWidth="1"/>
    <col min="11" max="11" width="12.88671875" bestFit="1" customWidth="1"/>
  </cols>
  <sheetData>
    <row r="2" spans="2:11">
      <c r="B2" s="3" t="s">
        <v>13</v>
      </c>
      <c r="C2" s="6">
        <v>1.0050335853501452E-2</v>
      </c>
    </row>
    <row r="3" spans="2:11">
      <c r="B3" s="3" t="s">
        <v>16</v>
      </c>
      <c r="C3" s="2">
        <v>100000000</v>
      </c>
    </row>
    <row r="4" spans="2:11">
      <c r="D4" s="3" t="s">
        <v>20</v>
      </c>
    </row>
    <row r="5" spans="2:11">
      <c r="B5" s="3" t="s">
        <v>14</v>
      </c>
      <c r="C5" s="4">
        <f>SUM(J10:J19)</f>
        <v>9466174.5741283521</v>
      </c>
      <c r="D5" s="4">
        <f>C24-C5</f>
        <v>89431.800023766235</v>
      </c>
    </row>
    <row r="6" spans="2:11">
      <c r="B6" s="3" t="s">
        <v>15</v>
      </c>
      <c r="C6" s="4">
        <f>SUM(K10:K19)</f>
        <v>-9466174.574128354</v>
      </c>
      <c r="D6" s="2">
        <f>-SUMPRODUCT(F10:F19,H10:H19,D10:D19,I29:I38)-C6</f>
        <v>5178.1640759054571</v>
      </c>
    </row>
    <row r="7" spans="2:11">
      <c r="B7" s="3" t="s">
        <v>19</v>
      </c>
      <c r="C7" s="4">
        <f>C5+C6</f>
        <v>0</v>
      </c>
      <c r="D7" s="4">
        <f>SUM(D5:D6)</f>
        <v>94609.964099671692</v>
      </c>
    </row>
    <row r="9" spans="2:11">
      <c r="B9" s="3" t="s">
        <v>17</v>
      </c>
      <c r="C9" s="3" t="s">
        <v>18</v>
      </c>
      <c r="D9" s="3" t="s">
        <v>1</v>
      </c>
      <c r="E9" s="3" t="s">
        <v>8</v>
      </c>
      <c r="F9" s="3" t="s">
        <v>12</v>
      </c>
      <c r="G9" s="3" t="s">
        <v>9</v>
      </c>
      <c r="H9" s="3" t="s">
        <v>10</v>
      </c>
      <c r="I9" s="3" t="s">
        <v>11</v>
      </c>
      <c r="J9" s="3" t="s">
        <v>14</v>
      </c>
      <c r="K9" s="3" t="s">
        <v>15</v>
      </c>
    </row>
    <row r="10" spans="2:11">
      <c r="B10">
        <f>C10-1</f>
        <v>0</v>
      </c>
      <c r="C10">
        <v>1</v>
      </c>
      <c r="D10" s="4">
        <f t="shared" ref="D10:D19" si="0">$C$3</f>
        <v>100000000</v>
      </c>
      <c r="E10" s="6">
        <f>(1-I10)/G10</f>
        <v>9.8630136986301454E-3</v>
      </c>
      <c r="F10" s="5">
        <v>0.01</v>
      </c>
      <c r="G10">
        <f>(C10-B10)*365/360</f>
        <v>1.0138888888888888</v>
      </c>
      <c r="H10">
        <v>1</v>
      </c>
      <c r="I10">
        <f t="shared" ref="I10:I19" si="1">EXP(-$C$2*C10)</f>
        <v>0.99</v>
      </c>
      <c r="J10" s="4">
        <f>I10*E10*G10*D10</f>
        <v>990000.00000000081</v>
      </c>
      <c r="K10" s="4">
        <f>-I10*F10*H10*D10</f>
        <v>-990000.00000000012</v>
      </c>
    </row>
    <row r="11" spans="2:11">
      <c r="B11">
        <f t="shared" ref="B11:B19" si="2">C11-1</f>
        <v>1</v>
      </c>
      <c r="C11">
        <f>C10+1</f>
        <v>2</v>
      </c>
      <c r="D11" s="4">
        <f t="shared" si="0"/>
        <v>100000000</v>
      </c>
      <c r="E11" s="6">
        <f>(1-I11/I10)/G11</f>
        <v>9.8630136986301454E-3</v>
      </c>
      <c r="F11" s="5">
        <v>0.01</v>
      </c>
      <c r="G11">
        <f t="shared" ref="G11:G19" si="3">(C11-B11)*365/360</f>
        <v>1.0138888888888888</v>
      </c>
      <c r="H11">
        <v>1</v>
      </c>
      <c r="I11">
        <f t="shared" si="1"/>
        <v>0.98009999999999997</v>
      </c>
      <c r="J11" s="4">
        <f t="shared" ref="J11:J19" si="4">I11*E11*G11*D11</f>
        <v>980100.00000000081</v>
      </c>
      <c r="K11" s="4">
        <f t="shared" ref="K11:K19" si="5">-I11*F11*H11*D11</f>
        <v>-980100.00000000012</v>
      </c>
    </row>
    <row r="12" spans="2:11">
      <c r="B12">
        <f t="shared" si="2"/>
        <v>2</v>
      </c>
      <c r="C12">
        <f t="shared" ref="C12:C19" si="6">C11+1</f>
        <v>3</v>
      </c>
      <c r="D12" s="4">
        <f t="shared" si="0"/>
        <v>100000000</v>
      </c>
      <c r="E12" s="6">
        <f t="shared" ref="E12:E19" si="7">(1-I12/I11)/G12</f>
        <v>9.8630136986301454E-3</v>
      </c>
      <c r="F12" s="5">
        <v>0.01</v>
      </c>
      <c r="G12">
        <f t="shared" si="3"/>
        <v>1.0138888888888888</v>
      </c>
      <c r="H12">
        <v>1</v>
      </c>
      <c r="I12">
        <f t="shared" si="1"/>
        <v>0.97029899999999991</v>
      </c>
      <c r="J12" s="4">
        <f t="shared" si="4"/>
        <v>970299.0000000007</v>
      </c>
      <c r="K12" s="4">
        <f t="shared" si="5"/>
        <v>-970299</v>
      </c>
    </row>
    <row r="13" spans="2:11">
      <c r="B13">
        <f t="shared" si="2"/>
        <v>3</v>
      </c>
      <c r="C13">
        <f t="shared" si="6"/>
        <v>4</v>
      </c>
      <c r="D13" s="4">
        <f t="shared" si="0"/>
        <v>100000000</v>
      </c>
      <c r="E13" s="6">
        <f t="shared" si="7"/>
        <v>9.8630136986301454E-3</v>
      </c>
      <c r="F13" s="5">
        <v>0.01</v>
      </c>
      <c r="G13">
        <f t="shared" si="3"/>
        <v>1.0138888888888888</v>
      </c>
      <c r="H13">
        <v>1</v>
      </c>
      <c r="I13">
        <f t="shared" si="1"/>
        <v>0.96059600999999994</v>
      </c>
      <c r="J13" s="4">
        <f t="shared" si="4"/>
        <v>960596.01000000071</v>
      </c>
      <c r="K13" s="4">
        <f t="shared" si="5"/>
        <v>-960596.01</v>
      </c>
    </row>
    <row r="14" spans="2:11">
      <c r="B14">
        <f t="shared" si="2"/>
        <v>4</v>
      </c>
      <c r="C14">
        <f t="shared" si="6"/>
        <v>5</v>
      </c>
      <c r="D14" s="4">
        <f t="shared" si="0"/>
        <v>100000000</v>
      </c>
      <c r="E14" s="6">
        <f t="shared" si="7"/>
        <v>9.8630136986301454E-3</v>
      </c>
      <c r="F14" s="5">
        <v>0.01</v>
      </c>
      <c r="G14">
        <f t="shared" si="3"/>
        <v>1.0138888888888888</v>
      </c>
      <c r="H14">
        <v>1</v>
      </c>
      <c r="I14">
        <f t="shared" si="1"/>
        <v>0.95099004989999991</v>
      </c>
      <c r="J14" s="4">
        <f t="shared" si="4"/>
        <v>950990.04990000057</v>
      </c>
      <c r="K14" s="4">
        <f t="shared" si="5"/>
        <v>-950990.04989999998</v>
      </c>
    </row>
    <row r="15" spans="2:11">
      <c r="B15">
        <f t="shared" si="2"/>
        <v>5</v>
      </c>
      <c r="C15">
        <f t="shared" si="6"/>
        <v>6</v>
      </c>
      <c r="D15" s="4">
        <f t="shared" si="0"/>
        <v>100000000</v>
      </c>
      <c r="E15" s="6">
        <f t="shared" si="7"/>
        <v>9.8630136986301454E-3</v>
      </c>
      <c r="F15" s="5">
        <v>0.01</v>
      </c>
      <c r="G15">
        <f t="shared" si="3"/>
        <v>1.0138888888888888</v>
      </c>
      <c r="H15">
        <v>1</v>
      </c>
      <c r="I15">
        <f t="shared" si="1"/>
        <v>0.94148014940099989</v>
      </c>
      <c r="J15" s="4">
        <f t="shared" si="4"/>
        <v>941480.1494010007</v>
      </c>
      <c r="K15" s="4">
        <f t="shared" si="5"/>
        <v>-941480.14940099977</v>
      </c>
    </row>
    <row r="16" spans="2:11">
      <c r="B16">
        <f t="shared" si="2"/>
        <v>6</v>
      </c>
      <c r="C16">
        <f t="shared" si="6"/>
        <v>7</v>
      </c>
      <c r="D16" s="4">
        <f t="shared" si="0"/>
        <v>100000000</v>
      </c>
      <c r="E16" s="6">
        <f t="shared" si="7"/>
        <v>9.8630136986301454E-3</v>
      </c>
      <c r="F16" s="5">
        <v>0.01</v>
      </c>
      <c r="G16">
        <f t="shared" si="3"/>
        <v>1.0138888888888888</v>
      </c>
      <c r="H16">
        <v>1</v>
      </c>
      <c r="I16">
        <f t="shared" si="1"/>
        <v>0.93206534790698992</v>
      </c>
      <c r="J16" s="4">
        <f t="shared" si="4"/>
        <v>932065.34790699068</v>
      </c>
      <c r="K16" s="4">
        <f t="shared" si="5"/>
        <v>-932065.34790698998</v>
      </c>
    </row>
    <row r="17" spans="2:11">
      <c r="B17">
        <f t="shared" si="2"/>
        <v>7</v>
      </c>
      <c r="C17">
        <f t="shared" si="6"/>
        <v>8</v>
      </c>
      <c r="D17" s="4">
        <f t="shared" si="0"/>
        <v>100000000</v>
      </c>
      <c r="E17" s="6">
        <f t="shared" si="7"/>
        <v>9.8630136986300361E-3</v>
      </c>
      <c r="F17" s="5">
        <v>0.01</v>
      </c>
      <c r="G17">
        <f t="shared" si="3"/>
        <v>1.0138888888888888</v>
      </c>
      <c r="H17">
        <v>1</v>
      </c>
      <c r="I17">
        <f t="shared" si="1"/>
        <v>0.92274469442792006</v>
      </c>
      <c r="J17" s="4">
        <f t="shared" si="4"/>
        <v>922744.69442791061</v>
      </c>
      <c r="K17" s="4">
        <f t="shared" si="5"/>
        <v>-922744.69442792004</v>
      </c>
    </row>
    <row r="18" spans="2:11">
      <c r="B18">
        <f t="shared" si="2"/>
        <v>8</v>
      </c>
      <c r="C18">
        <f t="shared" si="6"/>
        <v>9</v>
      </c>
      <c r="D18" s="4">
        <f t="shared" si="0"/>
        <v>100000000</v>
      </c>
      <c r="E18" s="6">
        <f t="shared" si="7"/>
        <v>9.8630136986301454E-3</v>
      </c>
      <c r="F18" s="5">
        <v>0.01</v>
      </c>
      <c r="G18">
        <f t="shared" si="3"/>
        <v>1.0138888888888888</v>
      </c>
      <c r="H18">
        <v>1</v>
      </c>
      <c r="I18">
        <f t="shared" si="1"/>
        <v>0.91351724748364083</v>
      </c>
      <c r="J18" s="4">
        <f t="shared" si="4"/>
        <v>913517.24748364149</v>
      </c>
      <c r="K18" s="4">
        <f t="shared" si="5"/>
        <v>-913517.24748364079</v>
      </c>
    </row>
    <row r="19" spans="2:11">
      <c r="B19">
        <f t="shared" si="2"/>
        <v>9</v>
      </c>
      <c r="C19">
        <f t="shared" si="6"/>
        <v>10</v>
      </c>
      <c r="D19" s="4">
        <f t="shared" si="0"/>
        <v>100000000</v>
      </c>
      <c r="E19" s="6">
        <f t="shared" si="7"/>
        <v>9.8630136986301454E-3</v>
      </c>
      <c r="F19" s="5">
        <v>0.01</v>
      </c>
      <c r="G19">
        <f t="shared" si="3"/>
        <v>1.0138888888888888</v>
      </c>
      <c r="H19">
        <v>1</v>
      </c>
      <c r="I19">
        <f t="shared" si="1"/>
        <v>0.90438207500880441</v>
      </c>
      <c r="J19" s="4">
        <f t="shared" si="4"/>
        <v>904382.07500880514</v>
      </c>
      <c r="K19" s="4">
        <f t="shared" si="5"/>
        <v>-904382.07500880444</v>
      </c>
    </row>
    <row r="21" spans="2:11">
      <c r="B21" s="3" t="s">
        <v>13</v>
      </c>
      <c r="C21" s="6">
        <v>1.0151351056374432E-2</v>
      </c>
    </row>
    <row r="22" spans="2:11">
      <c r="B22" s="3" t="s">
        <v>16</v>
      </c>
      <c r="C22" s="2">
        <v>100000000</v>
      </c>
    </row>
    <row r="24" spans="2:11">
      <c r="B24" s="3" t="s">
        <v>14</v>
      </c>
      <c r="C24" s="4">
        <f>SUM(J29:J38)</f>
        <v>9555606.3741521183</v>
      </c>
    </row>
    <row r="25" spans="2:11">
      <c r="B25" s="3" t="s">
        <v>15</v>
      </c>
      <c r="C25" s="4">
        <f>SUM(K29:K38)</f>
        <v>-9555606.3741529696</v>
      </c>
    </row>
    <row r="26" spans="2:11">
      <c r="B26" s="3" t="s">
        <v>19</v>
      </c>
      <c r="C26" s="4">
        <f>C24+C25</f>
        <v>-8.5122883319854736E-7</v>
      </c>
    </row>
    <row r="28" spans="2:11">
      <c r="B28" s="3" t="s">
        <v>17</v>
      </c>
      <c r="C28" s="3" t="s">
        <v>18</v>
      </c>
      <c r="D28" s="3" t="s">
        <v>1</v>
      </c>
      <c r="E28" s="3" t="s">
        <v>8</v>
      </c>
      <c r="F28" s="3" t="s">
        <v>12</v>
      </c>
      <c r="G28" s="3" t="s">
        <v>9</v>
      </c>
      <c r="H28" s="3" t="s">
        <v>10</v>
      </c>
      <c r="I28" s="3" t="s">
        <v>11</v>
      </c>
      <c r="J28" s="3" t="s">
        <v>14</v>
      </c>
      <c r="K28" s="3" t="s">
        <v>15</v>
      </c>
    </row>
    <row r="29" spans="2:11">
      <c r="B29">
        <f>C29-1</f>
        <v>0</v>
      </c>
      <c r="C29">
        <v>1</v>
      </c>
      <c r="D29" s="4">
        <f t="shared" ref="D29:D38" si="8">$C$3</f>
        <v>100000000</v>
      </c>
      <c r="E29" s="6">
        <f>(1-I29)/G29</f>
        <v>9.9616438356155603E-3</v>
      </c>
      <c r="F29" s="5">
        <v>1.01E-2</v>
      </c>
      <c r="G29">
        <f>(C29-B29)*365/360</f>
        <v>1.0138888888888888</v>
      </c>
      <c r="H29">
        <v>1</v>
      </c>
      <c r="I29">
        <f>EXP(-$C$21*C29)</f>
        <v>0.98990000000000089</v>
      </c>
      <c r="J29" s="4">
        <f>I29*E29*G29*D29</f>
        <v>999798.99999991269</v>
      </c>
      <c r="K29" s="4">
        <f>-I29*F29*H29*D29</f>
        <v>-999799.00000000081</v>
      </c>
    </row>
    <row r="30" spans="2:11">
      <c r="B30">
        <f t="shared" ref="B30:B38" si="9">C30-1</f>
        <v>1</v>
      </c>
      <c r="C30">
        <f>C29+1</f>
        <v>2</v>
      </c>
      <c r="D30" s="4">
        <f t="shared" si="8"/>
        <v>100000000</v>
      </c>
      <c r="E30" s="6">
        <f>(1-I30/I29)/G30</f>
        <v>9.9616438356155603E-3</v>
      </c>
      <c r="F30" s="5">
        <v>1.01E-2</v>
      </c>
      <c r="G30">
        <f t="shared" ref="G30:G38" si="10">(C30-B30)*365/360</f>
        <v>1.0138888888888888</v>
      </c>
      <c r="H30">
        <v>1</v>
      </c>
      <c r="I30">
        <f t="shared" ref="I30:I38" si="11">EXP(-$C$21*C30)</f>
        <v>0.97990201000000177</v>
      </c>
      <c r="J30" s="4">
        <f t="shared" ref="J30:J38" si="12">I30*E30*G30*D30</f>
        <v>989701.03009991453</v>
      </c>
      <c r="K30" s="4">
        <f t="shared" ref="K30:K38" si="13">-I30*F30*H30*D30</f>
        <v>-989701.03010000184</v>
      </c>
    </row>
    <row r="31" spans="2:11">
      <c r="B31">
        <f t="shared" si="9"/>
        <v>2</v>
      </c>
      <c r="C31">
        <f t="shared" ref="C31:C38" si="14">C30+1</f>
        <v>3</v>
      </c>
      <c r="D31" s="4">
        <f t="shared" si="8"/>
        <v>100000000</v>
      </c>
      <c r="E31" s="6">
        <f t="shared" ref="E31:E38" si="15">(1-I31/I30)/G31</f>
        <v>9.9616438356155603E-3</v>
      </c>
      <c r="F31" s="5">
        <v>1.01E-2</v>
      </c>
      <c r="G31">
        <f t="shared" si="10"/>
        <v>1.0138888888888888</v>
      </c>
      <c r="H31">
        <v>1</v>
      </c>
      <c r="I31">
        <f t="shared" si="11"/>
        <v>0.97000499969900267</v>
      </c>
      <c r="J31" s="4">
        <f t="shared" si="12"/>
        <v>979705.04969590623</v>
      </c>
      <c r="K31" s="4">
        <f t="shared" si="13"/>
        <v>-979705.04969599261</v>
      </c>
    </row>
    <row r="32" spans="2:11">
      <c r="B32">
        <f t="shared" si="9"/>
        <v>3</v>
      </c>
      <c r="C32">
        <f t="shared" si="14"/>
        <v>4</v>
      </c>
      <c r="D32" s="4">
        <f t="shared" si="8"/>
        <v>100000000</v>
      </c>
      <c r="E32" s="6">
        <f t="shared" si="15"/>
        <v>9.961643835615451E-3</v>
      </c>
      <c r="F32" s="5">
        <v>1.01E-2</v>
      </c>
      <c r="G32">
        <f t="shared" si="10"/>
        <v>1.0138888888888888</v>
      </c>
      <c r="H32">
        <v>1</v>
      </c>
      <c r="I32">
        <f t="shared" si="11"/>
        <v>0.96020794920204366</v>
      </c>
      <c r="J32" s="4">
        <f t="shared" si="12"/>
        <v>969810.02869396785</v>
      </c>
      <c r="K32" s="4">
        <f t="shared" si="13"/>
        <v>-969810.02869406412</v>
      </c>
    </row>
    <row r="33" spans="2:11">
      <c r="B33">
        <f t="shared" si="9"/>
        <v>4</v>
      </c>
      <c r="C33">
        <f t="shared" si="14"/>
        <v>5</v>
      </c>
      <c r="D33" s="4">
        <f t="shared" si="8"/>
        <v>100000000</v>
      </c>
      <c r="E33" s="6">
        <f t="shared" si="15"/>
        <v>9.9616438356155603E-3</v>
      </c>
      <c r="F33" s="5">
        <v>1.01E-2</v>
      </c>
      <c r="G33">
        <f t="shared" si="10"/>
        <v>1.0138888888888888</v>
      </c>
      <c r="H33">
        <v>1</v>
      </c>
      <c r="I33">
        <f t="shared" si="11"/>
        <v>0.95050984891510393</v>
      </c>
      <c r="J33" s="4">
        <f t="shared" si="12"/>
        <v>960014.94740417018</v>
      </c>
      <c r="K33" s="4">
        <f t="shared" si="13"/>
        <v>-960014.94740425493</v>
      </c>
    </row>
    <row r="34" spans="2:11">
      <c r="B34">
        <f t="shared" si="9"/>
        <v>5</v>
      </c>
      <c r="C34">
        <f t="shared" si="14"/>
        <v>6</v>
      </c>
      <c r="D34" s="4">
        <f t="shared" si="8"/>
        <v>100000000</v>
      </c>
      <c r="E34" s="6">
        <f t="shared" si="15"/>
        <v>9.9616438356155603E-3</v>
      </c>
      <c r="F34" s="5">
        <v>1.01E-2</v>
      </c>
      <c r="G34">
        <f t="shared" si="10"/>
        <v>1.0138888888888888</v>
      </c>
      <c r="H34">
        <v>1</v>
      </c>
      <c r="I34">
        <f t="shared" si="11"/>
        <v>0.94090969944106218</v>
      </c>
      <c r="J34" s="4">
        <f t="shared" si="12"/>
        <v>950318.79643538897</v>
      </c>
      <c r="K34" s="4">
        <f t="shared" si="13"/>
        <v>-950318.79643547279</v>
      </c>
    </row>
    <row r="35" spans="2:11">
      <c r="B35">
        <f t="shared" si="9"/>
        <v>6</v>
      </c>
      <c r="C35">
        <f t="shared" si="14"/>
        <v>7</v>
      </c>
      <c r="D35" s="4">
        <f t="shared" si="8"/>
        <v>100000000</v>
      </c>
      <c r="E35" s="6">
        <f t="shared" si="15"/>
        <v>9.961643835615451E-3</v>
      </c>
      <c r="F35" s="5">
        <v>1.01E-2</v>
      </c>
      <c r="G35">
        <f t="shared" si="10"/>
        <v>1.0138888888888888</v>
      </c>
      <c r="H35">
        <v>1</v>
      </c>
      <c r="I35">
        <f t="shared" si="11"/>
        <v>0.93140651147670839</v>
      </c>
      <c r="J35" s="4">
        <f t="shared" si="12"/>
        <v>940720.57659138204</v>
      </c>
      <c r="K35" s="4">
        <f t="shared" si="13"/>
        <v>-940720.5765914754</v>
      </c>
    </row>
    <row r="36" spans="2:11">
      <c r="B36">
        <f t="shared" si="9"/>
        <v>7</v>
      </c>
      <c r="C36">
        <f t="shared" si="14"/>
        <v>8</v>
      </c>
      <c r="D36" s="4">
        <f t="shared" si="8"/>
        <v>100000000</v>
      </c>
      <c r="E36" s="6">
        <f t="shared" si="15"/>
        <v>9.9616438356155603E-3</v>
      </c>
      <c r="F36" s="5">
        <v>1.01E-2</v>
      </c>
      <c r="G36">
        <f t="shared" si="10"/>
        <v>1.0138888888888888</v>
      </c>
      <c r="H36">
        <v>1</v>
      </c>
      <c r="I36">
        <f t="shared" si="11"/>
        <v>0.92199930571079447</v>
      </c>
      <c r="J36" s="4">
        <f t="shared" si="12"/>
        <v>931219.29876782023</v>
      </c>
      <c r="K36" s="4">
        <f t="shared" si="13"/>
        <v>-931219.29876790242</v>
      </c>
    </row>
    <row r="37" spans="2:11">
      <c r="B37">
        <f t="shared" si="9"/>
        <v>8</v>
      </c>
      <c r="C37">
        <f t="shared" si="14"/>
        <v>9</v>
      </c>
      <c r="D37" s="4">
        <f t="shared" si="8"/>
        <v>100000000</v>
      </c>
      <c r="E37" s="6">
        <f t="shared" si="15"/>
        <v>9.9616438356155603E-3</v>
      </c>
      <c r="F37" s="5">
        <v>1.01E-2</v>
      </c>
      <c r="G37">
        <f t="shared" si="10"/>
        <v>1.0138888888888888</v>
      </c>
      <c r="H37">
        <v>1</v>
      </c>
      <c r="I37">
        <f t="shared" si="11"/>
        <v>0.91268711272311631</v>
      </c>
      <c r="J37" s="4">
        <f t="shared" si="12"/>
        <v>921813.9838502662</v>
      </c>
      <c r="K37" s="4">
        <f t="shared" si="13"/>
        <v>-921813.98385034746</v>
      </c>
    </row>
    <row r="38" spans="2:11">
      <c r="B38">
        <f t="shared" si="9"/>
        <v>9</v>
      </c>
      <c r="C38">
        <f t="shared" si="14"/>
        <v>10</v>
      </c>
      <c r="D38" s="4">
        <f t="shared" si="8"/>
        <v>100000000</v>
      </c>
      <c r="E38" s="6">
        <f t="shared" si="15"/>
        <v>9.9616438356156696E-3</v>
      </c>
      <c r="F38" s="5">
        <v>1.01E-2</v>
      </c>
      <c r="G38">
        <f t="shared" si="10"/>
        <v>1.0138888888888888</v>
      </c>
      <c r="H38">
        <v>1</v>
      </c>
      <c r="I38">
        <f t="shared" si="11"/>
        <v>0.90346897288461359</v>
      </c>
      <c r="J38" s="4">
        <f t="shared" si="12"/>
        <v>912503.6626133892</v>
      </c>
      <c r="K38" s="4">
        <f t="shared" si="13"/>
        <v>-912503.66261345963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L57"/>
  <sheetViews>
    <sheetView workbookViewId="0">
      <selection activeCell="D15" sqref="D15"/>
    </sheetView>
  </sheetViews>
  <sheetFormatPr baseColWidth="10" defaultRowHeight="14.4"/>
  <cols>
    <col min="2" max="2" width="14.5546875" bestFit="1" customWidth="1"/>
    <col min="3" max="4" width="16.44140625" bestFit="1" customWidth="1"/>
    <col min="8" max="9" width="14.5546875" bestFit="1" customWidth="1"/>
    <col min="10" max="12" width="14.33203125" bestFit="1" customWidth="1"/>
  </cols>
  <sheetData>
    <row r="2" spans="2:12">
      <c r="B2" s="3" t="s">
        <v>13</v>
      </c>
      <c r="C2" s="6">
        <v>1.0050335853501452E-2</v>
      </c>
    </row>
    <row r="3" spans="2:12">
      <c r="B3" s="3" t="s">
        <v>16</v>
      </c>
      <c r="C3" s="2">
        <v>100000000</v>
      </c>
    </row>
    <row r="4" spans="2:12">
      <c r="D4" s="3" t="s">
        <v>20</v>
      </c>
    </row>
    <row r="5" spans="2:12">
      <c r="B5" s="3" t="s">
        <v>14</v>
      </c>
      <c r="C5" s="4">
        <f>SUM(K10:K19)</f>
        <v>9658018.0567762572</v>
      </c>
      <c r="D5" s="4">
        <f>C24-C5</f>
        <v>96580.180566893891</v>
      </c>
    </row>
    <row r="6" spans="2:12">
      <c r="B6" s="3" t="s">
        <v>15</v>
      </c>
      <c r="C6" s="4">
        <f>SUM(L10:L19)</f>
        <v>-9658018.056776261</v>
      </c>
      <c r="D6" s="2">
        <f>-SUMPRODUCT(F10:F19,H10:H19,D10:D19,J10:J19)-C6</f>
        <v>0</v>
      </c>
    </row>
    <row r="7" spans="2:12">
      <c r="B7" s="3" t="s">
        <v>19</v>
      </c>
      <c r="C7" s="4">
        <f>C5+C6</f>
        <v>0</v>
      </c>
      <c r="D7" s="4">
        <f>SUM(D5:D6)</f>
        <v>96580.180566893891</v>
      </c>
    </row>
    <row r="9" spans="2:12">
      <c r="B9" s="3" t="s">
        <v>17</v>
      </c>
      <c r="C9" s="3" t="s">
        <v>18</v>
      </c>
      <c r="D9" s="3" t="s">
        <v>1</v>
      </c>
      <c r="E9" s="3" t="s">
        <v>8</v>
      </c>
      <c r="F9" s="3" t="s">
        <v>12</v>
      </c>
      <c r="G9" s="3" t="s">
        <v>9</v>
      </c>
      <c r="H9" s="3" t="s">
        <v>10</v>
      </c>
      <c r="I9" s="3" t="s">
        <v>11</v>
      </c>
      <c r="J9" s="3" t="s">
        <v>21</v>
      </c>
      <c r="K9" s="3" t="s">
        <v>14</v>
      </c>
      <c r="L9" s="3" t="s">
        <v>15</v>
      </c>
    </row>
    <row r="10" spans="2:12">
      <c r="B10">
        <f>C10-1</f>
        <v>0</v>
      </c>
      <c r="C10">
        <v>1</v>
      </c>
      <c r="D10" s="4">
        <f t="shared" ref="D10:D19" si="0">$C$3</f>
        <v>100000000</v>
      </c>
      <c r="E10" s="6">
        <f>(1-I10)/G10</f>
        <v>9.8630136986301454E-3</v>
      </c>
      <c r="F10" s="5">
        <v>0.01</v>
      </c>
      <c r="G10">
        <f>(C10-B10)*365/360</f>
        <v>1.0138888888888888</v>
      </c>
      <c r="H10">
        <v>1</v>
      </c>
      <c r="I10">
        <f t="shared" ref="I10:I19" si="1">EXP(-$C$2*C10)</f>
        <v>0.99</v>
      </c>
      <c r="J10">
        <f t="shared" ref="J10:J19" si="2">H48</f>
        <v>0.9936631944444444</v>
      </c>
      <c r="K10" s="4">
        <f>J10*E10*G10*D10</f>
        <v>993663.19444444531</v>
      </c>
      <c r="L10" s="4">
        <f>-J10*F10*H10*D10</f>
        <v>-993663.19444444438</v>
      </c>
    </row>
    <row r="11" spans="2:12">
      <c r="B11">
        <f t="shared" ref="B11:B19" si="3">C11-1</f>
        <v>1</v>
      </c>
      <c r="C11">
        <f>C10+1</f>
        <v>2</v>
      </c>
      <c r="D11" s="4">
        <f t="shared" si="0"/>
        <v>100000000</v>
      </c>
      <c r="E11" s="6">
        <f>(1-I11/I10)/G11</f>
        <v>9.8630136986301454E-3</v>
      </c>
      <c r="F11" s="5">
        <v>0.01</v>
      </c>
      <c r="G11">
        <f t="shared" ref="G11:G19" si="4">(C11-B11)*365/360</f>
        <v>1.0138888888888888</v>
      </c>
      <c r="H11">
        <v>1</v>
      </c>
      <c r="I11">
        <f t="shared" si="1"/>
        <v>0.98009999999999997</v>
      </c>
      <c r="J11">
        <f t="shared" si="2"/>
        <v>0.98736654399353785</v>
      </c>
      <c r="K11" s="4">
        <f t="shared" ref="K11:K19" si="5">J11*E11*G11*D11</f>
        <v>987366.54399353871</v>
      </c>
      <c r="L11" s="4">
        <f t="shared" ref="L11:L19" si="6">-J11*F11*H11*D11</f>
        <v>-987366.54399353778</v>
      </c>
    </row>
    <row r="12" spans="2:12">
      <c r="B12">
        <f t="shared" si="3"/>
        <v>2</v>
      </c>
      <c r="C12">
        <f t="shared" ref="C12:C19" si="7">C11+1</f>
        <v>3</v>
      </c>
      <c r="D12" s="4">
        <f t="shared" si="0"/>
        <v>100000000</v>
      </c>
      <c r="E12" s="6">
        <f t="shared" ref="E12:E19" si="8">(1-I12/I11)/G12</f>
        <v>9.8630136986301454E-3</v>
      </c>
      <c r="F12" s="5">
        <v>0.01</v>
      </c>
      <c r="G12">
        <f t="shared" si="4"/>
        <v>1.0138888888888888</v>
      </c>
      <c r="H12">
        <v>1</v>
      </c>
      <c r="I12">
        <f t="shared" si="1"/>
        <v>0.97029899999999991</v>
      </c>
      <c r="J12">
        <f t="shared" si="2"/>
        <v>0.98110979419218991</v>
      </c>
      <c r="K12" s="4">
        <f t="shared" si="5"/>
        <v>981109.79419219075</v>
      </c>
      <c r="L12" s="4">
        <f t="shared" si="6"/>
        <v>-981109.79419218993</v>
      </c>
    </row>
    <row r="13" spans="2:12">
      <c r="B13">
        <f t="shared" si="3"/>
        <v>3</v>
      </c>
      <c r="C13">
        <f t="shared" si="7"/>
        <v>4</v>
      </c>
      <c r="D13" s="4">
        <f t="shared" si="0"/>
        <v>100000000</v>
      </c>
      <c r="E13" s="6">
        <f t="shared" si="8"/>
        <v>9.8630136986301454E-3</v>
      </c>
      <c r="F13" s="5">
        <v>0.01</v>
      </c>
      <c r="G13">
        <f t="shared" si="4"/>
        <v>1.0138888888888888</v>
      </c>
      <c r="H13">
        <v>1</v>
      </c>
      <c r="I13">
        <f t="shared" si="1"/>
        <v>0.96059600999999994</v>
      </c>
      <c r="J13">
        <f t="shared" si="2"/>
        <v>0.97489269219774277</v>
      </c>
      <c r="K13" s="4">
        <f t="shared" si="5"/>
        <v>974892.69219774357</v>
      </c>
      <c r="L13" s="4">
        <f t="shared" si="6"/>
        <v>-974892.69219774287</v>
      </c>
    </row>
    <row r="14" spans="2:12">
      <c r="B14">
        <f t="shared" si="3"/>
        <v>4</v>
      </c>
      <c r="C14">
        <f t="shared" si="7"/>
        <v>5</v>
      </c>
      <c r="D14" s="4">
        <f t="shared" si="0"/>
        <v>100000000</v>
      </c>
      <c r="E14" s="6">
        <f t="shared" si="8"/>
        <v>9.8630136986301454E-3</v>
      </c>
      <c r="F14" s="5">
        <v>0.01</v>
      </c>
      <c r="G14">
        <f t="shared" si="4"/>
        <v>1.0138888888888888</v>
      </c>
      <c r="H14">
        <v>1</v>
      </c>
      <c r="I14">
        <f t="shared" si="1"/>
        <v>0.95099004989999991</v>
      </c>
      <c r="J14">
        <f t="shared" si="2"/>
        <v>0.96871498676975365</v>
      </c>
      <c r="K14" s="4">
        <f t="shared" si="5"/>
        <v>968714.98676975444</v>
      </c>
      <c r="L14" s="4">
        <f t="shared" si="6"/>
        <v>-968714.98676975362</v>
      </c>
    </row>
    <row r="15" spans="2:12">
      <c r="B15">
        <f t="shared" si="3"/>
        <v>5</v>
      </c>
      <c r="C15">
        <f t="shared" si="7"/>
        <v>6</v>
      </c>
      <c r="D15" s="4">
        <f t="shared" si="0"/>
        <v>100000000</v>
      </c>
      <c r="E15" s="6">
        <f t="shared" si="8"/>
        <v>9.8630136986301454E-3</v>
      </c>
      <c r="F15" s="5">
        <v>0.01</v>
      </c>
      <c r="G15">
        <f t="shared" si="4"/>
        <v>1.0138888888888888</v>
      </c>
      <c r="H15">
        <v>1</v>
      </c>
      <c r="I15">
        <f t="shared" si="1"/>
        <v>0.94148014940099989</v>
      </c>
      <c r="J15">
        <f t="shared" si="2"/>
        <v>0.96257642825984113</v>
      </c>
      <c r="K15" s="4">
        <f t="shared" si="5"/>
        <v>962576.42825984186</v>
      </c>
      <c r="L15" s="4">
        <f t="shared" si="6"/>
        <v>-962576.42825984117</v>
      </c>
    </row>
    <row r="16" spans="2:12">
      <c r="B16">
        <f t="shared" si="3"/>
        <v>6</v>
      </c>
      <c r="C16">
        <f t="shared" si="7"/>
        <v>7</v>
      </c>
      <c r="D16" s="4">
        <f t="shared" si="0"/>
        <v>100000000</v>
      </c>
      <c r="E16" s="6">
        <f t="shared" si="8"/>
        <v>9.8630136986301454E-3</v>
      </c>
      <c r="F16" s="5">
        <v>0.01</v>
      </c>
      <c r="G16">
        <f t="shared" si="4"/>
        <v>1.0138888888888888</v>
      </c>
      <c r="H16">
        <v>1</v>
      </c>
      <c r="I16">
        <f t="shared" si="1"/>
        <v>0.93206534790698992</v>
      </c>
      <c r="J16">
        <f t="shared" si="2"/>
        <v>0.95647676860159736</v>
      </c>
      <c r="K16" s="4">
        <f t="shared" si="5"/>
        <v>956476.76860159822</v>
      </c>
      <c r="L16" s="4">
        <f t="shared" si="6"/>
        <v>-956476.76860159729</v>
      </c>
    </row>
    <row r="17" spans="2:12">
      <c r="B17">
        <f t="shared" si="3"/>
        <v>7</v>
      </c>
      <c r="C17">
        <f t="shared" si="7"/>
        <v>8</v>
      </c>
      <c r="D17" s="4">
        <f t="shared" si="0"/>
        <v>100000000</v>
      </c>
      <c r="E17" s="6">
        <f t="shared" si="8"/>
        <v>9.8630136986300361E-3</v>
      </c>
      <c r="F17" s="5">
        <v>0.01</v>
      </c>
      <c r="G17">
        <f t="shared" si="4"/>
        <v>1.0138888888888888</v>
      </c>
      <c r="H17">
        <v>1</v>
      </c>
      <c r="I17">
        <f t="shared" si="1"/>
        <v>0.92274469442792006</v>
      </c>
      <c r="J17">
        <f t="shared" si="2"/>
        <v>0.95041576130056293</v>
      </c>
      <c r="K17" s="4">
        <f t="shared" si="5"/>
        <v>950415.7613005531</v>
      </c>
      <c r="L17" s="4">
        <f t="shared" si="6"/>
        <v>-950415.761300563</v>
      </c>
    </row>
    <row r="18" spans="2:12">
      <c r="B18">
        <f t="shared" si="3"/>
        <v>8</v>
      </c>
      <c r="C18">
        <f t="shared" si="7"/>
        <v>9</v>
      </c>
      <c r="D18" s="4">
        <f t="shared" si="0"/>
        <v>100000000</v>
      </c>
      <c r="E18" s="6">
        <f t="shared" si="8"/>
        <v>9.8630136986301454E-3</v>
      </c>
      <c r="F18" s="5">
        <v>0.01</v>
      </c>
      <c r="G18">
        <f t="shared" si="4"/>
        <v>1.0138888888888888</v>
      </c>
      <c r="H18">
        <v>1</v>
      </c>
      <c r="I18">
        <f t="shared" si="1"/>
        <v>0.91351724748364083</v>
      </c>
      <c r="J18">
        <f t="shared" si="2"/>
        <v>0.94439316142426599</v>
      </c>
      <c r="K18" s="4">
        <f t="shared" si="5"/>
        <v>944393.16142426664</v>
      </c>
      <c r="L18" s="4">
        <f t="shared" si="6"/>
        <v>-944393.16142426594</v>
      </c>
    </row>
    <row r="19" spans="2:12">
      <c r="B19">
        <f t="shared" si="3"/>
        <v>9</v>
      </c>
      <c r="C19">
        <f t="shared" si="7"/>
        <v>10</v>
      </c>
      <c r="D19" s="4">
        <f t="shared" si="0"/>
        <v>100000000</v>
      </c>
      <c r="E19" s="6">
        <f t="shared" si="8"/>
        <v>9.8630136986301454E-3</v>
      </c>
      <c r="F19" s="5">
        <v>0.01</v>
      </c>
      <c r="G19">
        <f t="shared" si="4"/>
        <v>1.0138888888888888</v>
      </c>
      <c r="H19">
        <v>1</v>
      </c>
      <c r="I19">
        <f t="shared" si="1"/>
        <v>0.90438207500880441</v>
      </c>
      <c r="J19">
        <f t="shared" si="2"/>
        <v>0.93840872559232402</v>
      </c>
      <c r="K19" s="4">
        <f t="shared" si="5"/>
        <v>938408.72559232486</v>
      </c>
      <c r="L19" s="4">
        <f t="shared" si="6"/>
        <v>-938408.72559232404</v>
      </c>
    </row>
    <row r="21" spans="2:12">
      <c r="B21" s="3" t="s">
        <v>13</v>
      </c>
      <c r="C21" s="6">
        <v>1.0151351056374432E-2</v>
      </c>
    </row>
    <row r="22" spans="2:12">
      <c r="B22" s="3" t="s">
        <v>16</v>
      </c>
      <c r="C22" s="2">
        <v>100000000</v>
      </c>
    </row>
    <row r="24" spans="2:12">
      <c r="B24" s="3" t="s">
        <v>14</v>
      </c>
      <c r="C24" s="4">
        <f>SUM(K29:K38)</f>
        <v>9754598.2373431511</v>
      </c>
    </row>
    <row r="25" spans="2:12">
      <c r="B25" s="3" t="s">
        <v>15</v>
      </c>
      <c r="C25" s="4">
        <f>SUM(L29:L38)</f>
        <v>-9754598.237344021</v>
      </c>
    </row>
    <row r="26" spans="2:12">
      <c r="B26" s="3" t="s">
        <v>19</v>
      </c>
      <c r="C26" s="4">
        <f>C24+C25</f>
        <v>-8.6985528469085693E-7</v>
      </c>
    </row>
    <row r="28" spans="2:12">
      <c r="B28" s="3" t="s">
        <v>17</v>
      </c>
      <c r="C28" s="3" t="s">
        <v>18</v>
      </c>
      <c r="D28" s="3" t="s">
        <v>1</v>
      </c>
      <c r="E28" s="3" t="s">
        <v>8</v>
      </c>
      <c r="F28" s="3" t="s">
        <v>12</v>
      </c>
      <c r="G28" s="3" t="s">
        <v>9</v>
      </c>
      <c r="H28" s="3" t="s">
        <v>10</v>
      </c>
      <c r="I28" s="3" t="s">
        <v>11</v>
      </c>
      <c r="J28" s="3" t="s">
        <v>21</v>
      </c>
      <c r="K28" s="3" t="s">
        <v>14</v>
      </c>
      <c r="L28" s="3" t="s">
        <v>15</v>
      </c>
    </row>
    <row r="29" spans="2:12">
      <c r="B29">
        <f>C29-1</f>
        <v>0</v>
      </c>
      <c r="C29">
        <v>1</v>
      </c>
      <c r="D29" s="4">
        <f t="shared" ref="D29:D38" si="9">$C$3</f>
        <v>100000000</v>
      </c>
      <c r="E29" s="6">
        <f>(1-I29)/G29</f>
        <v>9.9616438356155603E-3</v>
      </c>
      <c r="F29" s="5">
        <v>1.01E-2</v>
      </c>
      <c r="G29">
        <f>(C29-B29)*365/360</f>
        <v>1.0138888888888888</v>
      </c>
      <c r="H29">
        <v>1</v>
      </c>
      <c r="I29">
        <f>EXP(-$C$21*C29)</f>
        <v>0.98990000000000089</v>
      </c>
      <c r="J29">
        <f t="shared" ref="J29:J38" si="10">H48</f>
        <v>0.9936631944444444</v>
      </c>
      <c r="K29" s="4">
        <f>J29*E29*G29*D29</f>
        <v>1003599.8263888003</v>
      </c>
      <c r="L29" s="4">
        <f>-J29*F29*H29*D29</f>
        <v>-1003599.8263888888</v>
      </c>
    </row>
    <row r="30" spans="2:12">
      <c r="B30">
        <f t="shared" ref="B30:B38" si="11">C30-1</f>
        <v>1</v>
      </c>
      <c r="C30">
        <f>C29+1</f>
        <v>2</v>
      </c>
      <c r="D30" s="4">
        <f t="shared" si="9"/>
        <v>100000000</v>
      </c>
      <c r="E30" s="6">
        <f>(1-I30/I29)/G30</f>
        <v>9.9616438356155603E-3</v>
      </c>
      <c r="F30" s="5">
        <v>1.01E-2</v>
      </c>
      <c r="G30">
        <f t="shared" ref="G30:G38" si="12">(C30-B30)*365/360</f>
        <v>1.0138888888888888</v>
      </c>
      <c r="H30">
        <v>1</v>
      </c>
      <c r="I30">
        <f t="shared" ref="I30:I38" si="13">EXP(-$C$21*C30)</f>
        <v>0.97990201000000177</v>
      </c>
      <c r="J30">
        <f t="shared" si="10"/>
        <v>0.98736654399353785</v>
      </c>
      <c r="K30" s="4">
        <f t="shared" ref="K30:K38" si="14">J30*E30*G30*D30</f>
        <v>997240.20943338517</v>
      </c>
      <c r="L30" s="4">
        <f t="shared" ref="L30:L38" si="15">-J30*F30*H30*D30</f>
        <v>-997240.2094334733</v>
      </c>
    </row>
    <row r="31" spans="2:12">
      <c r="B31">
        <f t="shared" si="11"/>
        <v>2</v>
      </c>
      <c r="C31">
        <f t="shared" ref="C31:C38" si="16">C30+1</f>
        <v>3</v>
      </c>
      <c r="D31" s="4">
        <f t="shared" si="9"/>
        <v>100000000</v>
      </c>
      <c r="E31" s="6">
        <f t="shared" ref="E31:E38" si="17">(1-I31/I30)/G31</f>
        <v>9.9616438356155603E-3</v>
      </c>
      <c r="F31" s="5">
        <v>1.01E-2</v>
      </c>
      <c r="G31">
        <f t="shared" si="12"/>
        <v>1.0138888888888888</v>
      </c>
      <c r="H31">
        <v>1</v>
      </c>
      <c r="I31">
        <f t="shared" si="13"/>
        <v>0.97000499969900267</v>
      </c>
      <c r="J31">
        <f t="shared" si="10"/>
        <v>0.98110979419218991</v>
      </c>
      <c r="K31" s="4">
        <f t="shared" si="14"/>
        <v>990920.89213402441</v>
      </c>
      <c r="L31" s="4">
        <f t="shared" si="15"/>
        <v>-990920.89213411172</v>
      </c>
    </row>
    <row r="32" spans="2:12">
      <c r="B32">
        <f t="shared" si="11"/>
        <v>3</v>
      </c>
      <c r="C32">
        <f t="shared" si="16"/>
        <v>4</v>
      </c>
      <c r="D32" s="4">
        <f t="shared" si="9"/>
        <v>100000000</v>
      </c>
      <c r="E32" s="6">
        <f t="shared" si="17"/>
        <v>9.961643835615451E-3</v>
      </c>
      <c r="F32" s="5">
        <v>1.01E-2</v>
      </c>
      <c r="G32">
        <f t="shared" si="12"/>
        <v>1.0138888888888888</v>
      </c>
      <c r="H32">
        <v>1</v>
      </c>
      <c r="I32">
        <f t="shared" si="13"/>
        <v>0.96020794920204366</v>
      </c>
      <c r="J32">
        <f t="shared" si="10"/>
        <v>0.97489269219774277</v>
      </c>
      <c r="K32" s="4">
        <f t="shared" si="14"/>
        <v>984641.61911962263</v>
      </c>
      <c r="L32" s="4">
        <f t="shared" si="15"/>
        <v>-984641.61911972018</v>
      </c>
    </row>
    <row r="33" spans="2:12">
      <c r="B33">
        <f t="shared" si="11"/>
        <v>4</v>
      </c>
      <c r="C33">
        <f t="shared" si="16"/>
        <v>5</v>
      </c>
      <c r="D33" s="4">
        <f t="shared" si="9"/>
        <v>100000000</v>
      </c>
      <c r="E33" s="6">
        <f t="shared" si="17"/>
        <v>9.9616438356155603E-3</v>
      </c>
      <c r="F33" s="5">
        <v>1.01E-2</v>
      </c>
      <c r="G33">
        <f t="shared" si="12"/>
        <v>1.0138888888888888</v>
      </c>
      <c r="H33">
        <v>1</v>
      </c>
      <c r="I33">
        <f t="shared" si="13"/>
        <v>0.95050984891510393</v>
      </c>
      <c r="J33">
        <f t="shared" si="10"/>
        <v>0.96871498676975365</v>
      </c>
      <c r="K33" s="4">
        <f t="shared" si="14"/>
        <v>978402.13663736486</v>
      </c>
      <c r="L33" s="4">
        <f t="shared" si="15"/>
        <v>-978402.13663745113</v>
      </c>
    </row>
    <row r="34" spans="2:12">
      <c r="B34">
        <f t="shared" si="11"/>
        <v>5</v>
      </c>
      <c r="C34">
        <f t="shared" si="16"/>
        <v>6</v>
      </c>
      <c r="D34" s="4">
        <f t="shared" si="9"/>
        <v>100000000</v>
      </c>
      <c r="E34" s="6">
        <f t="shared" si="17"/>
        <v>9.9616438356155603E-3</v>
      </c>
      <c r="F34" s="5">
        <v>1.01E-2</v>
      </c>
      <c r="G34">
        <f t="shared" si="12"/>
        <v>1.0138888888888888</v>
      </c>
      <c r="H34">
        <v>1</v>
      </c>
      <c r="I34">
        <f t="shared" si="13"/>
        <v>0.94090969944106218</v>
      </c>
      <c r="J34">
        <f t="shared" si="10"/>
        <v>0.96257642825984113</v>
      </c>
      <c r="K34" s="4">
        <f t="shared" si="14"/>
        <v>972202.19254235376</v>
      </c>
      <c r="L34" s="4">
        <f t="shared" si="15"/>
        <v>-972202.19254243944</v>
      </c>
    </row>
    <row r="35" spans="2:12">
      <c r="B35">
        <f t="shared" si="11"/>
        <v>6</v>
      </c>
      <c r="C35">
        <f t="shared" si="16"/>
        <v>7</v>
      </c>
      <c r="D35" s="4">
        <f t="shared" si="9"/>
        <v>100000000</v>
      </c>
      <c r="E35" s="6">
        <f t="shared" si="17"/>
        <v>9.961643835615451E-3</v>
      </c>
      <c r="F35" s="5">
        <v>1.01E-2</v>
      </c>
      <c r="G35">
        <f t="shared" si="12"/>
        <v>1.0138888888888888</v>
      </c>
      <c r="H35">
        <v>1</v>
      </c>
      <c r="I35">
        <f t="shared" si="13"/>
        <v>0.93140651147670839</v>
      </c>
      <c r="J35">
        <f t="shared" si="10"/>
        <v>0.95647676860159736</v>
      </c>
      <c r="K35" s="4">
        <f t="shared" si="14"/>
        <v>966041.53628751764</v>
      </c>
      <c r="L35" s="4">
        <f t="shared" si="15"/>
        <v>-966041.53628761321</v>
      </c>
    </row>
    <row r="36" spans="2:12">
      <c r="B36">
        <f t="shared" si="11"/>
        <v>7</v>
      </c>
      <c r="C36">
        <f t="shared" si="16"/>
        <v>8</v>
      </c>
      <c r="D36" s="4">
        <f t="shared" si="9"/>
        <v>100000000</v>
      </c>
      <c r="E36" s="6">
        <f t="shared" si="17"/>
        <v>9.9616438356155603E-3</v>
      </c>
      <c r="F36" s="5">
        <v>1.01E-2</v>
      </c>
      <c r="G36">
        <f t="shared" si="12"/>
        <v>1.0138888888888888</v>
      </c>
      <c r="H36">
        <v>1</v>
      </c>
      <c r="I36">
        <f t="shared" si="13"/>
        <v>0.92199930571079447</v>
      </c>
      <c r="J36">
        <f t="shared" si="10"/>
        <v>0.95041576130056293</v>
      </c>
      <c r="K36" s="4">
        <f t="shared" si="14"/>
        <v>959919.91891348385</v>
      </c>
      <c r="L36" s="4">
        <f t="shared" si="15"/>
        <v>-959919.9189135686</v>
      </c>
    </row>
    <row r="37" spans="2:12">
      <c r="B37">
        <f t="shared" si="11"/>
        <v>8</v>
      </c>
      <c r="C37">
        <f t="shared" si="16"/>
        <v>9</v>
      </c>
      <c r="D37" s="4">
        <f t="shared" si="9"/>
        <v>100000000</v>
      </c>
      <c r="E37" s="6">
        <f t="shared" si="17"/>
        <v>9.9616438356155603E-3</v>
      </c>
      <c r="F37" s="5">
        <v>1.01E-2</v>
      </c>
      <c r="G37">
        <f t="shared" si="12"/>
        <v>1.0138888888888888</v>
      </c>
      <c r="H37">
        <v>1</v>
      </c>
      <c r="I37">
        <f t="shared" si="13"/>
        <v>0.91268711272311631</v>
      </c>
      <c r="J37">
        <f t="shared" si="10"/>
        <v>0.94439316142426599</v>
      </c>
      <c r="K37" s="4">
        <f t="shared" si="14"/>
        <v>953837.09303842462</v>
      </c>
      <c r="L37" s="4">
        <f t="shared" si="15"/>
        <v>-953837.09303850855</v>
      </c>
    </row>
    <row r="38" spans="2:12">
      <c r="B38">
        <f t="shared" si="11"/>
        <v>9</v>
      </c>
      <c r="C38">
        <f t="shared" si="16"/>
        <v>10</v>
      </c>
      <c r="D38" s="4">
        <f t="shared" si="9"/>
        <v>100000000</v>
      </c>
      <c r="E38" s="6">
        <f t="shared" si="17"/>
        <v>9.9616438356156696E-3</v>
      </c>
      <c r="F38" s="5">
        <v>1.01E-2</v>
      </c>
      <c r="G38">
        <f t="shared" si="12"/>
        <v>1.0138888888888888</v>
      </c>
      <c r="H38">
        <v>1</v>
      </c>
      <c r="I38">
        <f t="shared" si="13"/>
        <v>0.90346897288461359</v>
      </c>
      <c r="J38">
        <f t="shared" si="10"/>
        <v>0.93840872559232402</v>
      </c>
      <c r="K38" s="4">
        <f t="shared" si="14"/>
        <v>947792.81284817413</v>
      </c>
      <c r="L38" s="4">
        <f t="shared" si="15"/>
        <v>-947792.81284824735</v>
      </c>
    </row>
    <row r="40" spans="2:12">
      <c r="B40" s="3" t="s">
        <v>13</v>
      </c>
      <c r="C40" s="6">
        <v>6.3569683314059185E-3</v>
      </c>
    </row>
    <row r="41" spans="2:12">
      <c r="B41" s="3" t="s">
        <v>16</v>
      </c>
      <c r="C41" s="2">
        <v>100000000</v>
      </c>
    </row>
    <row r="43" spans="2:12">
      <c r="B43" s="3" t="s">
        <v>14</v>
      </c>
      <c r="C43" s="4">
        <f>SUM(I48:I57)</f>
        <v>6120098.2477835808</v>
      </c>
    </row>
    <row r="44" spans="2:12">
      <c r="B44" s="3" t="s">
        <v>15</v>
      </c>
      <c r="C44" s="4">
        <f>SUM(J48:J57)</f>
        <v>-6120098.2477835668</v>
      </c>
    </row>
    <row r="45" spans="2:12">
      <c r="B45" s="3" t="s">
        <v>19</v>
      </c>
      <c r="C45" s="4">
        <f>C43+C44</f>
        <v>1.3969838619232178E-8</v>
      </c>
    </row>
    <row r="47" spans="2:12">
      <c r="B47" s="3" t="s">
        <v>17</v>
      </c>
      <c r="C47" s="3" t="s">
        <v>18</v>
      </c>
      <c r="D47" s="3" t="s">
        <v>1</v>
      </c>
      <c r="E47" s="3" t="s">
        <v>8</v>
      </c>
      <c r="F47" s="3" t="s">
        <v>12</v>
      </c>
      <c r="G47" s="3" t="s">
        <v>9</v>
      </c>
      <c r="H47" s="3" t="s">
        <v>11</v>
      </c>
      <c r="I47" s="3" t="s">
        <v>14</v>
      </c>
      <c r="J47" s="3" t="s">
        <v>15</v>
      </c>
    </row>
    <row r="48" spans="2:12">
      <c r="B48">
        <f>C48-1</f>
        <v>0</v>
      </c>
      <c r="C48">
        <v>1</v>
      </c>
      <c r="D48" s="4">
        <f t="shared" ref="D48:D57" si="18">$C$3</f>
        <v>100000000</v>
      </c>
      <c r="E48" s="6">
        <f>(1-H48)/G48</f>
        <v>6.2500000000000463E-3</v>
      </c>
      <c r="F48" s="6">
        <v>6.2500000000000003E-3</v>
      </c>
      <c r="G48">
        <f>(C48-B48)*365/360</f>
        <v>1.0138888888888888</v>
      </c>
      <c r="H48">
        <f t="shared" ref="H48:H57" si="19">EXP(-$C$40*C48)</f>
        <v>0.9936631944444444</v>
      </c>
      <c r="I48" s="4">
        <f t="shared" ref="I48:I57" si="20">H48*E48*G48*D48</f>
        <v>629665.04509066814</v>
      </c>
      <c r="J48" s="4">
        <f>-H48*F48*G48*D48</f>
        <v>-629665.0450906636</v>
      </c>
    </row>
    <row r="49" spans="2:10">
      <c r="B49">
        <f t="shared" ref="B49:B57" si="21">C49-1</f>
        <v>1</v>
      </c>
      <c r="C49">
        <f>C48+1</f>
        <v>2</v>
      </c>
      <c r="D49" s="4">
        <f t="shared" si="18"/>
        <v>100000000</v>
      </c>
      <c r="E49" s="6">
        <f t="shared" ref="E49:E57" si="22">(1-H49/H48)/G49</f>
        <v>6.249999999999937E-3</v>
      </c>
      <c r="F49" s="6">
        <v>6.2500000000000003E-3</v>
      </c>
      <c r="G49">
        <f t="shared" ref="G49:G57" si="23">(C49-B49)*365/360</f>
        <v>1.0138888888888888</v>
      </c>
      <c r="H49">
        <f t="shared" si="19"/>
        <v>0.98736654399353785</v>
      </c>
      <c r="I49" s="4">
        <f t="shared" si="20"/>
        <v>625674.98013478762</v>
      </c>
      <c r="J49" s="4">
        <f t="shared" ref="J49:J57" si="24">-H49*F49*G49*D49</f>
        <v>-625674.98013479402</v>
      </c>
    </row>
    <row r="50" spans="2:10">
      <c r="B50">
        <f t="shared" si="21"/>
        <v>2</v>
      </c>
      <c r="C50">
        <f t="shared" ref="C50:C57" si="25">C49+1</f>
        <v>3</v>
      </c>
      <c r="D50" s="4">
        <f t="shared" si="18"/>
        <v>100000000</v>
      </c>
      <c r="E50" s="6">
        <f t="shared" si="22"/>
        <v>6.2500000000000463E-3</v>
      </c>
      <c r="F50" s="6">
        <v>6.2500000000000003E-3</v>
      </c>
      <c r="G50">
        <f t="shared" si="23"/>
        <v>1.0138888888888888</v>
      </c>
      <c r="H50">
        <f t="shared" si="19"/>
        <v>0.98110979419218991</v>
      </c>
      <c r="I50" s="4">
        <f t="shared" si="20"/>
        <v>621710.19944470818</v>
      </c>
      <c r="J50" s="4">
        <f t="shared" si="24"/>
        <v>-621710.19944470364</v>
      </c>
    </row>
    <row r="51" spans="2:10">
      <c r="B51">
        <f t="shared" si="21"/>
        <v>3</v>
      </c>
      <c r="C51">
        <f t="shared" si="25"/>
        <v>4</v>
      </c>
      <c r="D51" s="4">
        <f t="shared" si="18"/>
        <v>100000000</v>
      </c>
      <c r="E51" s="6">
        <f t="shared" si="22"/>
        <v>6.2500000000001565E-3</v>
      </c>
      <c r="F51" s="6">
        <v>6.2500000000000003E-3</v>
      </c>
      <c r="G51">
        <f t="shared" si="23"/>
        <v>1.0138888888888888</v>
      </c>
      <c r="H51">
        <f t="shared" si="19"/>
        <v>0.97489269219774277</v>
      </c>
      <c r="I51" s="4">
        <f t="shared" si="20"/>
        <v>617770.54279893229</v>
      </c>
      <c r="J51" s="4">
        <f t="shared" si="24"/>
        <v>-617770.54279891693</v>
      </c>
    </row>
    <row r="52" spans="2:10">
      <c r="B52">
        <f t="shared" si="21"/>
        <v>4</v>
      </c>
      <c r="C52">
        <f t="shared" si="25"/>
        <v>5</v>
      </c>
      <c r="D52" s="4">
        <f t="shared" si="18"/>
        <v>100000000</v>
      </c>
      <c r="E52" s="6">
        <f t="shared" si="22"/>
        <v>6.249999999999937E-3</v>
      </c>
      <c r="F52" s="6">
        <v>6.2500000000000003E-3</v>
      </c>
      <c r="G52">
        <f t="shared" si="23"/>
        <v>1.0138888888888888</v>
      </c>
      <c r="H52">
        <f t="shared" si="19"/>
        <v>0.96871498676975365</v>
      </c>
      <c r="I52" s="4">
        <f t="shared" si="20"/>
        <v>613855.85099124396</v>
      </c>
      <c r="J52" s="4">
        <f t="shared" si="24"/>
        <v>-613855.85099125013</v>
      </c>
    </row>
    <row r="53" spans="2:10">
      <c r="B53">
        <f t="shared" si="21"/>
        <v>5</v>
      </c>
      <c r="C53">
        <f t="shared" si="25"/>
        <v>6</v>
      </c>
      <c r="D53" s="4">
        <f t="shared" si="18"/>
        <v>100000000</v>
      </c>
      <c r="E53" s="6">
        <f t="shared" si="22"/>
        <v>6.2500000000000463E-3</v>
      </c>
      <c r="F53" s="6">
        <v>6.2500000000000003E-3</v>
      </c>
      <c r="G53">
        <f t="shared" si="23"/>
        <v>1.0138888888888888</v>
      </c>
      <c r="H53">
        <f t="shared" si="19"/>
        <v>0.96257642825984113</v>
      </c>
      <c r="I53" s="4">
        <f t="shared" si="20"/>
        <v>609965.96582438296</v>
      </c>
      <c r="J53" s="4">
        <f t="shared" si="24"/>
        <v>-609965.96582437854</v>
      </c>
    </row>
    <row r="54" spans="2:10">
      <c r="B54">
        <f t="shared" si="21"/>
        <v>6</v>
      </c>
      <c r="C54">
        <f t="shared" si="25"/>
        <v>7</v>
      </c>
      <c r="D54" s="4">
        <f t="shared" si="18"/>
        <v>100000000</v>
      </c>
      <c r="E54" s="6">
        <f t="shared" si="22"/>
        <v>6.249999999999937E-3</v>
      </c>
      <c r="F54" s="6">
        <v>6.2500000000000003E-3</v>
      </c>
      <c r="G54">
        <f t="shared" si="23"/>
        <v>1.0138888888888888</v>
      </c>
      <c r="H54">
        <f t="shared" si="19"/>
        <v>0.95647676860159736</v>
      </c>
      <c r="I54" s="4">
        <f t="shared" si="20"/>
        <v>606100.73010343674</v>
      </c>
      <c r="J54" s="4">
        <f t="shared" si="24"/>
        <v>-606100.73010344279</v>
      </c>
    </row>
    <row r="55" spans="2:10">
      <c r="B55">
        <f t="shared" si="21"/>
        <v>7</v>
      </c>
      <c r="C55">
        <f t="shared" si="25"/>
        <v>8</v>
      </c>
      <c r="D55" s="4">
        <f t="shared" si="18"/>
        <v>100000000</v>
      </c>
      <c r="E55" s="6">
        <f t="shared" si="22"/>
        <v>6.2500000000000463E-3</v>
      </c>
      <c r="F55" s="6">
        <v>6.2500000000000003E-3</v>
      </c>
      <c r="G55">
        <f t="shared" si="23"/>
        <v>1.0138888888888888</v>
      </c>
      <c r="H55">
        <f t="shared" si="19"/>
        <v>0.95041576130056293</v>
      </c>
      <c r="I55" s="4">
        <f t="shared" si="20"/>
        <v>602259.98762970138</v>
      </c>
      <c r="J55" s="4">
        <f t="shared" si="24"/>
        <v>-602259.98762969696</v>
      </c>
    </row>
    <row r="56" spans="2:10">
      <c r="B56">
        <f t="shared" si="21"/>
        <v>8</v>
      </c>
      <c r="C56">
        <f t="shared" si="25"/>
        <v>9</v>
      </c>
      <c r="D56" s="4">
        <f t="shared" si="18"/>
        <v>100000000</v>
      </c>
      <c r="E56" s="6">
        <f t="shared" si="22"/>
        <v>6.249999999999937E-3</v>
      </c>
      <c r="F56" s="6">
        <v>6.2500000000000003E-3</v>
      </c>
      <c r="G56">
        <f t="shared" si="23"/>
        <v>1.0138888888888888</v>
      </c>
      <c r="H56">
        <f t="shared" si="19"/>
        <v>0.94439316142426599</v>
      </c>
      <c r="I56" s="4">
        <f t="shared" si="20"/>
        <v>598443.58319419029</v>
      </c>
      <c r="J56" s="4">
        <f t="shared" si="24"/>
        <v>-598443.58319419634</v>
      </c>
    </row>
    <row r="57" spans="2:10">
      <c r="B57">
        <f t="shared" si="21"/>
        <v>9</v>
      </c>
      <c r="C57">
        <f t="shared" si="25"/>
        <v>10</v>
      </c>
      <c r="D57" s="4">
        <f t="shared" si="18"/>
        <v>100000000</v>
      </c>
      <c r="E57" s="6">
        <f t="shared" si="22"/>
        <v>6.2500000000000463E-3</v>
      </c>
      <c r="F57" s="6">
        <v>6.2500000000000003E-3</v>
      </c>
      <c r="G57">
        <f t="shared" si="23"/>
        <v>1.0138888888888888</v>
      </c>
      <c r="H57">
        <f t="shared" si="19"/>
        <v>0.93840872559232402</v>
      </c>
      <c r="I57" s="4">
        <f t="shared" si="20"/>
        <v>594651.36257152911</v>
      </c>
      <c r="J57" s="4">
        <f t="shared" si="24"/>
        <v>-594651.36257152469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Mensualité Fixe</vt:lpstr>
      <vt:lpstr>Sensiblité swap</vt:lpstr>
      <vt:lpstr>Sensiblité swap Multi Courbe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cp:lastPrinted>2016-02-04T22:15:05Z</cp:lastPrinted>
  <dcterms:created xsi:type="dcterms:W3CDTF">2014-12-02T13:37:03Z</dcterms:created>
  <dcterms:modified xsi:type="dcterms:W3CDTF">2016-02-06T15:23:48Z</dcterms:modified>
</cp:coreProperties>
</file>